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Y:\4 企画班\08 県債\01 一般（総括・公共・単独共通）\R7起債\04 各種照会\09 地方債協会\20250708【地方債協会】都道府県及び指定都市の財政状況について（照会）（829〆）\3_作業\"/>
    </mc:Choice>
  </mc:AlternateContent>
  <xr:revisionPtr revIDLastSave="0" documentId="13_ncr:1_{14FBCD70-B469-4C26-9779-CF0372A05B6E}" xr6:coauthVersionLast="47" xr6:coauthVersionMax="47" xr10:uidLastSave="{00000000-0000-0000-0000-000000000000}"/>
  <bookViews>
    <workbookView xWindow="-28920" yWindow="-2265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7" l="1"/>
  <c r="N44" i="7"/>
  <c r="M44" i="7"/>
  <c r="L44" i="7"/>
  <c r="K44" i="7"/>
  <c r="J44" i="7"/>
  <c r="I44" i="7"/>
  <c r="H44" i="7"/>
  <c r="G44" i="7"/>
  <c r="F44" i="7"/>
  <c r="O39" i="7"/>
  <c r="O45" i="7" s="1"/>
  <c r="N39" i="7"/>
  <c r="N45" i="7" s="1"/>
  <c r="M39" i="7"/>
  <c r="M45" i="7" s="1"/>
  <c r="L39" i="7"/>
  <c r="L45" i="7" s="1"/>
  <c r="K39" i="7"/>
  <c r="K45" i="7" s="1"/>
  <c r="J39" i="7"/>
  <c r="J45" i="7" s="1"/>
  <c r="I39" i="7"/>
  <c r="I45" i="7" s="1"/>
  <c r="H39" i="7"/>
  <c r="H45" i="7" s="1"/>
  <c r="G39" i="7"/>
  <c r="G45" i="7" s="1"/>
  <c r="F39" i="7"/>
  <c r="F45" i="7" s="1"/>
  <c r="M27" i="7"/>
  <c r="L27" i="7"/>
  <c r="I27" i="7"/>
  <c r="H27" i="7"/>
  <c r="O24" i="7"/>
  <c r="O27" i="7" s="1"/>
  <c r="N24" i="7"/>
  <c r="N27" i="7" s="1"/>
  <c r="M24" i="7"/>
  <c r="L24" i="7"/>
  <c r="K24" i="7"/>
  <c r="K27" i="7" s="1"/>
  <c r="J24" i="7"/>
  <c r="J27" i="7" s="1"/>
  <c r="I24" i="7"/>
  <c r="H24" i="7"/>
  <c r="G24" i="7"/>
  <c r="G27" i="7" s="1"/>
  <c r="F24" i="7"/>
  <c r="F27" i="7" s="1"/>
  <c r="O16" i="7"/>
  <c r="N16" i="7"/>
  <c r="M16" i="7"/>
  <c r="K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K14" i="7"/>
  <c r="I14" i="7"/>
  <c r="H14" i="7"/>
  <c r="G14" i="7"/>
  <c r="F14" i="7"/>
  <c r="J27" i="4"/>
  <c r="J24" i="4"/>
  <c r="J16" i="4"/>
  <c r="J15" i="4"/>
  <c r="J14" i="4"/>
  <c r="H27" i="4"/>
  <c r="H24" i="4"/>
  <c r="H16" i="4"/>
  <c r="H15" i="4"/>
  <c r="H14" i="4"/>
  <c r="F44" i="4"/>
  <c r="F39" i="4"/>
  <c r="F45" i="4" s="1"/>
  <c r="N27" i="4"/>
  <c r="N24" i="4"/>
  <c r="N16" i="4"/>
  <c r="N15" i="4"/>
  <c r="N14" i="4"/>
  <c r="L24" i="4"/>
  <c r="L27" i="4" s="1"/>
  <c r="L16" i="4"/>
  <c r="L15" i="4"/>
  <c r="L14" i="4"/>
  <c r="F24" i="4"/>
  <c r="F27" i="4" s="1"/>
  <c r="F16" i="4"/>
  <c r="F15" i="4"/>
  <c r="F14" i="4"/>
  <c r="F32" i="2" l="1"/>
  <c r="F45" i="2" s="1"/>
  <c r="F27" i="2"/>
  <c r="F39" i="5"/>
  <c r="F45" i="5" s="1"/>
  <c r="F27" i="5"/>
  <c r="I10" i="6"/>
  <c r="H31" i="8" l="1"/>
  <c r="H34" i="8" s="1"/>
  <c r="F31" i="8"/>
  <c r="F34" i="8" s="1"/>
  <c r="H22" i="6"/>
  <c r="G22" i="6"/>
  <c r="F22" i="6"/>
  <c r="E22" i="6"/>
  <c r="H20" i="6"/>
  <c r="G20" i="6"/>
  <c r="F20" i="6"/>
  <c r="E20" i="6"/>
  <c r="H19" i="6"/>
  <c r="H23" i="6" s="1"/>
  <c r="G19" i="6"/>
  <c r="G21" i="6" s="1"/>
  <c r="F19" i="6"/>
  <c r="F23" i="6" s="1"/>
  <c r="E19" i="6"/>
  <c r="E23" i="6" s="1"/>
  <c r="H39" i="5"/>
  <c r="I39" i="5" s="1"/>
  <c r="H32" i="5"/>
  <c r="I32" i="5" s="1"/>
  <c r="H27" i="5"/>
  <c r="G44" i="4"/>
  <c r="G33" i="4"/>
  <c r="G32" i="4" s="1"/>
  <c r="G39" i="4" s="1"/>
  <c r="G45" i="4" s="1"/>
  <c r="O27" i="4"/>
  <c r="O24" i="4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H27" i="2"/>
  <c r="H41" i="2"/>
  <c r="H40" i="2"/>
  <c r="I40" i="2" s="1"/>
  <c r="H39" i="2"/>
  <c r="I39" i="2" s="1"/>
  <c r="H35" i="2"/>
  <c r="H32" i="2" s="1"/>
  <c r="H28" i="2"/>
  <c r="H26" i="2"/>
  <c r="H14" i="2"/>
  <c r="I14" i="2" s="1"/>
  <c r="H9" i="2"/>
  <c r="I9" i="2"/>
  <c r="G45" i="2"/>
  <c r="G27" i="2"/>
  <c r="G44" i="5"/>
  <c r="G19" i="5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G34" i="8"/>
  <c r="G41" i="8" s="1"/>
  <c r="G44" i="8" s="1"/>
  <c r="E31" i="8"/>
  <c r="E34" i="8" s="1"/>
  <c r="I20" i="6"/>
  <c r="I19" i="6"/>
  <c r="I21" i="6" s="1"/>
  <c r="I44" i="5"/>
  <c r="I43" i="5"/>
  <c r="I42" i="5"/>
  <c r="I41" i="5"/>
  <c r="I40" i="5"/>
  <c r="I38" i="5"/>
  <c r="I37" i="5"/>
  <c r="I36" i="5"/>
  <c r="I35" i="5"/>
  <c r="I34" i="5"/>
  <c r="I33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37" i="2"/>
  <c r="I33" i="2"/>
  <c r="I31" i="2"/>
  <c r="I29" i="2"/>
  <c r="I28" i="2"/>
  <c r="I34" i="2"/>
  <c r="I22" i="2"/>
  <c r="I18" i="2"/>
  <c r="I17" i="2"/>
  <c r="I10" i="2"/>
  <c r="I11" i="2"/>
  <c r="I12" i="2"/>
  <c r="I13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14" i="2"/>
  <c r="G35" i="5"/>
  <c r="G41" i="2"/>
  <c r="G33" i="5"/>
  <c r="G37" i="5"/>
  <c r="G29" i="2"/>
  <c r="G28" i="5"/>
  <c r="G30" i="5"/>
  <c r="G34" i="5"/>
  <c r="G40" i="5"/>
  <c r="G42" i="5"/>
  <c r="H41" i="8" l="1"/>
  <c r="H44" i="8" s="1"/>
  <c r="H37" i="8"/>
  <c r="H42" i="8" s="1"/>
  <c r="F37" i="8"/>
  <c r="F42" i="8" s="1"/>
  <c r="F41" i="8"/>
  <c r="F44" i="8" s="1"/>
  <c r="G23" i="6"/>
  <c r="H21" i="6"/>
  <c r="E21" i="6"/>
  <c r="F21" i="6"/>
  <c r="H45" i="5"/>
  <c r="I45" i="5" s="1"/>
  <c r="H45" i="2"/>
  <c r="I45" i="2" s="1"/>
  <c r="I32" i="2"/>
  <c r="I35" i="2"/>
  <c r="G41" i="5"/>
  <c r="G38" i="5"/>
  <c r="I45" i="4"/>
  <c r="G39" i="5"/>
  <c r="G45" i="5"/>
  <c r="G29" i="5"/>
  <c r="G28" i="2"/>
  <c r="J37" i="8"/>
  <c r="J42" i="8" s="1"/>
  <c r="H45" i="4"/>
  <c r="G21" i="2"/>
  <c r="G43" i="5"/>
  <c r="G16" i="2"/>
  <c r="G18" i="2"/>
  <c r="G36" i="5"/>
  <c r="G31" i="5"/>
  <c r="G32" i="5"/>
  <c r="G9" i="2"/>
  <c r="J45" i="4"/>
  <c r="O45" i="4"/>
  <c r="G37" i="8"/>
  <c r="G42" i="8" s="1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<sst xmlns="http://schemas.openxmlformats.org/spreadsheetml/2006/main" count="438" uniqueCount="258">
  <si>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</si>
  <si>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</si>
  <si>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</si>
  <si>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</si>
  <si>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</si>
  <si>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</si>
  <si>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</si>
  <si>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</si>
  <si>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</si>
  <si>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</si>
  <si>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</si>
  <si>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</si>
  <si>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</si>
  <si>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</si>
  <si>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</si>
  <si>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</si>
  <si>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</si>
  <si>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</si>
  <si>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</si>
  <si>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</si>
  <si>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</si>
  <si>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</si>
  <si>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</si>
  <si>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</si>
  <si>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</si>
  <si>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</si>
  <si>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</si>
  <si>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</si>
  <si>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</si>
  <si>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</si>
  <si>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</si>
  <si>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</si>
  <si>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</si>
  <si>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</si>
  <si>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</si>
  <si>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</si>
  <si>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</si>
  <si>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</si>
  <si>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</si>
  <si>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</si>
  <si>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</si>
  <si>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</si>
  <si>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</si>
  <si>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</si>
  <si>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</si>
  <si>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</si>
  <si>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</si>
  <si>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</si>
  <si>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</si>
  <si>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</si>
  <si>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</si>
  <si>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</si>
  <si>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</si>
  <si>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</si>
  <si>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</si>
  <si>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</si>
  <si>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</si>
  <si>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</si>
  <si>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</si>
  <si>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</si>
  <si>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</si>
  <si>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</si>
  <si>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</si>
  <si>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</si>
  <si>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</si>
  <si>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</si>
  <si>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</si>
  <si>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</si>
  <si>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</si>
  <si>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</si>
  <si>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</si>
  <si>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</si>
  <si>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</si>
  <si>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</si>
  <si>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</si>
  <si>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</si>
  <si>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</si>
  <si>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</si>
  <si>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</si>
  <si>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</si>
  <si>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</si>
  <si>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</si>
  <si>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</si>
  <si>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</si>
  <si>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</si>
  <si>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</si>
  <si>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</si>
  <si>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</si>
  <si>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</si>
  <si>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</si>
  <si>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</si>
  <si>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</si>
  <si>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</si>
  <si>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</si>
  <si>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</si>
  <si>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</si>
  <si>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</si>
  <si>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</si>
  <si>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</si>
  <si>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</si>
  <si>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</si>
  <si>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</si>
  <si>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</si>
  <si>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</si>
  <si>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</si>
  <si>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</si>
  <si>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</si>
  <si>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</si>
  <si>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</si>
  <si>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</si>
  <si>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</si>
  <si>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</si>
  <si>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</si>
  <si>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</si>
  <si>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</si>
  <si>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</si>
  <si>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</si>
  <si>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</si>
  <si>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</si>
  <si>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</si>
  <si>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</si>
  <si>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</si>
  <si>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</si>
  <si>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</si>
  <si>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</si>
  <si>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</si>
  <si>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</si>
  <si>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</si>
  <si>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</si>
  <si>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</si>
  <si>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</si>
  <si>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</si>
  <si>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</si>
  <si>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</si>
  <si>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</si>
  <si>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</si>
  <si>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</si>
  <si>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</si>
  <si>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</si>
  <si>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</si>
  <si>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</si>
  <si>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</si>
  <si>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</si>
  <si>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</si>
  <si>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</si>
  <si>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</si>
  <si>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</si>
  <si>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</si>
  <si>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</si>
  <si>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</si>
  <si>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</si>
  <si>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</si>
  <si>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</si>
  <si>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</si>
  <si>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</si>
  <si>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</si>
  <si>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</si>
  <si>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</si>
  <si>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</si>
  <si>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</si>
  <si>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</si>
  <si>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</si>
  <si>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</si>
  <si>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</si>
  <si>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</si>
  <si>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</si>
  <si>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</si>
  <si>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</si>
  <si>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</si>
  <si>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</si>
  <si>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</si>
  <si>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</si>
  <si>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</si>
  <si>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</si>
  <si>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</si>
  <si>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</si>
  <si>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</si>
  <si>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</si>
  <si>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</si>
  <si>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</si>
  <si>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</si>
  <si>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</si>
  <si>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</si>
  <si>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</si>
  <si>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</si>
  <si>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</si>
  <si>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</si>
  <si>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</si>
  <si>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</si>
  <si>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</si>
  <si>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</si>
  <si>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</si>
  <si>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</si>
  <si>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</si>
  <si>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</si>
  <si>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</si>
  <si>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</si>
  <si>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</si>
  <si>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</si>
  <si>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</si>
  <si>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</si>
  <si>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</si>
  <si>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</si>
  <si>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</si>
  <si>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</si>
  <si>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</si>
  <si>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</si>
  <si>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</si>
  <si>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</si>
  <si>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</si>
  <si>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</si>
  <si>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</si>
  <si>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</si>
  <si>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</si>
  <si>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</si>
  <si>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</si>
  <si>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</si>
  <si>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</si>
  <si>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</si>
  <si>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</si>
  <si>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</si>
  <si>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</si>
  <si>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</si>
  <si>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</si>
  <si>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</si>
  <si>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</si>
  <si>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</si>
  <si>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</si>
  <si>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</si>
  <si>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</si>
  <si>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</si>
  <si>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</si>
  <si>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</si>
  <si>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</si>
  <si>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</si>
  <si>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</si>
  <si>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</si>
  <si>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</si>
  <si>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</si>
  <si>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</si>
  <si>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</si>
  <si>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</si>
  <si>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</si>
  <si>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</si>
  <si>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</si>
  <si>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</si>
  <si>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</si>
  <si>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</si>
  <si>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</si>
  <si>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工業用水道事業</t>
    <rPh sb="0" eb="3">
      <t>コウギョウヨウ</t>
    </rPh>
    <rPh sb="3" eb="5">
      <t>スイドウ</t>
    </rPh>
    <rPh sb="5" eb="7">
      <t>ジギョウ</t>
    </rPh>
    <phoneticPr fontId="11"/>
  </si>
  <si>
    <t>臨海地土地造成事業</t>
    <rPh sb="0" eb="3">
      <t>リンカイチ</t>
    </rPh>
    <rPh sb="3" eb="5">
      <t>トチ</t>
    </rPh>
    <rPh sb="5" eb="7">
      <t>ゾウセイ</t>
    </rPh>
    <rPh sb="7" eb="9">
      <t>ジギョウ</t>
    </rPh>
    <phoneticPr fontId="11"/>
  </si>
  <si>
    <t>宅地造成事業</t>
    <rPh sb="0" eb="2">
      <t>タクチ</t>
    </rPh>
    <rPh sb="2" eb="4">
      <t>ゾウセイ</t>
    </rPh>
    <rPh sb="4" eb="6">
      <t>ジギョウ</t>
    </rPh>
    <phoneticPr fontId="11"/>
  </si>
  <si>
    <t>病院事業</t>
    <rPh sb="0" eb="2">
      <t>ビョウイン</t>
    </rPh>
    <rPh sb="2" eb="4">
      <t>ジギョウ</t>
    </rPh>
    <phoneticPr fontId="11"/>
  </si>
  <si>
    <t>流域下水道事業</t>
    <rPh sb="0" eb="2">
      <t>リュウイキ</t>
    </rPh>
    <rPh sb="2" eb="5">
      <t>ゲスイドウ</t>
    </rPh>
    <rPh sb="5" eb="7">
      <t>ジギョウ</t>
    </rPh>
    <phoneticPr fontId="11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</si>
  <si>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</si>
  <si>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和歌山県土地開発公社</t>
  </si>
  <si>
    <t>和歌山県住宅供給公社</t>
  </si>
  <si>
    <t>和歌山県</t>
    <rPh sb="0" eb="4">
      <t>ワカヤマケン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</si>
</sst>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7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39" t="s">
        <v>257</v>
      </c>
      <c r="F1" s="1"/>
    </row>
    <row r="3" spans="1:11" ht="14.25">
      <c r="A3" s="10" t="s">
        <v>92</v>
      </c>
    </row>
    <row r="5" spans="1:11">
      <c r="A5" s="17" t="s">
        <v>239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240</v>
      </c>
      <c r="G7" s="46"/>
      <c r="H7" s="46" t="s">
        <v>237</v>
      </c>
      <c r="I7" s="47" t="s">
        <v>21</v>
      </c>
    </row>
    <row r="8" spans="1:11" ht="17.100000000000001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232</v>
      </c>
      <c r="I8" s="50"/>
    </row>
    <row r="9" spans="1:11" ht="18" customHeight="1">
      <c r="A9" s="86" t="s">
        <v>87</v>
      </c>
      <c r="B9" s="86" t="s">
        <v>89</v>
      </c>
      <c r="C9" s="59" t="s">
        <v>3</v>
      </c>
      <c r="D9" s="51"/>
      <c r="E9" s="51"/>
      <c r="F9" s="81">
        <v>98387</v>
      </c>
      <c r="G9" s="53">
        <f>F9/$F$27*100</f>
        <v>15.818659480873615</v>
      </c>
      <c r="H9" s="52">
        <f>94204.6+43472-20352</f>
        <v>117324.6</v>
      </c>
      <c r="I9" s="53">
        <f>(F9/H9-1)*100</f>
        <v>-16.141201418969253</v>
      </c>
      <c r="K9" s="23"/>
    </row>
    <row r="10" spans="1:11" ht="18" customHeight="1">
      <c r="A10" s="86"/>
      <c r="B10" s="86"/>
      <c r="C10" s="61"/>
      <c r="D10" s="63" t="s">
        <v>22</v>
      </c>
      <c r="E10" s="51"/>
      <c r="F10" s="81">
        <v>35634</v>
      </c>
      <c r="G10" s="53">
        <f t="shared" ref="G10:G26" si="0">F10/$F$27*100</f>
        <v>5.7292336583232579</v>
      </c>
      <c r="H10" s="52">
        <v>32389</v>
      </c>
      <c r="I10" s="53">
        <f t="shared" ref="I10:I27" si="1">(F10/H10-1)*100</f>
        <v>10.018833554601869</v>
      </c>
    </row>
    <row r="11" spans="1:11" ht="18" customHeight="1">
      <c r="A11" s="86"/>
      <c r="B11" s="86"/>
      <c r="C11" s="61"/>
      <c r="D11" s="61"/>
      <c r="E11" s="45" t="s">
        <v>23</v>
      </c>
      <c r="F11" s="81">
        <v>28193</v>
      </c>
      <c r="G11" s="53">
        <f t="shared" si="0"/>
        <v>4.5328698582563733</v>
      </c>
      <c r="H11" s="52">
        <v>25556</v>
      </c>
      <c r="I11" s="53">
        <f t="shared" si="1"/>
        <v>10.318516199718264</v>
      </c>
    </row>
    <row r="12" spans="1:11" ht="18" customHeight="1">
      <c r="A12" s="86"/>
      <c r="B12" s="86"/>
      <c r="C12" s="61"/>
      <c r="D12" s="61"/>
      <c r="E12" s="45" t="s">
        <v>24</v>
      </c>
      <c r="F12" s="81">
        <v>958</v>
      </c>
      <c r="G12" s="53">
        <f t="shared" si="0"/>
        <v>0.15402721683430659</v>
      </c>
      <c r="H12" s="52">
        <v>989</v>
      </c>
      <c r="I12" s="53">
        <f t="shared" si="1"/>
        <v>-3.1344792719919079</v>
      </c>
    </row>
    <row r="13" spans="1:11" ht="18" customHeight="1">
      <c r="A13" s="86"/>
      <c r="B13" s="86"/>
      <c r="C13" s="61"/>
      <c r="D13" s="62"/>
      <c r="E13" s="45" t="s">
        <v>25</v>
      </c>
      <c r="F13" s="81">
        <v>175</v>
      </c>
      <c r="G13" s="53">
        <f t="shared" si="0"/>
        <v>2.8136495768271035E-2</v>
      </c>
      <c r="H13" s="52">
        <v>80</v>
      </c>
      <c r="I13" s="53">
        <f t="shared" si="1"/>
        <v>118.75</v>
      </c>
    </row>
    <row r="14" spans="1:11" ht="18" customHeight="1">
      <c r="A14" s="86"/>
      <c r="B14" s="86"/>
      <c r="C14" s="61"/>
      <c r="D14" s="59" t="s">
        <v>26</v>
      </c>
      <c r="E14" s="51"/>
      <c r="F14" s="81">
        <v>21608</v>
      </c>
      <c r="G14" s="53">
        <f t="shared" si="0"/>
        <v>3.4741337174902887</v>
      </c>
      <c r="H14" s="52">
        <f>SUM(H15:H16)</f>
        <v>20546</v>
      </c>
      <c r="I14" s="53">
        <f t="shared" si="1"/>
        <v>5.1688893215224407</v>
      </c>
    </row>
    <row r="15" spans="1:11" ht="18" customHeight="1">
      <c r="A15" s="86"/>
      <c r="B15" s="86"/>
      <c r="C15" s="61"/>
      <c r="D15" s="61"/>
      <c r="E15" s="45" t="s">
        <v>27</v>
      </c>
      <c r="F15" s="81">
        <v>1234</v>
      </c>
      <c r="G15" s="53">
        <f t="shared" si="0"/>
        <v>0.19840249016026551</v>
      </c>
      <c r="H15" s="52">
        <v>1214</v>
      </c>
      <c r="I15" s="53">
        <f t="shared" si="1"/>
        <v>1.6474464579901094</v>
      </c>
    </row>
    <row r="16" spans="1:11" ht="18" customHeight="1">
      <c r="A16" s="86"/>
      <c r="B16" s="86"/>
      <c r="C16" s="61"/>
      <c r="D16" s="62"/>
      <c r="E16" s="45" t="s">
        <v>28</v>
      </c>
      <c r="F16" s="81">
        <v>20374</v>
      </c>
      <c r="G16" s="53">
        <f t="shared" si="0"/>
        <v>3.2757312273300232</v>
      </c>
      <c r="H16" s="52">
        <v>19332</v>
      </c>
      <c r="I16" s="53">
        <f t="shared" si="1"/>
        <v>5.3900268984067967</v>
      </c>
      <c r="K16" s="24"/>
    </row>
    <row r="17" spans="1:26" ht="18" customHeight="1">
      <c r="A17" s="86"/>
      <c r="B17" s="86"/>
      <c r="C17" s="61"/>
      <c r="D17" s="87" t="s">
        <v>29</v>
      </c>
      <c r="E17" s="88"/>
      <c r="F17" s="81">
        <v>20133</v>
      </c>
      <c r="G17" s="53">
        <f t="shared" si="0"/>
        <v>3.2369832531577187</v>
      </c>
      <c r="H17" s="52">
        <v>20502</v>
      </c>
      <c r="I17" s="53">
        <f t="shared" si="1"/>
        <v>-1.7998244073748948</v>
      </c>
    </row>
    <row r="18" spans="1:26" ht="18" customHeight="1">
      <c r="A18" s="86"/>
      <c r="B18" s="86"/>
      <c r="C18" s="61"/>
      <c r="D18" s="87" t="s">
        <v>93</v>
      </c>
      <c r="E18" s="89"/>
      <c r="F18" s="81">
        <v>1690</v>
      </c>
      <c r="G18" s="53">
        <f t="shared" si="0"/>
        <v>0.27171815913358888</v>
      </c>
      <c r="H18" s="52">
        <v>1559</v>
      </c>
      <c r="I18" s="53">
        <f t="shared" si="1"/>
        <v>8.4028223220012919</v>
      </c>
    </row>
    <row r="19" spans="1:26" ht="18" customHeight="1">
      <c r="A19" s="86"/>
      <c r="B19" s="86"/>
      <c r="C19" s="60"/>
      <c r="D19" s="87" t="s">
        <v>94</v>
      </c>
      <c r="E19" s="89"/>
      <c r="F19" s="85">
        <v>0</v>
      </c>
      <c r="G19" s="53">
        <f t="shared" si="0"/>
        <v>0</v>
      </c>
      <c r="H19" s="54">
        <v>0</v>
      </c>
      <c r="I19" s="53" t="e">
        <f t="shared" si="1"/>
        <v>#DIV/0!</v>
      </c>
      <c r="Z19" s="2" t="s">
        <v>95</v>
      </c>
    </row>
    <row r="20" spans="1:26" ht="18" customHeight="1">
      <c r="A20" s="86"/>
      <c r="B20" s="86"/>
      <c r="C20" s="51" t="s">
        <v>4</v>
      </c>
      <c r="D20" s="51"/>
      <c r="E20" s="51"/>
      <c r="F20" s="81">
        <v>20783</v>
      </c>
      <c r="G20" s="53">
        <f t="shared" si="0"/>
        <v>3.3414902374398681</v>
      </c>
      <c r="H20" s="52">
        <v>18992</v>
      </c>
      <c r="I20" s="53">
        <f t="shared" si="1"/>
        <v>9.430286436394276</v>
      </c>
    </row>
    <row r="21" spans="1:26" ht="18" customHeight="1">
      <c r="A21" s="86"/>
      <c r="B21" s="86"/>
      <c r="C21" s="51" t="s">
        <v>5</v>
      </c>
      <c r="D21" s="51"/>
      <c r="E21" s="51"/>
      <c r="F21" s="81">
        <v>183000</v>
      </c>
      <c r="G21" s="53">
        <f t="shared" si="0"/>
        <v>29.422735574820567</v>
      </c>
      <c r="H21" s="52">
        <v>184200</v>
      </c>
      <c r="I21" s="53">
        <f t="shared" si="1"/>
        <v>-0.6514657980456029</v>
      </c>
    </row>
    <row r="22" spans="1:26" ht="18" customHeight="1">
      <c r="A22" s="86"/>
      <c r="B22" s="86"/>
      <c r="C22" s="51" t="s">
        <v>30</v>
      </c>
      <c r="D22" s="51"/>
      <c r="E22" s="51"/>
      <c r="F22" s="81">
        <v>5764</v>
      </c>
      <c r="G22" s="53">
        <f t="shared" si="0"/>
        <v>0.92673578061893869</v>
      </c>
      <c r="H22" s="52">
        <v>5744.0720000000001</v>
      </c>
      <c r="I22" s="53">
        <f t="shared" si="1"/>
        <v>0.34693158442302696</v>
      </c>
    </row>
    <row r="23" spans="1:26" ht="18" customHeight="1">
      <c r="A23" s="86"/>
      <c r="B23" s="86"/>
      <c r="C23" s="51" t="s">
        <v>6</v>
      </c>
      <c r="D23" s="51"/>
      <c r="E23" s="51"/>
      <c r="F23" s="81">
        <v>81583</v>
      </c>
      <c r="G23" s="53">
        <f t="shared" si="0"/>
        <v>13.116912767216322</v>
      </c>
      <c r="H23" s="52">
        <v>79283.558000000005</v>
      </c>
      <c r="I23" s="53">
        <f t="shared" si="1"/>
        <v>2.9002759941727074</v>
      </c>
    </row>
    <row r="24" spans="1:26" ht="18" customHeight="1">
      <c r="A24" s="86"/>
      <c r="B24" s="86"/>
      <c r="C24" s="51" t="s">
        <v>31</v>
      </c>
      <c r="D24" s="51"/>
      <c r="E24" s="51"/>
      <c r="F24" s="81">
        <v>1083</v>
      </c>
      <c r="G24" s="53">
        <f t="shared" si="0"/>
        <v>0.17412471381164304</v>
      </c>
      <c r="H24" s="52">
        <v>1330.433</v>
      </c>
      <c r="I24" s="53">
        <f t="shared" si="1"/>
        <v>-18.597930147553466</v>
      </c>
    </row>
    <row r="25" spans="1:26" ht="18" customHeight="1">
      <c r="A25" s="86"/>
      <c r="B25" s="86"/>
      <c r="C25" s="51" t="s">
        <v>7</v>
      </c>
      <c r="D25" s="51"/>
      <c r="E25" s="51"/>
      <c r="F25" s="81">
        <v>54596</v>
      </c>
      <c r="G25" s="53">
        <f t="shared" si="0"/>
        <v>8.7779435597972881</v>
      </c>
      <c r="H25" s="52">
        <v>58423.4</v>
      </c>
      <c r="I25" s="53">
        <f t="shared" si="1"/>
        <v>-6.5511421793322588</v>
      </c>
    </row>
    <row r="26" spans="1:26" ht="18" customHeight="1">
      <c r="A26" s="86"/>
      <c r="B26" s="86"/>
      <c r="C26" s="51" t="s">
        <v>8</v>
      </c>
      <c r="D26" s="51"/>
      <c r="E26" s="51"/>
      <c r="F26" s="81">
        <v>176772</v>
      </c>
      <c r="G26" s="53">
        <f t="shared" si="0"/>
        <v>28.421397885421758</v>
      </c>
      <c r="H26" s="52">
        <f>2641.333+172+849.258+173.291+48107.083+401.758+93254.633</f>
        <v>145599.356</v>
      </c>
      <c r="I26" s="53">
        <f t="shared" si="1"/>
        <v>21.409877664568789</v>
      </c>
    </row>
    <row r="27" spans="1:26" ht="18" customHeight="1">
      <c r="A27" s="86"/>
      <c r="B27" s="86"/>
      <c r="C27" s="51" t="s">
        <v>9</v>
      </c>
      <c r="D27" s="51"/>
      <c r="E27" s="51"/>
      <c r="F27" s="81">
        <f>SUM(F9,F20:F26)</f>
        <v>621968</v>
      </c>
      <c r="G27" s="53">
        <f>F27/$F$27*100</f>
        <v>100</v>
      </c>
      <c r="H27" s="52">
        <f>SUM(H9,H20:H26)</f>
        <v>610897.41899999999</v>
      </c>
      <c r="I27" s="53">
        <f t="shared" si="1"/>
        <v>1.8121832988133857</v>
      </c>
    </row>
    <row r="28" spans="1:26" ht="18" customHeight="1">
      <c r="A28" s="86"/>
      <c r="B28" s="86" t="s">
        <v>88</v>
      </c>
      <c r="C28" s="59" t="s">
        <v>10</v>
      </c>
      <c r="D28" s="51"/>
      <c r="E28" s="51"/>
      <c r="F28" s="81">
        <v>248792</v>
      </c>
      <c r="G28" s="53">
        <f>F28/$F$45*100</f>
        <v>40.000771743883931</v>
      </c>
      <c r="H28" s="52">
        <f>SUM(H29:H31)</f>
        <v>236799.99899999998</v>
      </c>
      <c r="I28" s="53">
        <f>(F28/H28-1)*100</f>
        <v>5.064189632872429</v>
      </c>
    </row>
    <row r="29" spans="1:26" ht="18" customHeight="1">
      <c r="A29" s="86"/>
      <c r="B29" s="86"/>
      <c r="C29" s="61"/>
      <c r="D29" s="51" t="s">
        <v>11</v>
      </c>
      <c r="E29" s="51"/>
      <c r="F29" s="81">
        <v>139402</v>
      </c>
      <c r="G29" s="53">
        <f t="shared" ref="G29:G44" si="2">F29/$F$45*100</f>
        <v>22.413050189077254</v>
      </c>
      <c r="H29" s="52">
        <v>138255.62899999999</v>
      </c>
      <c r="I29" s="53">
        <f t="shared" ref="I29:I45" si="3">(F29/H29-1)*100</f>
        <v>0.82916768618515047</v>
      </c>
    </row>
    <row r="30" spans="1:26" ht="18" customHeight="1">
      <c r="A30" s="86"/>
      <c r="B30" s="86"/>
      <c r="C30" s="61"/>
      <c r="D30" s="51" t="s">
        <v>32</v>
      </c>
      <c r="E30" s="51"/>
      <c r="F30" s="81">
        <v>21682</v>
      </c>
      <c r="G30" s="53">
        <f t="shared" si="2"/>
        <v>3.4860314357008719</v>
      </c>
      <c r="H30" s="52">
        <v>20861.152999999998</v>
      </c>
      <c r="I30" s="53">
        <f t="shared" si="3"/>
        <v>3.9348112733749829</v>
      </c>
    </row>
    <row r="31" spans="1:26" ht="18" customHeight="1">
      <c r="A31" s="86"/>
      <c r="B31" s="86"/>
      <c r="C31" s="60"/>
      <c r="D31" s="51" t="s">
        <v>12</v>
      </c>
      <c r="E31" s="51"/>
      <c r="F31" s="81">
        <v>87708</v>
      </c>
      <c r="G31" s="53">
        <f t="shared" si="2"/>
        <v>14.101690119105806</v>
      </c>
      <c r="H31" s="52">
        <v>77683.217000000004</v>
      </c>
      <c r="I31" s="53">
        <f t="shared" si="3"/>
        <v>12.904696004028771</v>
      </c>
    </row>
    <row r="32" spans="1:26" ht="18" customHeight="1">
      <c r="A32" s="86"/>
      <c r="B32" s="86"/>
      <c r="C32" s="59" t="s">
        <v>13</v>
      </c>
      <c r="D32" s="51"/>
      <c r="E32" s="51"/>
      <c r="F32" s="81">
        <f>SUM(F33:F38)+200</f>
        <v>269538</v>
      </c>
      <c r="G32" s="53">
        <f t="shared" si="2"/>
        <v>43.336313122218506</v>
      </c>
      <c r="H32" s="52">
        <f>SUM(H33:H38)+200</f>
        <v>263932.48800000001</v>
      </c>
      <c r="I32" s="53">
        <f t="shared" si="3"/>
        <v>2.1238431246099587</v>
      </c>
    </row>
    <row r="33" spans="1:9" ht="18" customHeight="1">
      <c r="A33" s="86"/>
      <c r="B33" s="86"/>
      <c r="C33" s="61"/>
      <c r="D33" s="51" t="s">
        <v>14</v>
      </c>
      <c r="E33" s="51"/>
      <c r="F33" s="81">
        <v>19122</v>
      </c>
      <c r="G33" s="53">
        <f t="shared" si="2"/>
        <v>3.0744346976050214</v>
      </c>
      <c r="H33" s="52">
        <v>18573.577000000001</v>
      </c>
      <c r="I33" s="53">
        <f t="shared" si="3"/>
        <v>2.9527053404952541</v>
      </c>
    </row>
    <row r="34" spans="1:9" ht="18" customHeight="1">
      <c r="A34" s="86"/>
      <c r="B34" s="86"/>
      <c r="C34" s="61"/>
      <c r="D34" s="51" t="s">
        <v>33</v>
      </c>
      <c r="E34" s="51"/>
      <c r="F34" s="81">
        <v>5318</v>
      </c>
      <c r="G34" s="53">
        <f t="shared" si="2"/>
        <v>0.85502791140380208</v>
      </c>
      <c r="H34" s="52">
        <v>4868.5020000000004</v>
      </c>
      <c r="I34" s="53">
        <f t="shared" si="3"/>
        <v>9.2327783782362616</v>
      </c>
    </row>
    <row r="35" spans="1:9" ht="18" customHeight="1">
      <c r="A35" s="86"/>
      <c r="B35" s="86"/>
      <c r="C35" s="61"/>
      <c r="D35" s="51" t="s">
        <v>34</v>
      </c>
      <c r="E35" s="51"/>
      <c r="F35" s="81">
        <v>148139</v>
      </c>
      <c r="G35" s="53">
        <f t="shared" si="2"/>
        <v>23.81778483780516</v>
      </c>
      <c r="H35" s="52">
        <f>164340.735-20352</f>
        <v>143988.73499999999</v>
      </c>
      <c r="I35" s="53">
        <f t="shared" si="3"/>
        <v>2.8823539563702871</v>
      </c>
    </row>
    <row r="36" spans="1:9" ht="18" customHeight="1">
      <c r="A36" s="86"/>
      <c r="B36" s="86"/>
      <c r="C36" s="61"/>
      <c r="D36" s="51" t="s">
        <v>35</v>
      </c>
      <c r="E36" s="51"/>
      <c r="F36" s="81">
        <v>5888</v>
      </c>
      <c r="G36" s="53">
        <f t="shared" si="2"/>
        <v>0.94667249762045647</v>
      </c>
      <c r="H36" s="52">
        <v>6149.4960000000001</v>
      </c>
      <c r="I36" s="53">
        <f t="shared" si="3"/>
        <v>-4.2523159621536522</v>
      </c>
    </row>
    <row r="37" spans="1:9" ht="18" customHeight="1">
      <c r="A37" s="86"/>
      <c r="B37" s="86"/>
      <c r="C37" s="61"/>
      <c r="D37" s="51" t="s">
        <v>15</v>
      </c>
      <c r="E37" s="51"/>
      <c r="F37" s="81">
        <v>2607</v>
      </c>
      <c r="G37" s="53">
        <f t="shared" si="2"/>
        <v>0.41915339695932907</v>
      </c>
      <c r="H37" s="52">
        <v>2878.951</v>
      </c>
      <c r="I37" s="53">
        <f t="shared" si="3"/>
        <v>-9.4461836967701061</v>
      </c>
    </row>
    <row r="38" spans="1:9" ht="18" customHeight="1">
      <c r="A38" s="86"/>
      <c r="B38" s="86"/>
      <c r="C38" s="60"/>
      <c r="D38" s="51" t="s">
        <v>36</v>
      </c>
      <c r="E38" s="51"/>
      <c r="F38" s="81">
        <v>88264</v>
      </c>
      <c r="G38" s="53">
        <f t="shared" si="2"/>
        <v>14.191083785660998</v>
      </c>
      <c r="H38" s="52">
        <v>87273.226999999999</v>
      </c>
      <c r="I38" s="53">
        <f t="shared" si="3"/>
        <v>1.1352542286536593</v>
      </c>
    </row>
    <row r="39" spans="1:9" ht="18" customHeight="1">
      <c r="A39" s="86"/>
      <c r="B39" s="86"/>
      <c r="C39" s="59" t="s">
        <v>16</v>
      </c>
      <c r="D39" s="51"/>
      <c r="E39" s="51"/>
      <c r="F39" s="81">
        <v>103637</v>
      </c>
      <c r="G39" s="53">
        <f t="shared" si="2"/>
        <v>16.662754353921745</v>
      </c>
      <c r="H39" s="52">
        <f>+H40+H43+H44</f>
        <v>110164.93199999999</v>
      </c>
      <c r="I39" s="53">
        <f t="shared" si="3"/>
        <v>-5.9255989011094634</v>
      </c>
    </row>
    <row r="40" spans="1:9" ht="18" customHeight="1">
      <c r="A40" s="86"/>
      <c r="B40" s="86"/>
      <c r="C40" s="61"/>
      <c r="D40" s="59" t="s">
        <v>17</v>
      </c>
      <c r="E40" s="51"/>
      <c r="F40" s="81">
        <v>93177</v>
      </c>
      <c r="G40" s="53">
        <f t="shared" si="2"/>
        <v>14.98099580685823</v>
      </c>
      <c r="H40" s="52">
        <f>SUM(H41:H42)</f>
        <v>95972.262999999992</v>
      </c>
      <c r="I40" s="53">
        <f t="shared" si="3"/>
        <v>-2.9125738131234757</v>
      </c>
    </row>
    <row r="41" spans="1:9" ht="18" customHeight="1">
      <c r="A41" s="86"/>
      <c r="B41" s="86"/>
      <c r="C41" s="61"/>
      <c r="D41" s="61"/>
      <c r="E41" s="55" t="s">
        <v>91</v>
      </c>
      <c r="F41" s="81">
        <v>65970</v>
      </c>
      <c r="G41" s="53">
        <f t="shared" si="2"/>
        <v>10.606655004759087</v>
      </c>
      <c r="H41" s="52">
        <f>55053.744+14879.406</f>
        <v>69933.149999999994</v>
      </c>
      <c r="I41" s="56">
        <f t="shared" si="3"/>
        <v>-5.6670548945671584</v>
      </c>
    </row>
    <row r="42" spans="1:9" ht="18" customHeight="1">
      <c r="A42" s="86"/>
      <c r="B42" s="86"/>
      <c r="C42" s="61"/>
      <c r="D42" s="60"/>
      <c r="E42" s="45" t="s">
        <v>37</v>
      </c>
      <c r="F42" s="81">
        <v>27207</v>
      </c>
      <c r="G42" s="53">
        <f t="shared" si="2"/>
        <v>4.3743408020991437</v>
      </c>
      <c r="H42" s="52">
        <v>26039.113000000001</v>
      </c>
      <c r="I42" s="56">
        <f t="shared" si="3"/>
        <v>4.4851258950333595</v>
      </c>
    </row>
    <row r="43" spans="1:9" ht="18" customHeight="1">
      <c r="A43" s="86"/>
      <c r="B43" s="86"/>
      <c r="C43" s="61"/>
      <c r="D43" s="51" t="s">
        <v>38</v>
      </c>
      <c r="E43" s="51"/>
      <c r="F43" s="81">
        <v>10460</v>
      </c>
      <c r="G43" s="53">
        <f t="shared" si="2"/>
        <v>1.6817585470635146</v>
      </c>
      <c r="H43" s="52">
        <v>14192.669</v>
      </c>
      <c r="I43" s="56">
        <f t="shared" si="3"/>
        <v>-26.299979235758965</v>
      </c>
    </row>
    <row r="44" spans="1:9" ht="18" customHeight="1">
      <c r="A44" s="86"/>
      <c r="B44" s="86"/>
      <c r="C44" s="60"/>
      <c r="D44" s="51" t="s">
        <v>39</v>
      </c>
      <c r="E44" s="51"/>
      <c r="F44" s="81"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86"/>
      <c r="B45" s="86"/>
      <c r="C45" s="45" t="s">
        <v>18</v>
      </c>
      <c r="D45" s="45"/>
      <c r="E45" s="45"/>
      <c r="F45" s="81">
        <f>SUM(F28,F32,F39)+1</f>
        <v>621968</v>
      </c>
      <c r="G45" s="53">
        <f>F45/$F$45*100</f>
        <v>100</v>
      </c>
      <c r="H45" s="52">
        <f>SUM(H28,H32,H39)</f>
        <v>610897.41899999999</v>
      </c>
      <c r="I45" s="53">
        <f t="shared" si="3"/>
        <v>1.8121832988133857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8" sqref="F8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39" t="s">
        <v>257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241</v>
      </c>
      <c r="B5" s="12"/>
      <c r="C5" s="12"/>
      <c r="D5" s="12"/>
      <c r="K5" s="15"/>
      <c r="O5" s="15" t="s">
        <v>47</v>
      </c>
    </row>
    <row r="6" spans="1:25" ht="15.95" customHeight="1">
      <c r="A6" s="98" t="s">
        <v>48</v>
      </c>
      <c r="B6" s="99"/>
      <c r="C6" s="99"/>
      <c r="D6" s="99"/>
      <c r="E6" s="99"/>
      <c r="F6" s="93" t="s">
        <v>249</v>
      </c>
      <c r="G6" s="93"/>
      <c r="H6" s="93" t="s">
        <v>250</v>
      </c>
      <c r="I6" s="93"/>
      <c r="J6" s="93" t="s">
        <v>251</v>
      </c>
      <c r="K6" s="93"/>
      <c r="L6" s="93" t="s">
        <v>252</v>
      </c>
      <c r="M6" s="93"/>
      <c r="N6" s="93" t="s">
        <v>253</v>
      </c>
      <c r="O6" s="93"/>
    </row>
    <row r="7" spans="1:25" ht="15.95" customHeight="1">
      <c r="A7" s="99"/>
      <c r="B7" s="99"/>
      <c r="C7" s="99"/>
      <c r="D7" s="99"/>
      <c r="E7" s="99"/>
      <c r="F7" s="49" t="s">
        <v>242</v>
      </c>
      <c r="G7" s="49" t="s">
        <v>237</v>
      </c>
      <c r="H7" s="49" t="s">
        <v>242</v>
      </c>
      <c r="I7" s="49" t="s">
        <v>237</v>
      </c>
      <c r="J7" s="49" t="s">
        <v>242</v>
      </c>
      <c r="K7" s="49" t="s">
        <v>237</v>
      </c>
      <c r="L7" s="49" t="s">
        <v>242</v>
      </c>
      <c r="M7" s="49" t="s">
        <v>237</v>
      </c>
      <c r="N7" s="49" t="s">
        <v>242</v>
      </c>
      <c r="O7" s="49" t="s">
        <v>237</v>
      </c>
    </row>
    <row r="8" spans="1:25" ht="15.95" customHeight="1">
      <c r="A8" s="96" t="s">
        <v>82</v>
      </c>
      <c r="B8" s="59" t="s">
        <v>49</v>
      </c>
      <c r="C8" s="51"/>
      <c r="D8" s="51"/>
      <c r="E8" s="64" t="s">
        <v>40</v>
      </c>
      <c r="F8" s="52">
        <v>900</v>
      </c>
      <c r="G8" s="81">
        <v>886</v>
      </c>
      <c r="H8" s="52">
        <v>276</v>
      </c>
      <c r="I8" s="81">
        <v>347</v>
      </c>
      <c r="J8" s="52">
        <v>1091</v>
      </c>
      <c r="K8" s="81">
        <v>57</v>
      </c>
      <c r="L8" s="52">
        <v>2388</v>
      </c>
      <c r="M8" s="81">
        <v>2346</v>
      </c>
      <c r="N8" s="52">
        <v>2887</v>
      </c>
      <c r="O8" s="81">
        <v>2814</v>
      </c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5.95" customHeight="1">
      <c r="A9" s="96"/>
      <c r="B9" s="61"/>
      <c r="C9" s="51" t="s">
        <v>50</v>
      </c>
      <c r="D9" s="51"/>
      <c r="E9" s="64" t="s">
        <v>41</v>
      </c>
      <c r="F9" s="52">
        <v>900</v>
      </c>
      <c r="G9" s="81">
        <v>886</v>
      </c>
      <c r="H9" s="52">
        <v>276</v>
      </c>
      <c r="I9" s="81">
        <v>347</v>
      </c>
      <c r="J9" s="52">
        <v>1091</v>
      </c>
      <c r="K9" s="81">
        <v>57</v>
      </c>
      <c r="L9" s="52">
        <v>2388</v>
      </c>
      <c r="M9" s="81">
        <v>2346</v>
      </c>
      <c r="N9" s="52">
        <v>2887</v>
      </c>
      <c r="O9" s="81">
        <v>2814</v>
      </c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5.95" customHeight="1">
      <c r="A10" s="96"/>
      <c r="B10" s="60"/>
      <c r="C10" s="51" t="s">
        <v>51</v>
      </c>
      <c r="D10" s="51"/>
      <c r="E10" s="64" t="s">
        <v>42</v>
      </c>
      <c r="F10" s="81">
        <v>1E-3</v>
      </c>
      <c r="G10" s="81">
        <v>1E-3</v>
      </c>
      <c r="H10" s="52">
        <v>0</v>
      </c>
      <c r="I10" s="81">
        <v>0</v>
      </c>
      <c r="J10" s="65">
        <v>0</v>
      </c>
      <c r="K10" s="65">
        <v>0</v>
      </c>
      <c r="L10" s="52">
        <v>0</v>
      </c>
      <c r="M10" s="81">
        <v>0</v>
      </c>
      <c r="N10" s="52">
        <v>0</v>
      </c>
      <c r="O10" s="81"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5.95" customHeight="1">
      <c r="A11" s="96"/>
      <c r="B11" s="59" t="s">
        <v>52</v>
      </c>
      <c r="C11" s="51"/>
      <c r="D11" s="51"/>
      <c r="E11" s="64" t="s">
        <v>43</v>
      </c>
      <c r="F11" s="52">
        <v>869</v>
      </c>
      <c r="G11" s="81">
        <v>826</v>
      </c>
      <c r="H11" s="52">
        <v>87</v>
      </c>
      <c r="I11" s="81">
        <v>143</v>
      </c>
      <c r="J11" s="52">
        <v>1053</v>
      </c>
      <c r="K11" s="81">
        <v>20</v>
      </c>
      <c r="L11" s="52">
        <v>2172</v>
      </c>
      <c r="M11" s="81">
        <v>2139</v>
      </c>
      <c r="N11" s="52">
        <v>2887</v>
      </c>
      <c r="O11" s="81">
        <v>2814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5.95" customHeight="1">
      <c r="A12" s="96"/>
      <c r="B12" s="61"/>
      <c r="C12" s="51" t="s">
        <v>53</v>
      </c>
      <c r="D12" s="51"/>
      <c r="E12" s="64" t="s">
        <v>44</v>
      </c>
      <c r="F12" s="52">
        <v>868</v>
      </c>
      <c r="G12" s="81">
        <v>825</v>
      </c>
      <c r="H12" s="52">
        <v>87</v>
      </c>
      <c r="I12" s="81">
        <v>143</v>
      </c>
      <c r="J12" s="52">
        <v>1053</v>
      </c>
      <c r="K12" s="81">
        <v>20</v>
      </c>
      <c r="L12" s="52">
        <v>2172</v>
      </c>
      <c r="M12" s="81">
        <v>2139</v>
      </c>
      <c r="N12" s="52">
        <v>2887</v>
      </c>
      <c r="O12" s="81">
        <v>2814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5.95" customHeight="1">
      <c r="A13" s="96"/>
      <c r="B13" s="60"/>
      <c r="C13" s="51" t="s">
        <v>54</v>
      </c>
      <c r="D13" s="51"/>
      <c r="E13" s="64" t="s">
        <v>45</v>
      </c>
      <c r="F13" s="52">
        <v>1</v>
      </c>
      <c r="G13" s="81">
        <v>1</v>
      </c>
      <c r="H13" s="65">
        <v>7.0000000000000001E-3</v>
      </c>
      <c r="I13" s="65">
        <v>7.0000000000000001E-3</v>
      </c>
      <c r="J13" s="65">
        <v>3.0000000000000001E-3</v>
      </c>
      <c r="K13" s="65">
        <v>0</v>
      </c>
      <c r="L13" s="52">
        <v>0</v>
      </c>
      <c r="M13" s="81">
        <v>0</v>
      </c>
      <c r="N13" s="52">
        <v>0</v>
      </c>
      <c r="O13" s="81"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5.95" customHeight="1">
      <c r="A14" s="96"/>
      <c r="B14" s="51" t="s">
        <v>55</v>
      </c>
      <c r="C14" s="51"/>
      <c r="D14" s="51"/>
      <c r="E14" s="64" t="s">
        <v>96</v>
      </c>
      <c r="F14" s="52">
        <f t="shared" ref="F14:F15" si="0">F9-F12</f>
        <v>32</v>
      </c>
      <c r="G14" s="81">
        <f t="shared" ref="G14:O15" si="1">G9-G12</f>
        <v>61</v>
      </c>
      <c r="H14" s="52">
        <f t="shared" si="1"/>
        <v>189</v>
      </c>
      <c r="I14" s="81">
        <f>I9-I12</f>
        <v>204</v>
      </c>
      <c r="J14" s="52">
        <f t="shared" ref="J14:J15" si="2">J9-J12</f>
        <v>38</v>
      </c>
      <c r="K14" s="81">
        <f t="shared" si="1"/>
        <v>37</v>
      </c>
      <c r="L14" s="52">
        <f t="shared" si="1"/>
        <v>216</v>
      </c>
      <c r="M14" s="81">
        <f t="shared" si="1"/>
        <v>207</v>
      </c>
      <c r="N14" s="52">
        <f t="shared" si="1"/>
        <v>0</v>
      </c>
      <c r="O14" s="81">
        <f t="shared" si="1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5.95" customHeight="1">
      <c r="A15" s="96"/>
      <c r="B15" s="51" t="s">
        <v>56</v>
      </c>
      <c r="C15" s="51"/>
      <c r="D15" s="51"/>
      <c r="E15" s="64" t="s">
        <v>97</v>
      </c>
      <c r="F15" s="52">
        <f t="shared" si="0"/>
        <v>-0.999</v>
      </c>
      <c r="G15" s="81">
        <f t="shared" si="1"/>
        <v>-0.999</v>
      </c>
      <c r="H15" s="52">
        <f>H10-H13</f>
        <v>-7.0000000000000001E-3</v>
      </c>
      <c r="I15" s="81">
        <f>I10-I13</f>
        <v>-7.0000000000000001E-3</v>
      </c>
      <c r="J15" s="52">
        <f t="shared" si="2"/>
        <v>-3.0000000000000001E-3</v>
      </c>
      <c r="K15" s="81">
        <f t="shared" si="1"/>
        <v>0</v>
      </c>
      <c r="L15" s="52">
        <f t="shared" si="1"/>
        <v>0</v>
      </c>
      <c r="M15" s="81">
        <f t="shared" si="1"/>
        <v>0</v>
      </c>
      <c r="N15" s="52">
        <f t="shared" si="1"/>
        <v>0</v>
      </c>
      <c r="O15" s="81">
        <f t="shared" si="1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5.95" customHeight="1">
      <c r="A16" s="96"/>
      <c r="B16" s="51" t="s">
        <v>57</v>
      </c>
      <c r="C16" s="51"/>
      <c r="D16" s="51"/>
      <c r="E16" s="64" t="s">
        <v>98</v>
      </c>
      <c r="F16" s="52">
        <f t="shared" ref="F16" si="3">F8-F11</f>
        <v>31</v>
      </c>
      <c r="G16" s="81">
        <f t="shared" ref="G16:O16" si="4">G8-G11</f>
        <v>60</v>
      </c>
      <c r="H16" s="52">
        <f t="shared" si="4"/>
        <v>189</v>
      </c>
      <c r="I16" s="81">
        <f t="shared" si="4"/>
        <v>204</v>
      </c>
      <c r="J16" s="52">
        <f t="shared" si="4"/>
        <v>38</v>
      </c>
      <c r="K16" s="81">
        <f t="shared" si="4"/>
        <v>37</v>
      </c>
      <c r="L16" s="52">
        <f t="shared" si="4"/>
        <v>216</v>
      </c>
      <c r="M16" s="81">
        <f t="shared" si="4"/>
        <v>207</v>
      </c>
      <c r="N16" s="52">
        <f t="shared" si="4"/>
        <v>0</v>
      </c>
      <c r="O16" s="81">
        <f t="shared" si="4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5.95" customHeight="1">
      <c r="A17" s="96"/>
      <c r="B17" s="51" t="s">
        <v>58</v>
      </c>
      <c r="C17" s="51"/>
      <c r="D17" s="51"/>
      <c r="E17" s="49"/>
      <c r="F17" s="52">
        <v>0</v>
      </c>
      <c r="G17" s="81">
        <v>0</v>
      </c>
      <c r="H17" s="65">
        <v>5792</v>
      </c>
      <c r="I17" s="65">
        <v>5981</v>
      </c>
      <c r="J17" s="52">
        <v>5829</v>
      </c>
      <c r="K17" s="81">
        <v>5866</v>
      </c>
      <c r="L17" s="52">
        <v>0</v>
      </c>
      <c r="M17" s="81">
        <v>0</v>
      </c>
      <c r="N17" s="65">
        <v>0</v>
      </c>
      <c r="O17" s="65"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5.95" customHeight="1">
      <c r="A18" s="96"/>
      <c r="B18" s="51" t="s">
        <v>59</v>
      </c>
      <c r="C18" s="51"/>
      <c r="D18" s="51"/>
      <c r="E18" s="49"/>
      <c r="F18" s="66"/>
      <c r="G18" s="84"/>
      <c r="H18" s="66"/>
      <c r="I18" s="84"/>
      <c r="J18" s="66"/>
      <c r="K18" s="84"/>
      <c r="L18" s="66">
        <v>0</v>
      </c>
      <c r="M18" s="84">
        <v>0</v>
      </c>
      <c r="N18" s="66">
        <v>0</v>
      </c>
      <c r="O18" s="84"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5.95" customHeight="1">
      <c r="A19" s="96" t="s">
        <v>83</v>
      </c>
      <c r="B19" s="59" t="s">
        <v>60</v>
      </c>
      <c r="C19" s="51"/>
      <c r="D19" s="51"/>
      <c r="E19" s="64"/>
      <c r="F19" s="52">
        <v>1034</v>
      </c>
      <c r="G19" s="81">
        <v>127</v>
      </c>
      <c r="H19" s="52">
        <v>0</v>
      </c>
      <c r="I19" s="81">
        <v>0</v>
      </c>
      <c r="J19" s="52">
        <v>0</v>
      </c>
      <c r="K19" s="81">
        <v>0</v>
      </c>
      <c r="L19" s="52">
        <v>564</v>
      </c>
      <c r="M19" s="81">
        <v>692</v>
      </c>
      <c r="N19" s="52">
        <v>1536</v>
      </c>
      <c r="O19" s="81">
        <v>1394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5.95" customHeight="1">
      <c r="A20" s="96"/>
      <c r="B20" s="60"/>
      <c r="C20" s="51" t="s">
        <v>61</v>
      </c>
      <c r="D20" s="51"/>
      <c r="E20" s="64"/>
      <c r="F20" s="52">
        <v>0</v>
      </c>
      <c r="G20" s="81">
        <v>127</v>
      </c>
      <c r="H20" s="52">
        <v>0</v>
      </c>
      <c r="I20" s="81">
        <v>0</v>
      </c>
      <c r="J20" s="52">
        <v>0</v>
      </c>
      <c r="K20" s="81">
        <v>0</v>
      </c>
      <c r="L20" s="52">
        <v>200</v>
      </c>
      <c r="M20" s="81">
        <v>353</v>
      </c>
      <c r="N20" s="52">
        <v>211</v>
      </c>
      <c r="O20" s="81">
        <v>148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5.95" customHeight="1">
      <c r="A21" s="96"/>
      <c r="B21" s="51" t="s">
        <v>62</v>
      </c>
      <c r="C21" s="51"/>
      <c r="D21" s="51"/>
      <c r="E21" s="64" t="s">
        <v>99</v>
      </c>
      <c r="F21" s="52">
        <v>1034</v>
      </c>
      <c r="G21" s="81">
        <v>127</v>
      </c>
      <c r="H21" s="52">
        <v>0</v>
      </c>
      <c r="I21" s="81">
        <v>0</v>
      </c>
      <c r="J21" s="52">
        <v>0</v>
      </c>
      <c r="K21" s="81">
        <v>0</v>
      </c>
      <c r="L21" s="52">
        <v>564</v>
      </c>
      <c r="M21" s="81">
        <v>692</v>
      </c>
      <c r="N21" s="52">
        <v>1536</v>
      </c>
      <c r="O21" s="81">
        <v>1394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5.95" customHeight="1">
      <c r="A22" s="96"/>
      <c r="B22" s="59" t="s">
        <v>63</v>
      </c>
      <c r="C22" s="51"/>
      <c r="D22" s="51"/>
      <c r="E22" s="64" t="s">
        <v>100</v>
      </c>
      <c r="F22" s="52">
        <v>3900</v>
      </c>
      <c r="G22" s="81">
        <v>991</v>
      </c>
      <c r="H22" s="52">
        <v>1268</v>
      </c>
      <c r="I22" s="81">
        <v>249</v>
      </c>
      <c r="J22" s="52">
        <v>51</v>
      </c>
      <c r="K22" s="81">
        <v>45</v>
      </c>
      <c r="L22" s="52">
        <v>585</v>
      </c>
      <c r="M22" s="81">
        <v>723</v>
      </c>
      <c r="N22" s="52">
        <v>1536</v>
      </c>
      <c r="O22" s="81">
        <v>1394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5.95" customHeight="1">
      <c r="A23" s="96"/>
      <c r="B23" s="60" t="s">
        <v>64</v>
      </c>
      <c r="C23" s="51" t="s">
        <v>65</v>
      </c>
      <c r="D23" s="51"/>
      <c r="E23" s="64"/>
      <c r="F23" s="52">
        <v>196</v>
      </c>
      <c r="G23" s="81">
        <v>0</v>
      </c>
      <c r="H23" s="52">
        <v>1258</v>
      </c>
      <c r="I23" s="81">
        <v>239</v>
      </c>
      <c r="J23" s="52">
        <v>41</v>
      </c>
      <c r="K23" s="81">
        <v>45</v>
      </c>
      <c r="L23" s="52">
        <v>370</v>
      </c>
      <c r="M23" s="81">
        <v>357</v>
      </c>
      <c r="N23" s="52">
        <v>599</v>
      </c>
      <c r="O23" s="81">
        <v>600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5.95" customHeight="1">
      <c r="A24" s="96"/>
      <c r="B24" s="51" t="s">
        <v>101</v>
      </c>
      <c r="C24" s="51"/>
      <c r="D24" s="51"/>
      <c r="E24" s="64" t="s">
        <v>102</v>
      </c>
      <c r="F24" s="52">
        <f t="shared" ref="F24" si="5">F21-F22</f>
        <v>-2866</v>
      </c>
      <c r="G24" s="81">
        <f t="shared" ref="G24:O24" si="6">G21-G22</f>
        <v>-864</v>
      </c>
      <c r="H24" s="52">
        <f t="shared" si="6"/>
        <v>-1268</v>
      </c>
      <c r="I24" s="81">
        <f t="shared" si="6"/>
        <v>-249</v>
      </c>
      <c r="J24" s="52">
        <f t="shared" si="6"/>
        <v>-51</v>
      </c>
      <c r="K24" s="81">
        <f t="shared" si="6"/>
        <v>-45</v>
      </c>
      <c r="L24" s="52">
        <f t="shared" si="6"/>
        <v>-21</v>
      </c>
      <c r="M24" s="81">
        <f t="shared" si="6"/>
        <v>-31</v>
      </c>
      <c r="N24" s="52">
        <f t="shared" si="6"/>
        <v>0</v>
      </c>
      <c r="O24" s="81">
        <f t="shared" si="6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5.95" customHeight="1">
      <c r="A25" s="96"/>
      <c r="B25" s="59" t="s">
        <v>66</v>
      </c>
      <c r="C25" s="59"/>
      <c r="D25" s="59"/>
      <c r="E25" s="100" t="s">
        <v>103</v>
      </c>
      <c r="F25" s="90">
        <v>2866</v>
      </c>
      <c r="G25" s="92">
        <v>864</v>
      </c>
      <c r="H25" s="90">
        <v>1268</v>
      </c>
      <c r="I25" s="92">
        <v>249</v>
      </c>
      <c r="J25" s="90">
        <v>51</v>
      </c>
      <c r="K25" s="92">
        <v>45</v>
      </c>
      <c r="L25" s="90">
        <v>21</v>
      </c>
      <c r="M25" s="92">
        <v>31</v>
      </c>
      <c r="N25" s="90">
        <v>0</v>
      </c>
      <c r="O25" s="92"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5.95" customHeight="1">
      <c r="A26" s="96"/>
      <c r="B26" s="77" t="s">
        <v>67</v>
      </c>
      <c r="C26" s="77"/>
      <c r="D26" s="77"/>
      <c r="E26" s="10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5.95" customHeight="1">
      <c r="A27" s="96"/>
      <c r="B27" s="51" t="s">
        <v>104</v>
      </c>
      <c r="C27" s="51"/>
      <c r="D27" s="51"/>
      <c r="E27" s="64" t="s">
        <v>105</v>
      </c>
      <c r="F27" s="52">
        <f>F24+F25</f>
        <v>0</v>
      </c>
      <c r="G27" s="81">
        <f>G24+G25</f>
        <v>0</v>
      </c>
      <c r="H27" s="52">
        <f t="shared" ref="H27" si="7">H24+H25</f>
        <v>0</v>
      </c>
      <c r="I27" s="81">
        <f t="shared" ref="I27:O27" si="8">I24+I25</f>
        <v>0</v>
      </c>
      <c r="J27" s="52">
        <f t="shared" si="8"/>
        <v>0</v>
      </c>
      <c r="K27" s="81">
        <f t="shared" si="8"/>
        <v>0</v>
      </c>
      <c r="L27" s="52">
        <f t="shared" si="8"/>
        <v>0</v>
      </c>
      <c r="M27" s="81">
        <f t="shared" si="8"/>
        <v>0</v>
      </c>
      <c r="N27" s="52">
        <f t="shared" si="8"/>
        <v>0</v>
      </c>
      <c r="O27" s="81">
        <f t="shared" si="8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5.95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5.95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5.95" customHeight="1">
      <c r="A30" s="99" t="s">
        <v>68</v>
      </c>
      <c r="B30" s="99"/>
      <c r="C30" s="99"/>
      <c r="D30" s="99"/>
      <c r="E30" s="99"/>
      <c r="F30" s="95" t="s">
        <v>254</v>
      </c>
      <c r="G30" s="94"/>
      <c r="H30" s="94"/>
      <c r="I30" s="94"/>
      <c r="J30" s="94"/>
      <c r="K30" s="94"/>
      <c r="L30" s="94"/>
      <c r="M30" s="94"/>
      <c r="N30" s="94"/>
      <c r="O30" s="94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5.95" customHeight="1">
      <c r="A31" s="99"/>
      <c r="B31" s="99"/>
      <c r="C31" s="99"/>
      <c r="D31" s="99"/>
      <c r="E31" s="99"/>
      <c r="F31" s="49" t="s">
        <v>242</v>
      </c>
      <c r="G31" s="49" t="s">
        <v>237</v>
      </c>
      <c r="H31" s="49" t="s">
        <v>242</v>
      </c>
      <c r="I31" s="49" t="s">
        <v>237</v>
      </c>
      <c r="J31" s="49" t="s">
        <v>242</v>
      </c>
      <c r="K31" s="49" t="s">
        <v>237</v>
      </c>
      <c r="L31" s="49" t="s">
        <v>242</v>
      </c>
      <c r="M31" s="49" t="s">
        <v>237</v>
      </c>
      <c r="N31" s="49" t="s">
        <v>242</v>
      </c>
      <c r="O31" s="49" t="s">
        <v>237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5.95" customHeight="1">
      <c r="A32" s="96" t="s">
        <v>84</v>
      </c>
      <c r="B32" s="59" t="s">
        <v>49</v>
      </c>
      <c r="C32" s="51"/>
      <c r="D32" s="51"/>
      <c r="E32" s="64" t="s">
        <v>40</v>
      </c>
      <c r="F32" s="52">
        <v>694</v>
      </c>
      <c r="G32" s="81">
        <f>G33</f>
        <v>528</v>
      </c>
      <c r="H32" s="52"/>
      <c r="I32" s="52"/>
      <c r="J32" s="52"/>
      <c r="K32" s="52"/>
      <c r="L32" s="52"/>
      <c r="M32" s="52"/>
      <c r="N32" s="52"/>
      <c r="O32" s="52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5.95" customHeight="1">
      <c r="A33" s="102"/>
      <c r="B33" s="61"/>
      <c r="C33" s="59" t="s">
        <v>69</v>
      </c>
      <c r="D33" s="51"/>
      <c r="E33" s="64"/>
      <c r="F33" s="52">
        <v>694</v>
      </c>
      <c r="G33" s="81">
        <f>526+2</f>
        <v>528</v>
      </c>
      <c r="H33" s="52"/>
      <c r="I33" s="52"/>
      <c r="J33" s="52"/>
      <c r="K33" s="52"/>
      <c r="L33" s="52"/>
      <c r="M33" s="52"/>
      <c r="N33" s="52"/>
      <c r="O33" s="52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5.95" customHeight="1">
      <c r="A34" s="102"/>
      <c r="B34" s="61"/>
      <c r="C34" s="60"/>
      <c r="D34" s="51" t="s">
        <v>70</v>
      </c>
      <c r="E34" s="64"/>
      <c r="F34" s="52">
        <v>595</v>
      </c>
      <c r="G34" s="81">
        <v>526</v>
      </c>
      <c r="H34" s="52"/>
      <c r="I34" s="52"/>
      <c r="J34" s="52"/>
      <c r="K34" s="52"/>
      <c r="L34" s="52"/>
      <c r="M34" s="52"/>
      <c r="N34" s="52"/>
      <c r="O34" s="52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5.95" customHeight="1">
      <c r="A35" s="102"/>
      <c r="B35" s="60"/>
      <c r="C35" s="51" t="s">
        <v>71</v>
      </c>
      <c r="D35" s="51"/>
      <c r="E35" s="64"/>
      <c r="F35" s="52">
        <v>0</v>
      </c>
      <c r="G35" s="81">
        <v>0</v>
      </c>
      <c r="H35" s="52"/>
      <c r="I35" s="52"/>
      <c r="J35" s="66"/>
      <c r="K35" s="66"/>
      <c r="L35" s="52"/>
      <c r="M35" s="52"/>
      <c r="N35" s="52"/>
      <c r="O35" s="52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5.95" customHeight="1">
      <c r="A36" s="102"/>
      <c r="B36" s="59" t="s">
        <v>52</v>
      </c>
      <c r="C36" s="51"/>
      <c r="D36" s="51"/>
      <c r="E36" s="64" t="s">
        <v>41</v>
      </c>
      <c r="F36" s="52">
        <v>620</v>
      </c>
      <c r="G36" s="81">
        <v>447</v>
      </c>
      <c r="H36" s="52"/>
      <c r="I36" s="52"/>
      <c r="J36" s="52"/>
      <c r="K36" s="52"/>
      <c r="L36" s="52"/>
      <c r="M36" s="52"/>
      <c r="N36" s="52"/>
      <c r="O36" s="52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5.95" customHeight="1">
      <c r="A37" s="102"/>
      <c r="B37" s="61"/>
      <c r="C37" s="51" t="s">
        <v>72</v>
      </c>
      <c r="D37" s="51"/>
      <c r="E37" s="64"/>
      <c r="F37" s="52">
        <v>620</v>
      </c>
      <c r="G37" s="81">
        <v>447</v>
      </c>
      <c r="H37" s="52"/>
      <c r="I37" s="52"/>
      <c r="J37" s="52"/>
      <c r="K37" s="52"/>
      <c r="L37" s="52"/>
      <c r="M37" s="52"/>
      <c r="N37" s="52"/>
      <c r="O37" s="52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5.95" customHeight="1">
      <c r="A38" s="102"/>
      <c r="B38" s="60"/>
      <c r="C38" s="51" t="s">
        <v>73</v>
      </c>
      <c r="D38" s="51"/>
      <c r="E38" s="64"/>
      <c r="F38" s="52">
        <v>0.16500000000000001</v>
      </c>
      <c r="G38" s="81">
        <v>0.44400000000000001</v>
      </c>
      <c r="H38" s="52"/>
      <c r="I38" s="52"/>
      <c r="J38" s="52"/>
      <c r="K38" s="66"/>
      <c r="L38" s="52"/>
      <c r="M38" s="52"/>
      <c r="N38" s="52"/>
      <c r="O38" s="52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5.95" customHeight="1">
      <c r="A39" s="102"/>
      <c r="B39" s="45" t="s">
        <v>74</v>
      </c>
      <c r="C39" s="45"/>
      <c r="D39" s="45"/>
      <c r="E39" s="64" t="s">
        <v>107</v>
      </c>
      <c r="F39" s="52">
        <f>F32-F36</f>
        <v>74</v>
      </c>
      <c r="G39" s="81">
        <f>G32-G36</f>
        <v>81</v>
      </c>
      <c r="H39" s="52">
        <f t="shared" ref="H39:O39" si="9">H32-H36</f>
        <v>0</v>
      </c>
      <c r="I39" s="52">
        <f t="shared" si="9"/>
        <v>0</v>
      </c>
      <c r="J39" s="52">
        <f t="shared" si="9"/>
        <v>0</v>
      </c>
      <c r="K39" s="52">
        <f t="shared" si="9"/>
        <v>0</v>
      </c>
      <c r="L39" s="52">
        <f t="shared" si="9"/>
        <v>0</v>
      </c>
      <c r="M39" s="52">
        <f t="shared" si="9"/>
        <v>0</v>
      </c>
      <c r="N39" s="52">
        <f t="shared" si="9"/>
        <v>0</v>
      </c>
      <c r="O39" s="52">
        <f t="shared" si="9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5.95" customHeight="1">
      <c r="A40" s="96" t="s">
        <v>85</v>
      </c>
      <c r="B40" s="59" t="s">
        <v>75</v>
      </c>
      <c r="C40" s="51"/>
      <c r="D40" s="51"/>
      <c r="E40" s="64" t="s">
        <v>43</v>
      </c>
      <c r="F40" s="52">
        <v>0</v>
      </c>
      <c r="G40" s="81">
        <v>0</v>
      </c>
      <c r="H40" s="52"/>
      <c r="I40" s="52"/>
      <c r="J40" s="52"/>
      <c r="K40" s="52"/>
      <c r="L40" s="52"/>
      <c r="M40" s="52"/>
      <c r="N40" s="52"/>
      <c r="O40" s="52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5.95" customHeight="1">
      <c r="A41" s="97"/>
      <c r="B41" s="60"/>
      <c r="C41" s="51" t="s">
        <v>76</v>
      </c>
      <c r="D41" s="51"/>
      <c r="E41" s="64"/>
      <c r="F41" s="66">
        <v>0</v>
      </c>
      <c r="G41" s="84">
        <v>0</v>
      </c>
      <c r="H41" s="66"/>
      <c r="I41" s="66"/>
      <c r="J41" s="52"/>
      <c r="K41" s="52"/>
      <c r="L41" s="52"/>
      <c r="M41" s="52"/>
      <c r="N41" s="52"/>
      <c r="O41" s="52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5.95" customHeight="1">
      <c r="A42" s="97"/>
      <c r="B42" s="59" t="s">
        <v>63</v>
      </c>
      <c r="C42" s="51"/>
      <c r="D42" s="51"/>
      <c r="E42" s="64" t="s">
        <v>44</v>
      </c>
      <c r="F42" s="52">
        <v>64</v>
      </c>
      <c r="G42" s="81">
        <v>72</v>
      </c>
      <c r="H42" s="52"/>
      <c r="I42" s="52"/>
      <c r="J42" s="52"/>
      <c r="K42" s="52"/>
      <c r="L42" s="52"/>
      <c r="M42" s="52"/>
      <c r="N42" s="52"/>
      <c r="O42" s="52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5.95" customHeight="1">
      <c r="A43" s="97"/>
      <c r="B43" s="60"/>
      <c r="C43" s="51" t="s">
        <v>77</v>
      </c>
      <c r="D43" s="51"/>
      <c r="E43" s="64"/>
      <c r="F43" s="52">
        <v>64</v>
      </c>
      <c r="G43" s="81">
        <v>72</v>
      </c>
      <c r="H43" s="52"/>
      <c r="I43" s="52"/>
      <c r="J43" s="66"/>
      <c r="K43" s="66"/>
      <c r="L43" s="52"/>
      <c r="M43" s="52"/>
      <c r="N43" s="52"/>
      <c r="O43" s="52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5.95" customHeight="1">
      <c r="A44" s="97"/>
      <c r="B44" s="51" t="s">
        <v>74</v>
      </c>
      <c r="C44" s="51"/>
      <c r="D44" s="51"/>
      <c r="E44" s="64" t="s">
        <v>108</v>
      </c>
      <c r="F44" s="66">
        <f>F40-F42</f>
        <v>-64</v>
      </c>
      <c r="G44" s="84">
        <f>G40-G42</f>
        <v>-72</v>
      </c>
      <c r="H44" s="66">
        <f t="shared" ref="H44:O44" si="10">H40-H42</f>
        <v>0</v>
      </c>
      <c r="I44" s="66">
        <f t="shared" si="10"/>
        <v>0</v>
      </c>
      <c r="J44" s="66">
        <f t="shared" si="10"/>
        <v>0</v>
      </c>
      <c r="K44" s="66">
        <f t="shared" si="10"/>
        <v>0</v>
      </c>
      <c r="L44" s="66">
        <f t="shared" si="10"/>
        <v>0</v>
      </c>
      <c r="M44" s="66">
        <f t="shared" si="10"/>
        <v>0</v>
      </c>
      <c r="N44" s="66">
        <f t="shared" si="10"/>
        <v>0</v>
      </c>
      <c r="O44" s="66">
        <f t="shared" si="10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5.95" customHeight="1">
      <c r="A45" s="96" t="s">
        <v>86</v>
      </c>
      <c r="B45" s="45" t="s">
        <v>78</v>
      </c>
      <c r="C45" s="45"/>
      <c r="D45" s="45"/>
      <c r="E45" s="64" t="s">
        <v>109</v>
      </c>
      <c r="F45" s="52">
        <f>F39+F44</f>
        <v>10</v>
      </c>
      <c r="G45" s="81">
        <f>G39+G44</f>
        <v>9</v>
      </c>
      <c r="H45" s="52">
        <f t="shared" ref="H45:O45" si="11">H39+H44</f>
        <v>0</v>
      </c>
      <c r="I45" s="52">
        <f t="shared" si="11"/>
        <v>0</v>
      </c>
      <c r="J45" s="52">
        <f t="shared" si="11"/>
        <v>0</v>
      </c>
      <c r="K45" s="52">
        <f t="shared" si="11"/>
        <v>0</v>
      </c>
      <c r="L45" s="52">
        <f t="shared" si="11"/>
        <v>0</v>
      </c>
      <c r="M45" s="52">
        <f t="shared" si="11"/>
        <v>0</v>
      </c>
      <c r="N45" s="52">
        <f t="shared" si="11"/>
        <v>0</v>
      </c>
      <c r="O45" s="52">
        <f t="shared" si="11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95" customHeight="1">
      <c r="A46" s="97"/>
      <c r="B46" s="51" t="s">
        <v>79</v>
      </c>
      <c r="C46" s="51"/>
      <c r="D46" s="51"/>
      <c r="E46" s="51"/>
      <c r="F46" s="66">
        <v>9</v>
      </c>
      <c r="G46" s="84">
        <v>9</v>
      </c>
      <c r="H46" s="66"/>
      <c r="I46" s="66"/>
      <c r="J46" s="66"/>
      <c r="K46" s="66"/>
      <c r="L46" s="52"/>
      <c r="M46" s="52"/>
      <c r="N46" s="66"/>
      <c r="O46" s="66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5.95" customHeight="1">
      <c r="A47" s="97"/>
      <c r="B47" s="51" t="s">
        <v>80</v>
      </c>
      <c r="C47" s="51"/>
      <c r="D47" s="51"/>
      <c r="E47" s="51"/>
      <c r="F47" s="52">
        <v>0</v>
      </c>
      <c r="G47" s="81">
        <v>0</v>
      </c>
      <c r="H47" s="52"/>
      <c r="I47" s="52"/>
      <c r="J47" s="52"/>
      <c r="K47" s="52"/>
      <c r="L47" s="52"/>
      <c r="M47" s="52"/>
      <c r="N47" s="52"/>
      <c r="O47" s="52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5.95" customHeight="1">
      <c r="A48" s="97"/>
      <c r="B48" s="51" t="s">
        <v>81</v>
      </c>
      <c r="C48" s="51"/>
      <c r="D48" s="51"/>
      <c r="E48" s="51"/>
      <c r="F48" s="52">
        <v>0</v>
      </c>
      <c r="G48" s="81">
        <v>0</v>
      </c>
      <c r="H48" s="52"/>
      <c r="I48" s="52"/>
      <c r="J48" s="52"/>
      <c r="K48" s="52"/>
      <c r="L48" s="52"/>
      <c r="M48" s="52"/>
      <c r="N48" s="52"/>
      <c r="O48" s="52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9" sqref="F9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39" t="s">
        <v>257</v>
      </c>
      <c r="F1" s="1"/>
    </row>
    <row r="3" spans="1:9" ht="14.25">
      <c r="A3" s="10" t="s">
        <v>111</v>
      </c>
    </row>
    <row r="5" spans="1:9">
      <c r="A5" s="17" t="s">
        <v>243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234</v>
      </c>
      <c r="G7" s="46"/>
      <c r="H7" s="46" t="s">
        <v>244</v>
      </c>
      <c r="I7" s="67" t="s">
        <v>21</v>
      </c>
    </row>
    <row r="8" spans="1:9" ht="17.100000000000001" customHeight="1">
      <c r="A8" s="18"/>
      <c r="B8" s="19"/>
      <c r="C8" s="19"/>
      <c r="D8" s="19"/>
      <c r="E8" s="58"/>
      <c r="F8" s="49" t="s">
        <v>233</v>
      </c>
      <c r="G8" s="49" t="s">
        <v>2</v>
      </c>
      <c r="H8" s="49" t="s">
        <v>233</v>
      </c>
      <c r="I8" s="50"/>
    </row>
    <row r="9" spans="1:9" ht="18" customHeight="1">
      <c r="A9" s="86" t="s">
        <v>87</v>
      </c>
      <c r="B9" s="86" t="s">
        <v>89</v>
      </c>
      <c r="C9" s="59" t="s">
        <v>3</v>
      </c>
      <c r="D9" s="51"/>
      <c r="E9" s="51"/>
      <c r="F9" s="52">
        <v>122077</v>
      </c>
      <c r="G9" s="53">
        <f>F9/$F$27*100</f>
        <v>19.186231089121982</v>
      </c>
      <c r="H9" s="52">
        <v>124818</v>
      </c>
      <c r="I9" s="53">
        <f t="shared" ref="I9:I45" si="0">(F9/H9-1)*100</f>
        <v>-2.1959973721738857</v>
      </c>
    </row>
    <row r="10" spans="1:9" ht="18" customHeight="1">
      <c r="A10" s="86"/>
      <c r="B10" s="86"/>
      <c r="C10" s="61"/>
      <c r="D10" s="59" t="s">
        <v>22</v>
      </c>
      <c r="E10" s="51"/>
      <c r="F10" s="52">
        <v>34638</v>
      </c>
      <c r="G10" s="53">
        <f t="shared" ref="G10:G27" si="1">F10/$F$27*100</f>
        <v>5.4438810952514167</v>
      </c>
      <c r="H10" s="52">
        <v>33593</v>
      </c>
      <c r="I10" s="53">
        <f t="shared" si="0"/>
        <v>3.1107671241032309</v>
      </c>
    </row>
    <row r="11" spans="1:9" ht="18" customHeight="1">
      <c r="A11" s="86"/>
      <c r="B11" s="86"/>
      <c r="C11" s="61"/>
      <c r="D11" s="61"/>
      <c r="E11" s="45" t="s">
        <v>23</v>
      </c>
      <c r="F11" s="52">
        <v>28106</v>
      </c>
      <c r="G11" s="53">
        <f t="shared" si="1"/>
        <v>4.4172793482053327</v>
      </c>
      <c r="H11" s="52">
        <v>27808</v>
      </c>
      <c r="I11" s="53">
        <f t="shared" si="0"/>
        <v>1.0716340621403919</v>
      </c>
    </row>
    <row r="12" spans="1:9" ht="18" customHeight="1">
      <c r="A12" s="86"/>
      <c r="B12" s="86"/>
      <c r="C12" s="61"/>
      <c r="D12" s="61"/>
      <c r="E12" s="45" t="s">
        <v>24</v>
      </c>
      <c r="F12" s="52">
        <v>935</v>
      </c>
      <c r="G12" s="53">
        <f t="shared" si="1"/>
        <v>0.14694927028292842</v>
      </c>
      <c r="H12" s="52">
        <v>1153</v>
      </c>
      <c r="I12" s="53">
        <f t="shared" si="0"/>
        <v>-18.9071986123157</v>
      </c>
    </row>
    <row r="13" spans="1:9" ht="18" customHeight="1">
      <c r="A13" s="86"/>
      <c r="B13" s="86"/>
      <c r="C13" s="61"/>
      <c r="D13" s="60"/>
      <c r="E13" s="45" t="s">
        <v>25</v>
      </c>
      <c r="F13" s="52">
        <v>88</v>
      </c>
      <c r="G13" s="53">
        <f t="shared" si="1"/>
        <v>1.3830519556040321E-2</v>
      </c>
      <c r="H13" s="52">
        <v>95</v>
      </c>
      <c r="I13" s="53">
        <f t="shared" si="0"/>
        <v>-7.3684210526315796</v>
      </c>
    </row>
    <row r="14" spans="1:9" ht="18" customHeight="1">
      <c r="A14" s="86"/>
      <c r="B14" s="86"/>
      <c r="C14" s="61"/>
      <c r="D14" s="59" t="s">
        <v>26</v>
      </c>
      <c r="E14" s="51"/>
      <c r="F14" s="52">
        <v>21220</v>
      </c>
      <c r="G14" s="53">
        <f t="shared" si="1"/>
        <v>3.3350411929451775</v>
      </c>
      <c r="H14" s="52">
        <v>23438</v>
      </c>
      <c r="I14" s="53">
        <f t="shared" si="0"/>
        <v>-9.4632647836846111</v>
      </c>
    </row>
    <row r="15" spans="1:9" ht="18" customHeight="1">
      <c r="A15" s="86"/>
      <c r="B15" s="86"/>
      <c r="C15" s="61"/>
      <c r="D15" s="61"/>
      <c r="E15" s="45" t="s">
        <v>27</v>
      </c>
      <c r="F15" s="52">
        <v>1232</v>
      </c>
      <c r="G15" s="53">
        <f t="shared" si="1"/>
        <v>0.19362727378456451</v>
      </c>
      <c r="H15" s="52">
        <v>1198</v>
      </c>
      <c r="I15" s="53">
        <f t="shared" si="0"/>
        <v>2.8380634390651194</v>
      </c>
    </row>
    <row r="16" spans="1:9" ht="18" customHeight="1">
      <c r="A16" s="86"/>
      <c r="B16" s="86"/>
      <c r="C16" s="61"/>
      <c r="D16" s="60"/>
      <c r="E16" s="45" t="s">
        <v>28</v>
      </c>
      <c r="F16" s="52">
        <v>19988</v>
      </c>
      <c r="G16" s="53">
        <f t="shared" si="1"/>
        <v>3.1414139191606134</v>
      </c>
      <c r="H16" s="52">
        <v>22240</v>
      </c>
      <c r="I16" s="53">
        <f t="shared" si="0"/>
        <v>-10.125899280575535</v>
      </c>
    </row>
    <row r="17" spans="1:9" ht="18" customHeight="1">
      <c r="A17" s="86"/>
      <c r="B17" s="86"/>
      <c r="C17" s="61"/>
      <c r="D17" s="87" t="s">
        <v>29</v>
      </c>
      <c r="E17" s="88"/>
      <c r="F17" s="52">
        <v>27133</v>
      </c>
      <c r="G17" s="53">
        <f t="shared" si="1"/>
        <v>4.2643578081141147</v>
      </c>
      <c r="H17" s="52">
        <v>46086</v>
      </c>
      <c r="I17" s="53">
        <f t="shared" si="0"/>
        <v>-41.125287505967101</v>
      </c>
    </row>
    <row r="18" spans="1:9" ht="18" customHeight="1">
      <c r="A18" s="86"/>
      <c r="B18" s="86"/>
      <c r="C18" s="61"/>
      <c r="D18" s="87" t="s">
        <v>93</v>
      </c>
      <c r="E18" s="89"/>
      <c r="F18" s="52">
        <v>1876</v>
      </c>
      <c r="G18" s="53">
        <f t="shared" si="1"/>
        <v>0.29484153053558687</v>
      </c>
      <c r="H18" s="52">
        <v>1944</v>
      </c>
      <c r="I18" s="53">
        <f t="shared" si="0"/>
        <v>-3.4979423868312765</v>
      </c>
    </row>
    <row r="19" spans="1:9" ht="18" customHeight="1">
      <c r="A19" s="86"/>
      <c r="B19" s="86"/>
      <c r="C19" s="60"/>
      <c r="D19" s="87" t="s">
        <v>94</v>
      </c>
      <c r="E19" s="89"/>
      <c r="F19" s="52">
        <v>0</v>
      </c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86"/>
      <c r="B20" s="86"/>
      <c r="C20" s="51" t="s">
        <v>4</v>
      </c>
      <c r="D20" s="51"/>
      <c r="E20" s="51"/>
      <c r="F20" s="52">
        <v>19515</v>
      </c>
      <c r="G20" s="53">
        <f t="shared" si="1"/>
        <v>3.0670748765468963</v>
      </c>
      <c r="H20" s="52">
        <v>19423</v>
      </c>
      <c r="I20" s="53">
        <f t="shared" si="0"/>
        <v>0.47366524223857454</v>
      </c>
    </row>
    <row r="21" spans="1:9" ht="18" customHeight="1">
      <c r="A21" s="86"/>
      <c r="B21" s="86"/>
      <c r="C21" s="51" t="s">
        <v>5</v>
      </c>
      <c r="D21" s="51"/>
      <c r="E21" s="51"/>
      <c r="F21" s="52">
        <v>191264</v>
      </c>
      <c r="G21" s="53">
        <f t="shared" si="1"/>
        <v>30.060005595073818</v>
      </c>
      <c r="H21" s="52">
        <v>191581</v>
      </c>
      <c r="I21" s="53">
        <f t="shared" si="0"/>
        <v>-0.16546526012496399</v>
      </c>
    </row>
    <row r="22" spans="1:9" ht="18" customHeight="1">
      <c r="A22" s="86"/>
      <c r="B22" s="86"/>
      <c r="C22" s="51" t="s">
        <v>30</v>
      </c>
      <c r="D22" s="51"/>
      <c r="E22" s="51"/>
      <c r="F22" s="52">
        <v>5573</v>
      </c>
      <c r="G22" s="53">
        <f t="shared" si="1"/>
        <v>0.87588051688423552</v>
      </c>
      <c r="H22" s="52">
        <v>5875</v>
      </c>
      <c r="I22" s="53">
        <f t="shared" si="0"/>
        <v>-5.1404255319148939</v>
      </c>
    </row>
    <row r="23" spans="1:9" ht="18" customHeight="1">
      <c r="A23" s="86"/>
      <c r="B23" s="86"/>
      <c r="C23" s="51" t="s">
        <v>6</v>
      </c>
      <c r="D23" s="51"/>
      <c r="E23" s="51"/>
      <c r="F23" s="52">
        <v>111077</v>
      </c>
      <c r="G23" s="53">
        <f t="shared" si="1"/>
        <v>17.457416144616943</v>
      </c>
      <c r="H23" s="52">
        <v>144502</v>
      </c>
      <c r="I23" s="53">
        <f t="shared" si="0"/>
        <v>-23.131167734702629</v>
      </c>
    </row>
    <row r="24" spans="1:9" ht="18" customHeight="1">
      <c r="A24" s="86"/>
      <c r="B24" s="86"/>
      <c r="C24" s="51" t="s">
        <v>31</v>
      </c>
      <c r="D24" s="51"/>
      <c r="E24" s="51"/>
      <c r="F24" s="52">
        <v>1612</v>
      </c>
      <c r="G24" s="53">
        <f t="shared" si="1"/>
        <v>0.25334997186746588</v>
      </c>
      <c r="H24" s="52">
        <v>2305</v>
      </c>
      <c r="I24" s="53">
        <f t="shared" si="0"/>
        <v>-30.065075921908889</v>
      </c>
    </row>
    <row r="25" spans="1:9" ht="18" customHeight="1">
      <c r="A25" s="86"/>
      <c r="B25" s="86"/>
      <c r="C25" s="51" t="s">
        <v>7</v>
      </c>
      <c r="D25" s="51"/>
      <c r="E25" s="51"/>
      <c r="F25" s="52">
        <v>72079</v>
      </c>
      <c r="G25" s="53">
        <f t="shared" si="1"/>
        <v>11.328295671361708</v>
      </c>
      <c r="H25" s="52">
        <v>73771</v>
      </c>
      <c r="I25" s="53">
        <f t="shared" si="0"/>
        <v>-2.2935841997532957</v>
      </c>
    </row>
    <row r="26" spans="1:9" ht="18" customHeight="1">
      <c r="A26" s="86"/>
      <c r="B26" s="86"/>
      <c r="C26" s="51" t="s">
        <v>8</v>
      </c>
      <c r="D26" s="51"/>
      <c r="E26" s="51"/>
      <c r="F26" s="52">
        <v>113077</v>
      </c>
      <c r="G26" s="53">
        <f t="shared" si="1"/>
        <v>17.77174613452695</v>
      </c>
      <c r="H26" s="52">
        <v>100620</v>
      </c>
      <c r="I26" s="53">
        <f t="shared" si="0"/>
        <v>12.380242496521564</v>
      </c>
    </row>
    <row r="27" spans="1:9" ht="18" customHeight="1">
      <c r="A27" s="86"/>
      <c r="B27" s="86"/>
      <c r="C27" s="51" t="s">
        <v>9</v>
      </c>
      <c r="D27" s="51"/>
      <c r="E27" s="51"/>
      <c r="F27" s="52">
        <f>SUM(F9,F20:F26)</f>
        <v>636274</v>
      </c>
      <c r="G27" s="53">
        <f t="shared" si="1"/>
        <v>100</v>
      </c>
      <c r="H27" s="52">
        <f>SUM(H9,H20:H26)</f>
        <v>662895</v>
      </c>
      <c r="I27" s="53">
        <f t="shared" si="0"/>
        <v>-4.0158697832990082</v>
      </c>
    </row>
    <row r="28" spans="1:9" ht="18" customHeight="1">
      <c r="A28" s="86"/>
      <c r="B28" s="86" t="s">
        <v>88</v>
      </c>
      <c r="C28" s="59" t="s">
        <v>10</v>
      </c>
      <c r="D28" s="51"/>
      <c r="E28" s="51"/>
      <c r="F28" s="52">
        <v>218393</v>
      </c>
      <c r="G28" s="53">
        <f t="shared" ref="G28:G45" si="2">F28/$F$45*100</f>
        <v>35.916002539198047</v>
      </c>
      <c r="H28" s="52">
        <v>223661</v>
      </c>
      <c r="I28" s="53">
        <f t="shared" si="0"/>
        <v>-2.3553502845824692</v>
      </c>
    </row>
    <row r="29" spans="1:9" ht="18" customHeight="1">
      <c r="A29" s="86"/>
      <c r="B29" s="86"/>
      <c r="C29" s="61"/>
      <c r="D29" s="51" t="s">
        <v>11</v>
      </c>
      <c r="E29" s="51"/>
      <c r="F29" s="52">
        <v>128590</v>
      </c>
      <c r="G29" s="53">
        <f t="shared" si="2"/>
        <v>21.147375449375559</v>
      </c>
      <c r="H29" s="52">
        <v>135052</v>
      </c>
      <c r="I29" s="53">
        <f t="shared" si="0"/>
        <v>-4.7848236234931729</v>
      </c>
    </row>
    <row r="30" spans="1:9" ht="18" customHeight="1">
      <c r="A30" s="86"/>
      <c r="B30" s="86"/>
      <c r="C30" s="61"/>
      <c r="D30" s="51" t="s">
        <v>32</v>
      </c>
      <c r="E30" s="51"/>
      <c r="F30" s="52">
        <v>13188</v>
      </c>
      <c r="G30" s="53">
        <f t="shared" si="2"/>
        <v>2.1688435136975261</v>
      </c>
      <c r="H30" s="52">
        <v>13338</v>
      </c>
      <c r="I30" s="53">
        <f t="shared" si="0"/>
        <v>-1.124606387764282</v>
      </c>
    </row>
    <row r="31" spans="1:9" ht="18" customHeight="1">
      <c r="A31" s="86"/>
      <c r="B31" s="86"/>
      <c r="C31" s="60"/>
      <c r="D31" s="51" t="s">
        <v>12</v>
      </c>
      <c r="E31" s="51"/>
      <c r="F31" s="52">
        <v>76614</v>
      </c>
      <c r="G31" s="53">
        <f t="shared" si="2"/>
        <v>12.599619120292862</v>
      </c>
      <c r="H31" s="52">
        <v>75271</v>
      </c>
      <c r="I31" s="53">
        <f t="shared" si="0"/>
        <v>1.7842196862005277</v>
      </c>
    </row>
    <row r="32" spans="1:9" ht="18" customHeight="1">
      <c r="A32" s="86"/>
      <c r="B32" s="86"/>
      <c r="C32" s="59" t="s">
        <v>13</v>
      </c>
      <c r="D32" s="51"/>
      <c r="E32" s="51"/>
      <c r="F32" s="52">
        <v>252571</v>
      </c>
      <c r="G32" s="53">
        <f t="shared" si="2"/>
        <v>41.53677396861525</v>
      </c>
      <c r="H32" s="52">
        <f>SUM(H33:H38)</f>
        <v>280329</v>
      </c>
      <c r="I32" s="53">
        <f t="shared" si="0"/>
        <v>-9.9019366530041513</v>
      </c>
    </row>
    <row r="33" spans="1:9" ht="18" customHeight="1">
      <c r="A33" s="86"/>
      <c r="B33" s="86"/>
      <c r="C33" s="61"/>
      <c r="D33" s="51" t="s">
        <v>14</v>
      </c>
      <c r="E33" s="51"/>
      <c r="F33" s="52">
        <v>19098</v>
      </c>
      <c r="G33" s="53">
        <f t="shared" si="2"/>
        <v>3.1407774813918223</v>
      </c>
      <c r="H33" s="52">
        <v>21383</v>
      </c>
      <c r="I33" s="53">
        <f t="shared" si="0"/>
        <v>-10.68605901884675</v>
      </c>
    </row>
    <row r="34" spans="1:9" ht="18" customHeight="1">
      <c r="A34" s="86"/>
      <c r="B34" s="86"/>
      <c r="C34" s="61"/>
      <c r="D34" s="51" t="s">
        <v>33</v>
      </c>
      <c r="E34" s="51"/>
      <c r="F34" s="52">
        <v>5375</v>
      </c>
      <c r="G34" s="53">
        <f t="shared" si="2"/>
        <v>0.88395009752230846</v>
      </c>
      <c r="H34" s="52">
        <v>5423</v>
      </c>
      <c r="I34" s="53">
        <f t="shared" si="0"/>
        <v>-0.88511893785727658</v>
      </c>
    </row>
    <row r="35" spans="1:9" ht="18" customHeight="1">
      <c r="A35" s="86"/>
      <c r="B35" s="86"/>
      <c r="C35" s="61"/>
      <c r="D35" s="51" t="s">
        <v>34</v>
      </c>
      <c r="E35" s="51"/>
      <c r="F35" s="52">
        <v>134687</v>
      </c>
      <c r="G35" s="53">
        <f t="shared" si="2"/>
        <v>22.150062657672027</v>
      </c>
      <c r="H35" s="52">
        <v>165603</v>
      </c>
      <c r="I35" s="53">
        <f t="shared" si="0"/>
        <v>-18.668743923721188</v>
      </c>
    </row>
    <row r="36" spans="1:9" ht="18" customHeight="1">
      <c r="A36" s="86"/>
      <c r="B36" s="86"/>
      <c r="C36" s="61"/>
      <c r="D36" s="51" t="s">
        <v>35</v>
      </c>
      <c r="E36" s="51"/>
      <c r="F36" s="52">
        <v>6268</v>
      </c>
      <c r="G36" s="53">
        <f t="shared" si="2"/>
        <v>1.0308091555850845</v>
      </c>
      <c r="H36" s="52">
        <v>6392</v>
      </c>
      <c r="I36" s="53">
        <f t="shared" si="0"/>
        <v>-1.9399249061326618</v>
      </c>
    </row>
    <row r="37" spans="1:9" ht="18" customHeight="1">
      <c r="A37" s="86"/>
      <c r="B37" s="86"/>
      <c r="C37" s="61"/>
      <c r="D37" s="51" t="s">
        <v>15</v>
      </c>
      <c r="E37" s="51"/>
      <c r="F37" s="52">
        <v>19722</v>
      </c>
      <c r="G37" s="53">
        <f t="shared" si="2"/>
        <v>3.2433979206204588</v>
      </c>
      <c r="H37" s="52">
        <v>21595</v>
      </c>
      <c r="I37" s="53">
        <f t="shared" si="0"/>
        <v>-8.6733040055568367</v>
      </c>
    </row>
    <row r="38" spans="1:9" ht="18" customHeight="1">
      <c r="A38" s="86"/>
      <c r="B38" s="86"/>
      <c r="C38" s="60"/>
      <c r="D38" s="51" t="s">
        <v>36</v>
      </c>
      <c r="E38" s="51"/>
      <c r="F38" s="52">
        <v>67423</v>
      </c>
      <c r="G38" s="53">
        <f t="shared" si="2"/>
        <v>11.088105567487739</v>
      </c>
      <c r="H38" s="52">
        <v>59933</v>
      </c>
      <c r="I38" s="53">
        <f t="shared" si="0"/>
        <v>12.497288638980187</v>
      </c>
    </row>
    <row r="39" spans="1:9" ht="18" customHeight="1">
      <c r="A39" s="86"/>
      <c r="B39" s="86"/>
      <c r="C39" s="59" t="s">
        <v>16</v>
      </c>
      <c r="D39" s="51"/>
      <c r="E39" s="51"/>
      <c r="F39" s="52">
        <f>+F40+F43</f>
        <v>137102</v>
      </c>
      <c r="G39" s="53">
        <f t="shared" si="2"/>
        <v>22.547223492186703</v>
      </c>
      <c r="H39" s="52">
        <f>+H40+H43</f>
        <v>133242</v>
      </c>
      <c r="I39" s="53">
        <f t="shared" si="0"/>
        <v>2.896984434337524</v>
      </c>
    </row>
    <row r="40" spans="1:9" ht="18" customHeight="1">
      <c r="A40" s="86"/>
      <c r="B40" s="86"/>
      <c r="C40" s="61"/>
      <c r="D40" s="59" t="s">
        <v>17</v>
      </c>
      <c r="E40" s="51"/>
      <c r="F40" s="52">
        <v>128402</v>
      </c>
      <c r="G40" s="53">
        <f t="shared" si="2"/>
        <v>21.116457752941294</v>
      </c>
      <c r="H40" s="52">
        <v>132123</v>
      </c>
      <c r="I40" s="53">
        <f t="shared" si="0"/>
        <v>-2.8163151003231857</v>
      </c>
    </row>
    <row r="41" spans="1:9" ht="18" customHeight="1">
      <c r="A41" s="86"/>
      <c r="B41" s="86"/>
      <c r="C41" s="61"/>
      <c r="D41" s="61"/>
      <c r="E41" s="55" t="s">
        <v>91</v>
      </c>
      <c r="F41" s="52">
        <v>106540</v>
      </c>
      <c r="G41" s="53">
        <f t="shared" si="2"/>
        <v>17.521124351632881</v>
      </c>
      <c r="H41" s="52">
        <v>108128</v>
      </c>
      <c r="I41" s="56">
        <f t="shared" si="0"/>
        <v>-1.4686297721219321</v>
      </c>
    </row>
    <row r="42" spans="1:9" ht="18" customHeight="1">
      <c r="A42" s="86"/>
      <c r="B42" s="86"/>
      <c r="C42" s="61"/>
      <c r="D42" s="60"/>
      <c r="E42" s="45" t="s">
        <v>37</v>
      </c>
      <c r="F42" s="52">
        <v>21861</v>
      </c>
      <c r="G42" s="53">
        <f t="shared" si="2"/>
        <v>3.5951689454763134</v>
      </c>
      <c r="H42" s="52">
        <v>23995</v>
      </c>
      <c r="I42" s="56">
        <f t="shared" si="0"/>
        <v>-8.8935194832256759</v>
      </c>
    </row>
    <row r="43" spans="1:9" ht="18" customHeight="1">
      <c r="A43" s="86"/>
      <c r="B43" s="86"/>
      <c r="C43" s="61"/>
      <c r="D43" s="51" t="s">
        <v>38</v>
      </c>
      <c r="E43" s="51"/>
      <c r="F43" s="52">
        <v>8700</v>
      </c>
      <c r="G43" s="53">
        <f t="shared" si="2"/>
        <v>1.430765739245411</v>
      </c>
      <c r="H43" s="52">
        <v>1119</v>
      </c>
      <c r="I43" s="56">
        <f t="shared" si="0"/>
        <v>677.47989276139413</v>
      </c>
    </row>
    <row r="44" spans="1:9" ht="18" customHeight="1">
      <c r="A44" s="86"/>
      <c r="B44" s="86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86"/>
      <c r="B45" s="86"/>
      <c r="C45" s="45" t="s">
        <v>18</v>
      </c>
      <c r="D45" s="45"/>
      <c r="E45" s="45"/>
      <c r="F45" s="52">
        <f>SUM(F28,F32,F39)</f>
        <v>608066</v>
      </c>
      <c r="G45" s="53">
        <f t="shared" si="2"/>
        <v>100</v>
      </c>
      <c r="H45" s="52">
        <f>SUM(H28,H32,H39)</f>
        <v>637232</v>
      </c>
      <c r="I45" s="53">
        <f t="shared" si="0"/>
        <v>-4.5769829512642186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E7" sqref="E7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1" t="s">
        <v>0</v>
      </c>
      <c r="B1" s="31"/>
      <c r="C1" s="39" t="s">
        <v>257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8" t="s">
        <v>114</v>
      </c>
      <c r="B6" s="46"/>
      <c r="C6" s="46"/>
      <c r="D6" s="46"/>
      <c r="E6" s="34" t="s">
        <v>230</v>
      </c>
      <c r="F6" s="34" t="s">
        <v>231</v>
      </c>
      <c r="G6" s="34" t="s">
        <v>236</v>
      </c>
      <c r="H6" s="34" t="s">
        <v>238</v>
      </c>
      <c r="I6" s="34" t="s">
        <v>248</v>
      </c>
    </row>
    <row r="7" spans="1:9" ht="27" customHeight="1">
      <c r="A7" s="86" t="s">
        <v>115</v>
      </c>
      <c r="B7" s="59" t="s">
        <v>116</v>
      </c>
      <c r="C7" s="51"/>
      <c r="D7" s="64" t="s">
        <v>117</v>
      </c>
      <c r="E7" s="34">
        <v>548495</v>
      </c>
      <c r="F7" s="34">
        <v>648362</v>
      </c>
      <c r="G7" s="34">
        <v>673365</v>
      </c>
      <c r="H7" s="34">
        <v>662895</v>
      </c>
      <c r="I7" s="34">
        <v>636274</v>
      </c>
    </row>
    <row r="8" spans="1:9" ht="27" customHeight="1">
      <c r="A8" s="86"/>
      <c r="B8" s="77"/>
      <c r="C8" s="51" t="s">
        <v>118</v>
      </c>
      <c r="D8" s="64" t="s">
        <v>41</v>
      </c>
      <c r="E8" s="68">
        <v>299329</v>
      </c>
      <c r="F8" s="68">
        <v>305161</v>
      </c>
      <c r="G8" s="68">
        <v>334171</v>
      </c>
      <c r="H8" s="69">
        <v>336415</v>
      </c>
      <c r="I8" s="69">
        <v>333417</v>
      </c>
    </row>
    <row r="9" spans="1:9" ht="27" customHeight="1">
      <c r="A9" s="86"/>
      <c r="B9" s="51" t="s">
        <v>119</v>
      </c>
      <c r="C9" s="51"/>
      <c r="D9" s="64"/>
      <c r="E9" s="68">
        <v>535861</v>
      </c>
      <c r="F9" s="68">
        <v>626676</v>
      </c>
      <c r="G9" s="68">
        <v>643554</v>
      </c>
      <c r="H9" s="70">
        <v>637232</v>
      </c>
      <c r="I9" s="70">
        <v>608066</v>
      </c>
    </row>
    <row r="10" spans="1:9" ht="27" customHeight="1">
      <c r="A10" s="86"/>
      <c r="B10" s="51" t="s">
        <v>120</v>
      </c>
      <c r="C10" s="51"/>
      <c r="D10" s="64"/>
      <c r="E10" s="68">
        <v>12634</v>
      </c>
      <c r="F10" s="68">
        <v>21687</v>
      </c>
      <c r="G10" s="68">
        <v>29810</v>
      </c>
      <c r="H10" s="70">
        <v>25664</v>
      </c>
      <c r="I10" s="70">
        <f>I7-I9</f>
        <v>28208</v>
      </c>
    </row>
    <row r="11" spans="1:9" ht="27" customHeight="1">
      <c r="A11" s="86"/>
      <c r="B11" s="51" t="s">
        <v>121</v>
      </c>
      <c r="C11" s="51"/>
      <c r="D11" s="64"/>
      <c r="E11" s="68">
        <v>5914</v>
      </c>
      <c r="F11" s="68">
        <v>7831</v>
      </c>
      <c r="G11" s="68">
        <v>18420</v>
      </c>
      <c r="H11" s="70">
        <v>7538</v>
      </c>
      <c r="I11" s="70">
        <v>9692</v>
      </c>
    </row>
    <row r="12" spans="1:9" ht="27" customHeight="1">
      <c r="A12" s="86"/>
      <c r="B12" s="51" t="s">
        <v>122</v>
      </c>
      <c r="C12" s="51"/>
      <c r="D12" s="64"/>
      <c r="E12" s="68">
        <v>6720</v>
      </c>
      <c r="F12" s="68">
        <v>13856</v>
      </c>
      <c r="G12" s="68">
        <v>11390</v>
      </c>
      <c r="H12" s="70">
        <v>18125</v>
      </c>
      <c r="I12" s="70">
        <v>18517</v>
      </c>
    </row>
    <row r="13" spans="1:9" ht="27" customHeight="1">
      <c r="A13" s="86"/>
      <c r="B13" s="51" t="s">
        <v>123</v>
      </c>
      <c r="C13" s="51"/>
      <c r="D13" s="64"/>
      <c r="E13" s="68">
        <v>3269</v>
      </c>
      <c r="F13" s="68">
        <v>7136</v>
      </c>
      <c r="G13" s="68">
        <v>-2466</v>
      </c>
      <c r="H13" s="70">
        <v>6735</v>
      </c>
      <c r="I13" s="70">
        <v>392</v>
      </c>
    </row>
    <row r="14" spans="1:9" ht="27" customHeight="1">
      <c r="A14" s="86"/>
      <c r="B14" s="51" t="s">
        <v>124</v>
      </c>
      <c r="C14" s="51"/>
      <c r="D14" s="64"/>
      <c r="E14" s="68">
        <v>1725</v>
      </c>
      <c r="F14" s="68">
        <v>3048</v>
      </c>
      <c r="G14" s="68">
        <v>13219</v>
      </c>
      <c r="H14" s="70">
        <v>0</v>
      </c>
      <c r="I14" s="70">
        <v>0</v>
      </c>
    </row>
    <row r="15" spans="1:9" ht="27" customHeight="1">
      <c r="A15" s="86"/>
      <c r="B15" s="51" t="s">
        <v>125</v>
      </c>
      <c r="C15" s="51"/>
      <c r="D15" s="64"/>
      <c r="E15" s="68">
        <v>4007</v>
      </c>
      <c r="F15" s="68">
        <v>10185</v>
      </c>
      <c r="G15" s="68">
        <v>10753</v>
      </c>
      <c r="H15" s="70">
        <v>8262</v>
      </c>
      <c r="I15" s="70">
        <v>5390</v>
      </c>
    </row>
    <row r="16" spans="1:9" ht="27" customHeight="1">
      <c r="A16" s="86"/>
      <c r="B16" s="51" t="s">
        <v>126</v>
      </c>
      <c r="C16" s="51"/>
      <c r="D16" s="64" t="s">
        <v>42</v>
      </c>
      <c r="E16" s="68">
        <v>53369</v>
      </c>
      <c r="F16" s="68">
        <v>49295</v>
      </c>
      <c r="G16" s="68">
        <v>54638</v>
      </c>
      <c r="H16" s="70">
        <v>71325</v>
      </c>
      <c r="I16" s="70">
        <v>81510</v>
      </c>
    </row>
    <row r="17" spans="1:9" ht="27" customHeight="1">
      <c r="A17" s="86"/>
      <c r="B17" s="51" t="s">
        <v>127</v>
      </c>
      <c r="C17" s="51"/>
      <c r="D17" s="64" t="s">
        <v>43</v>
      </c>
      <c r="E17" s="68">
        <v>97420</v>
      </c>
      <c r="F17" s="68">
        <v>65277</v>
      </c>
      <c r="G17" s="68">
        <v>96868</v>
      </c>
      <c r="H17" s="70">
        <v>107319</v>
      </c>
      <c r="I17" s="70">
        <v>108495</v>
      </c>
    </row>
    <row r="18" spans="1:9" ht="27" customHeight="1">
      <c r="A18" s="86"/>
      <c r="B18" s="51" t="s">
        <v>128</v>
      </c>
      <c r="C18" s="51"/>
      <c r="D18" s="64" t="s">
        <v>44</v>
      </c>
      <c r="E18" s="68">
        <v>1040486</v>
      </c>
      <c r="F18" s="68">
        <v>1055991</v>
      </c>
      <c r="G18" s="68">
        <v>1064598</v>
      </c>
      <c r="H18" s="70">
        <v>1067380</v>
      </c>
      <c r="I18" s="70">
        <v>1066648</v>
      </c>
    </row>
    <row r="19" spans="1:9" ht="27" customHeight="1">
      <c r="A19" s="86"/>
      <c r="B19" s="51" t="s">
        <v>129</v>
      </c>
      <c r="C19" s="51"/>
      <c r="D19" s="64" t="s">
        <v>130</v>
      </c>
      <c r="E19" s="68">
        <f t="shared" ref="E19:F19" si="0">E17+E18-E16</f>
        <v>1084537</v>
      </c>
      <c r="F19" s="68">
        <f t="shared" si="0"/>
        <v>1071973</v>
      </c>
      <c r="G19" s="68">
        <f>G17+G18-G16</f>
        <v>1106828</v>
      </c>
      <c r="H19" s="68">
        <f>H17+H18-H16</f>
        <v>1103374</v>
      </c>
      <c r="I19" s="68">
        <f>I17+I18-I16</f>
        <v>1093633</v>
      </c>
    </row>
    <row r="20" spans="1:9" ht="27" customHeight="1">
      <c r="A20" s="86"/>
      <c r="B20" s="51" t="s">
        <v>131</v>
      </c>
      <c r="C20" s="51"/>
      <c r="D20" s="64" t="s">
        <v>132</v>
      </c>
      <c r="E20" s="71">
        <f t="shared" ref="E20:F20" si="1">E18/E8</f>
        <v>3.4760614574598518</v>
      </c>
      <c r="F20" s="71">
        <f t="shared" si="1"/>
        <v>3.4604389158509772</v>
      </c>
      <c r="G20" s="71">
        <f>G18/G8</f>
        <v>3.1857881144683411</v>
      </c>
      <c r="H20" s="71">
        <f>H18/H8</f>
        <v>3.1728073956274243</v>
      </c>
      <c r="I20" s="71">
        <f>I18/I8</f>
        <v>3.199141015605083</v>
      </c>
    </row>
    <row r="21" spans="1:9" ht="27" customHeight="1">
      <c r="A21" s="86"/>
      <c r="B21" s="51" t="s">
        <v>133</v>
      </c>
      <c r="C21" s="51"/>
      <c r="D21" s="64" t="s">
        <v>134</v>
      </c>
      <c r="E21" s="71">
        <f t="shared" ref="E21:F21" si="2">E19/E8</f>
        <v>3.6232272850275113</v>
      </c>
      <c r="F21" s="71">
        <f t="shared" si="2"/>
        <v>3.5128112701164302</v>
      </c>
      <c r="G21" s="71">
        <f>G19/G8</f>
        <v>3.3121605405615688</v>
      </c>
      <c r="H21" s="71">
        <f>H19/H8</f>
        <v>3.2798002467190819</v>
      </c>
      <c r="I21" s="71">
        <f>I19/I8</f>
        <v>3.2800757009990491</v>
      </c>
    </row>
    <row r="22" spans="1:9" ht="27" customHeight="1">
      <c r="A22" s="86"/>
      <c r="B22" s="51" t="s">
        <v>135</v>
      </c>
      <c r="C22" s="51"/>
      <c r="D22" s="64" t="s">
        <v>136</v>
      </c>
      <c r="E22" s="68">
        <f t="shared" ref="E22:F22" si="3">E18/E24*1000000</f>
        <v>1079813.9021294571</v>
      </c>
      <c r="F22" s="68">
        <f t="shared" si="3"/>
        <v>1144601.4671834758</v>
      </c>
      <c r="G22" s="68">
        <f>G18/G24*1000000</f>
        <v>1153930.6989932626</v>
      </c>
      <c r="H22" s="68">
        <f>H18/H24*1000000</f>
        <v>1156946.1425734675</v>
      </c>
      <c r="I22" s="68">
        <f>I18/I24*1000000</f>
        <v>1156152.718885218</v>
      </c>
    </row>
    <row r="23" spans="1:9" ht="27" customHeight="1">
      <c r="A23" s="86"/>
      <c r="B23" s="51" t="s">
        <v>137</v>
      </c>
      <c r="C23" s="51"/>
      <c r="D23" s="64" t="s">
        <v>138</v>
      </c>
      <c r="E23" s="68">
        <f t="shared" ref="E23:F23" si="4">E19/E24*1000000</f>
        <v>1125529.9254134845</v>
      </c>
      <c r="F23" s="68">
        <f t="shared" si="4"/>
        <v>1161924.5510435908</v>
      </c>
      <c r="G23" s="68">
        <f>G19/G24*1000000</f>
        <v>1199704.3087675485</v>
      </c>
      <c r="H23" s="68">
        <f>H19/H24*1000000</f>
        <v>1195960.4762276388</v>
      </c>
      <c r="I23" s="68">
        <f>I19/I24*1000000</f>
        <v>1185402.0880483512</v>
      </c>
    </row>
    <row r="24" spans="1:9" ht="27" customHeight="1">
      <c r="A24" s="86"/>
      <c r="B24" s="72" t="s">
        <v>139</v>
      </c>
      <c r="C24" s="73"/>
      <c r="D24" s="64" t="s">
        <v>140</v>
      </c>
      <c r="E24" s="68">
        <v>963579</v>
      </c>
      <c r="F24" s="68">
        <v>922584</v>
      </c>
      <c r="G24" s="70">
        <v>922584</v>
      </c>
      <c r="H24" s="70">
        <v>922584</v>
      </c>
      <c r="I24" s="70">
        <v>922584</v>
      </c>
    </row>
    <row r="25" spans="1:9" ht="27" customHeight="1">
      <c r="A25" s="86"/>
      <c r="B25" s="45" t="s">
        <v>141</v>
      </c>
      <c r="C25" s="45"/>
      <c r="D25" s="45"/>
      <c r="E25" s="68">
        <v>293691</v>
      </c>
      <c r="F25" s="68">
        <v>298707</v>
      </c>
      <c r="G25" s="68">
        <v>313900</v>
      </c>
      <c r="H25" s="52">
        <v>305575</v>
      </c>
      <c r="I25" s="52">
        <v>306374</v>
      </c>
    </row>
    <row r="26" spans="1:9" ht="27" customHeight="1">
      <c r="A26" s="86"/>
      <c r="B26" s="45" t="s">
        <v>142</v>
      </c>
      <c r="C26" s="45"/>
      <c r="D26" s="45"/>
      <c r="E26" s="74">
        <v>0.33300000000000002</v>
      </c>
      <c r="F26" s="74">
        <v>0.33778999999999998</v>
      </c>
      <c r="G26" s="74">
        <v>0.32296999999999998</v>
      </c>
      <c r="H26" s="75">
        <v>0.318</v>
      </c>
      <c r="I26" s="75">
        <v>0.315</v>
      </c>
    </row>
    <row r="27" spans="1:9" ht="27" customHeight="1">
      <c r="A27" s="86"/>
      <c r="B27" s="45" t="s">
        <v>143</v>
      </c>
      <c r="C27" s="45"/>
      <c r="D27" s="45"/>
      <c r="E27" s="56">
        <v>2.2999999999999998</v>
      </c>
      <c r="F27" s="56">
        <v>4.6399999999999997</v>
      </c>
      <c r="G27" s="56">
        <v>3.6</v>
      </c>
      <c r="H27" s="53">
        <v>5.9</v>
      </c>
      <c r="I27" s="53">
        <v>6</v>
      </c>
    </row>
    <row r="28" spans="1:9" ht="27" customHeight="1">
      <c r="A28" s="86"/>
      <c r="B28" s="45" t="s">
        <v>144</v>
      </c>
      <c r="C28" s="45"/>
      <c r="D28" s="45"/>
      <c r="E28" s="56">
        <v>94.8</v>
      </c>
      <c r="F28" s="56">
        <v>95.2</v>
      </c>
      <c r="G28" s="56">
        <v>86.9</v>
      </c>
      <c r="H28" s="53">
        <v>93</v>
      </c>
      <c r="I28" s="53">
        <v>93</v>
      </c>
    </row>
    <row r="29" spans="1:9" ht="27" customHeight="1">
      <c r="A29" s="86"/>
      <c r="B29" s="45" t="s">
        <v>145</v>
      </c>
      <c r="C29" s="45"/>
      <c r="D29" s="45"/>
      <c r="E29" s="56">
        <v>35.6</v>
      </c>
      <c r="F29" s="56">
        <v>34.65</v>
      </c>
      <c r="G29" s="56">
        <v>33.07</v>
      </c>
      <c r="H29" s="53">
        <v>35.1</v>
      </c>
      <c r="I29" s="53">
        <v>38</v>
      </c>
    </row>
    <row r="30" spans="1:9" ht="27" customHeight="1">
      <c r="A30" s="86"/>
      <c r="B30" s="86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3">
        <v>0</v>
      </c>
      <c r="I30" s="53">
        <v>0</v>
      </c>
    </row>
    <row r="31" spans="1:9" ht="27" customHeight="1">
      <c r="A31" s="86"/>
      <c r="B31" s="86"/>
      <c r="C31" s="45" t="s">
        <v>148</v>
      </c>
      <c r="D31" s="45"/>
      <c r="E31" s="56">
        <v>0</v>
      </c>
      <c r="F31" s="56">
        <v>0</v>
      </c>
      <c r="G31" s="56">
        <v>0</v>
      </c>
      <c r="H31" s="53">
        <v>0</v>
      </c>
      <c r="I31" s="53">
        <v>0</v>
      </c>
    </row>
    <row r="32" spans="1:9" ht="27" customHeight="1">
      <c r="A32" s="86"/>
      <c r="B32" s="86"/>
      <c r="C32" s="45" t="s">
        <v>149</v>
      </c>
      <c r="D32" s="45"/>
      <c r="E32" s="56">
        <v>7.5</v>
      </c>
      <c r="F32" s="56">
        <v>7.6</v>
      </c>
      <c r="G32" s="56">
        <v>7.7</v>
      </c>
      <c r="H32" s="53">
        <v>8.4</v>
      </c>
      <c r="I32" s="53">
        <v>9.5</v>
      </c>
    </row>
    <row r="33" spans="1:9" ht="27" customHeight="1">
      <c r="A33" s="86"/>
      <c r="B33" s="86"/>
      <c r="C33" s="45" t="s">
        <v>150</v>
      </c>
      <c r="D33" s="45"/>
      <c r="E33" s="56">
        <v>203.6</v>
      </c>
      <c r="F33" s="56">
        <v>204.5</v>
      </c>
      <c r="G33" s="56">
        <v>194.6</v>
      </c>
      <c r="H33" s="76">
        <v>200.1</v>
      </c>
      <c r="I33" s="76">
        <v>202</v>
      </c>
    </row>
    <row r="34" spans="1:9" ht="27" customHeight="1">
      <c r="A34" s="2" t="s">
        <v>247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8" sqref="F8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39" t="s">
        <v>257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245</v>
      </c>
      <c r="B5" s="12"/>
      <c r="C5" s="12"/>
      <c r="D5" s="12"/>
      <c r="K5" s="15"/>
      <c r="O5" s="15" t="s">
        <v>47</v>
      </c>
    </row>
    <row r="6" spans="1:25" ht="15.95" customHeight="1">
      <c r="A6" s="98" t="s">
        <v>48</v>
      </c>
      <c r="B6" s="99"/>
      <c r="C6" s="99"/>
      <c r="D6" s="99"/>
      <c r="E6" s="99"/>
      <c r="F6" s="93" t="s">
        <v>249</v>
      </c>
      <c r="G6" s="93"/>
      <c r="H6" s="93" t="s">
        <v>250</v>
      </c>
      <c r="I6" s="93"/>
      <c r="J6" s="93" t="s">
        <v>251</v>
      </c>
      <c r="K6" s="93"/>
      <c r="L6" s="93" t="s">
        <v>252</v>
      </c>
      <c r="M6" s="93"/>
      <c r="N6" s="93" t="s">
        <v>253</v>
      </c>
      <c r="O6" s="93"/>
    </row>
    <row r="7" spans="1:25" ht="15.95" customHeight="1">
      <c r="A7" s="99"/>
      <c r="B7" s="99"/>
      <c r="C7" s="99"/>
      <c r="D7" s="99"/>
      <c r="E7" s="99"/>
      <c r="F7" s="49" t="s">
        <v>234</v>
      </c>
      <c r="G7" s="49" t="s">
        <v>235</v>
      </c>
      <c r="H7" s="49" t="s">
        <v>234</v>
      </c>
      <c r="I7" s="49" t="s">
        <v>235</v>
      </c>
      <c r="J7" s="49" t="s">
        <v>234</v>
      </c>
      <c r="K7" s="49" t="s">
        <v>235</v>
      </c>
      <c r="L7" s="49" t="s">
        <v>234</v>
      </c>
      <c r="M7" s="49" t="s">
        <v>235</v>
      </c>
      <c r="N7" s="49" t="s">
        <v>234</v>
      </c>
      <c r="O7" s="49" t="s">
        <v>235</v>
      </c>
    </row>
    <row r="8" spans="1:25" ht="15.95" customHeight="1">
      <c r="A8" s="96" t="s">
        <v>82</v>
      </c>
      <c r="B8" s="59" t="s">
        <v>49</v>
      </c>
      <c r="C8" s="51"/>
      <c r="D8" s="51"/>
      <c r="E8" s="64" t="s">
        <v>40</v>
      </c>
      <c r="F8" s="52">
        <v>768</v>
      </c>
      <c r="G8" s="81">
        <v>739</v>
      </c>
      <c r="H8" s="52">
        <v>253</v>
      </c>
      <c r="I8" s="81">
        <v>263</v>
      </c>
      <c r="J8" s="52">
        <v>57</v>
      </c>
      <c r="K8" s="81">
        <v>196</v>
      </c>
      <c r="L8" s="52">
        <v>2235</v>
      </c>
      <c r="M8" s="52">
        <v>2303</v>
      </c>
      <c r="N8" s="52">
        <v>2529</v>
      </c>
      <c r="O8" s="81">
        <v>2540</v>
      </c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5.95" customHeight="1">
      <c r="A9" s="96"/>
      <c r="B9" s="61"/>
      <c r="C9" s="51" t="s">
        <v>50</v>
      </c>
      <c r="D9" s="51"/>
      <c r="E9" s="64" t="s">
        <v>41</v>
      </c>
      <c r="F9" s="52">
        <v>768</v>
      </c>
      <c r="G9" s="81">
        <v>739</v>
      </c>
      <c r="H9" s="52">
        <v>253</v>
      </c>
      <c r="I9" s="81">
        <v>247</v>
      </c>
      <c r="J9" s="52">
        <v>57</v>
      </c>
      <c r="K9" s="81">
        <v>189</v>
      </c>
      <c r="L9" s="52">
        <v>2235</v>
      </c>
      <c r="M9" s="52">
        <v>2303</v>
      </c>
      <c r="N9" s="52">
        <v>2529</v>
      </c>
      <c r="O9" s="81">
        <v>2540</v>
      </c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5.95" customHeight="1">
      <c r="A10" s="96"/>
      <c r="B10" s="60"/>
      <c r="C10" s="51" t="s">
        <v>51</v>
      </c>
      <c r="D10" s="51"/>
      <c r="E10" s="64" t="s">
        <v>42</v>
      </c>
      <c r="F10" s="52">
        <v>0</v>
      </c>
      <c r="G10" s="81">
        <v>0</v>
      </c>
      <c r="H10" s="52">
        <v>0</v>
      </c>
      <c r="I10" s="81">
        <v>16</v>
      </c>
      <c r="J10" s="65">
        <v>0</v>
      </c>
      <c r="K10" s="65">
        <v>7</v>
      </c>
      <c r="L10" s="52">
        <v>0</v>
      </c>
      <c r="M10" s="52">
        <v>0</v>
      </c>
      <c r="N10" s="52">
        <v>0</v>
      </c>
      <c r="O10" s="81"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5.95" customHeight="1">
      <c r="A11" s="96"/>
      <c r="B11" s="59" t="s">
        <v>52</v>
      </c>
      <c r="C11" s="51"/>
      <c r="D11" s="51"/>
      <c r="E11" s="64" t="s">
        <v>43</v>
      </c>
      <c r="F11" s="52">
        <v>619</v>
      </c>
      <c r="G11" s="81">
        <v>650</v>
      </c>
      <c r="H11" s="52">
        <v>47</v>
      </c>
      <c r="I11" s="81">
        <v>87</v>
      </c>
      <c r="J11" s="52">
        <v>14</v>
      </c>
      <c r="K11" s="81">
        <v>125</v>
      </c>
      <c r="L11" s="52">
        <v>2081</v>
      </c>
      <c r="M11" s="52">
        <v>2094</v>
      </c>
      <c r="N11" s="52">
        <v>2557</v>
      </c>
      <c r="O11" s="81">
        <v>2538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5.95" customHeight="1">
      <c r="A12" s="96"/>
      <c r="B12" s="61"/>
      <c r="C12" s="51" t="s">
        <v>53</v>
      </c>
      <c r="D12" s="51"/>
      <c r="E12" s="64" t="s">
        <v>44</v>
      </c>
      <c r="F12" s="52">
        <v>619</v>
      </c>
      <c r="G12" s="81">
        <v>650</v>
      </c>
      <c r="H12" s="52">
        <v>47</v>
      </c>
      <c r="I12" s="81">
        <v>87</v>
      </c>
      <c r="J12" s="52">
        <v>14</v>
      </c>
      <c r="K12" s="81">
        <v>125</v>
      </c>
      <c r="L12" s="52">
        <v>2081</v>
      </c>
      <c r="M12" s="52">
        <v>2094</v>
      </c>
      <c r="N12" s="52">
        <v>2557</v>
      </c>
      <c r="O12" s="81">
        <v>2538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5.95" customHeight="1">
      <c r="A13" s="96"/>
      <c r="B13" s="60"/>
      <c r="C13" s="51" t="s">
        <v>54</v>
      </c>
      <c r="D13" s="51"/>
      <c r="E13" s="64" t="s">
        <v>45</v>
      </c>
      <c r="F13" s="52">
        <v>0</v>
      </c>
      <c r="G13" s="81">
        <v>0</v>
      </c>
      <c r="H13" s="65">
        <v>0</v>
      </c>
      <c r="I13" s="65">
        <v>0</v>
      </c>
      <c r="J13" s="65">
        <v>0</v>
      </c>
      <c r="K13" s="65">
        <v>0</v>
      </c>
      <c r="L13" s="52">
        <v>0</v>
      </c>
      <c r="M13" s="52">
        <v>0</v>
      </c>
      <c r="N13" s="52">
        <v>0</v>
      </c>
      <c r="O13" s="81"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5.95" customHeight="1">
      <c r="A14" s="96"/>
      <c r="B14" s="51" t="s">
        <v>55</v>
      </c>
      <c r="C14" s="51"/>
      <c r="D14" s="51"/>
      <c r="E14" s="64" t="s">
        <v>152</v>
      </c>
      <c r="F14" s="52">
        <f t="shared" ref="F14:O15" si="0">F9-F12</f>
        <v>149</v>
      </c>
      <c r="G14" s="81">
        <f t="shared" si="0"/>
        <v>89</v>
      </c>
      <c r="H14" s="52">
        <f t="shared" si="0"/>
        <v>206</v>
      </c>
      <c r="I14" s="81">
        <f t="shared" si="0"/>
        <v>160</v>
      </c>
      <c r="J14" s="52">
        <v>44</v>
      </c>
      <c r="K14" s="81">
        <f t="shared" si="0"/>
        <v>64</v>
      </c>
      <c r="L14" s="52">
        <v>155</v>
      </c>
      <c r="M14" s="52">
        <f>M9-M12</f>
        <v>209</v>
      </c>
      <c r="N14" s="52">
        <f>N9-N12</f>
        <v>-28</v>
      </c>
      <c r="O14" s="81">
        <f t="shared" si="0"/>
        <v>2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5.95" customHeight="1">
      <c r="A15" s="96"/>
      <c r="B15" s="51" t="s">
        <v>56</v>
      </c>
      <c r="C15" s="51"/>
      <c r="D15" s="51"/>
      <c r="E15" s="64" t="s">
        <v>153</v>
      </c>
      <c r="F15" s="52">
        <f t="shared" si="0"/>
        <v>0</v>
      </c>
      <c r="G15" s="81">
        <f t="shared" si="0"/>
        <v>0</v>
      </c>
      <c r="H15" s="52">
        <f t="shared" si="0"/>
        <v>0</v>
      </c>
      <c r="I15" s="81">
        <f t="shared" si="0"/>
        <v>16</v>
      </c>
      <c r="J15" s="52">
        <f t="shared" si="0"/>
        <v>0</v>
      </c>
      <c r="K15" s="81">
        <f t="shared" si="0"/>
        <v>7</v>
      </c>
      <c r="L15" s="52">
        <f t="shared" si="0"/>
        <v>0</v>
      </c>
      <c r="M15" s="52">
        <f t="shared" si="0"/>
        <v>0</v>
      </c>
      <c r="N15" s="52">
        <f t="shared" si="0"/>
        <v>0</v>
      </c>
      <c r="O15" s="81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5.95" customHeight="1">
      <c r="A16" s="96"/>
      <c r="B16" s="51" t="s">
        <v>57</v>
      </c>
      <c r="C16" s="51"/>
      <c r="D16" s="51"/>
      <c r="E16" s="64" t="s">
        <v>154</v>
      </c>
      <c r="F16" s="52">
        <f t="shared" ref="F16:O16" si="1">F8-F11</f>
        <v>149</v>
      </c>
      <c r="G16" s="81">
        <f t="shared" si="1"/>
        <v>89</v>
      </c>
      <c r="H16" s="52">
        <f t="shared" si="1"/>
        <v>206</v>
      </c>
      <c r="I16" s="81">
        <f t="shared" si="1"/>
        <v>176</v>
      </c>
      <c r="J16" s="52">
        <v>44</v>
      </c>
      <c r="K16" s="81">
        <f>K8-K11</f>
        <v>71</v>
      </c>
      <c r="L16" s="52">
        <v>155</v>
      </c>
      <c r="M16" s="52">
        <f t="shared" si="1"/>
        <v>209</v>
      </c>
      <c r="N16" s="52">
        <f t="shared" si="1"/>
        <v>-28</v>
      </c>
      <c r="O16" s="81">
        <f t="shared" si="1"/>
        <v>2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5.95" customHeight="1">
      <c r="A17" s="96"/>
      <c r="B17" s="51" t="s">
        <v>58</v>
      </c>
      <c r="C17" s="51"/>
      <c r="D17" s="51"/>
      <c r="E17" s="49"/>
      <c r="F17" s="65">
        <v>0</v>
      </c>
      <c r="G17" s="65">
        <v>0</v>
      </c>
      <c r="H17" s="65">
        <v>6185</v>
      </c>
      <c r="I17" s="65">
        <v>6391</v>
      </c>
      <c r="J17" s="52">
        <v>5904</v>
      </c>
      <c r="K17" s="81">
        <v>5947</v>
      </c>
      <c r="L17" s="52">
        <v>47</v>
      </c>
      <c r="M17" s="52">
        <v>201</v>
      </c>
      <c r="N17" s="65">
        <v>0</v>
      </c>
      <c r="O17" s="65"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5.95" customHeight="1">
      <c r="A18" s="96"/>
      <c r="B18" s="51" t="s">
        <v>59</v>
      </c>
      <c r="C18" s="51"/>
      <c r="D18" s="51"/>
      <c r="E18" s="49"/>
      <c r="F18" s="66">
        <v>0</v>
      </c>
      <c r="G18" s="84">
        <v>0</v>
      </c>
      <c r="H18" s="66">
        <v>0</v>
      </c>
      <c r="I18" s="84">
        <v>0</v>
      </c>
      <c r="J18" s="66">
        <v>0</v>
      </c>
      <c r="K18" s="84">
        <v>0</v>
      </c>
      <c r="L18" s="66">
        <v>0</v>
      </c>
      <c r="M18" s="66">
        <v>0</v>
      </c>
      <c r="N18" s="66">
        <v>0</v>
      </c>
      <c r="O18" s="84"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5.95" customHeight="1">
      <c r="A19" s="96" t="s">
        <v>83</v>
      </c>
      <c r="B19" s="59" t="s">
        <v>60</v>
      </c>
      <c r="C19" s="51"/>
      <c r="D19" s="51"/>
      <c r="E19" s="64"/>
      <c r="F19" s="52">
        <v>538</v>
      </c>
      <c r="G19" s="81">
        <v>572</v>
      </c>
      <c r="H19" s="52">
        <v>256</v>
      </c>
      <c r="I19" s="81">
        <v>1089</v>
      </c>
      <c r="J19" s="52">
        <v>48</v>
      </c>
      <c r="K19" s="81">
        <v>776</v>
      </c>
      <c r="L19" s="52">
        <v>343</v>
      </c>
      <c r="M19" s="52">
        <v>589</v>
      </c>
      <c r="N19" s="52">
        <v>1275</v>
      </c>
      <c r="O19" s="81">
        <v>1133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5.95" customHeight="1">
      <c r="A20" s="96"/>
      <c r="B20" s="60"/>
      <c r="C20" s="51" t="s">
        <v>61</v>
      </c>
      <c r="D20" s="51"/>
      <c r="E20" s="64"/>
      <c r="F20" s="52">
        <v>443</v>
      </c>
      <c r="G20" s="81">
        <v>490</v>
      </c>
      <c r="H20" s="52">
        <v>256</v>
      </c>
      <c r="I20" s="81">
        <v>1089</v>
      </c>
      <c r="J20" s="52">
        <v>48</v>
      </c>
      <c r="K20" s="81">
        <v>776</v>
      </c>
      <c r="L20" s="52">
        <v>48</v>
      </c>
      <c r="M20" s="52">
        <v>237</v>
      </c>
      <c r="N20" s="52">
        <v>139</v>
      </c>
      <c r="O20" s="81">
        <v>117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5.95" customHeight="1">
      <c r="A21" s="96"/>
      <c r="B21" s="77" t="s">
        <v>62</v>
      </c>
      <c r="C21" s="51"/>
      <c r="D21" s="51"/>
      <c r="E21" s="64" t="s">
        <v>155</v>
      </c>
      <c r="F21" s="52">
        <v>538</v>
      </c>
      <c r="G21" s="81">
        <v>572</v>
      </c>
      <c r="H21" s="52">
        <v>256</v>
      </c>
      <c r="I21" s="81">
        <v>1089</v>
      </c>
      <c r="J21" s="52">
        <v>48</v>
      </c>
      <c r="K21" s="81">
        <v>776</v>
      </c>
      <c r="L21" s="52">
        <v>343</v>
      </c>
      <c r="M21" s="52">
        <v>589</v>
      </c>
      <c r="N21" s="52">
        <v>1275</v>
      </c>
      <c r="O21" s="81">
        <v>1133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5.95" customHeight="1">
      <c r="A22" s="96"/>
      <c r="B22" s="59" t="s">
        <v>63</v>
      </c>
      <c r="C22" s="51"/>
      <c r="D22" s="51"/>
      <c r="E22" s="64" t="s">
        <v>156</v>
      </c>
      <c r="F22" s="52">
        <v>655</v>
      </c>
      <c r="G22" s="81">
        <v>914</v>
      </c>
      <c r="H22" s="52">
        <v>497</v>
      </c>
      <c r="I22" s="81">
        <v>1392</v>
      </c>
      <c r="J22" s="52">
        <v>87</v>
      </c>
      <c r="K22" s="81">
        <v>918</v>
      </c>
      <c r="L22" s="52">
        <v>392</v>
      </c>
      <c r="M22" s="52">
        <v>624</v>
      </c>
      <c r="N22" s="52">
        <v>1275</v>
      </c>
      <c r="O22" s="81">
        <v>1133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5.95" customHeight="1">
      <c r="A23" s="96"/>
      <c r="B23" s="60" t="s">
        <v>64</v>
      </c>
      <c r="C23" s="51" t="s">
        <v>65</v>
      </c>
      <c r="D23" s="51"/>
      <c r="E23" s="64"/>
      <c r="F23" s="52">
        <v>0</v>
      </c>
      <c r="G23" s="81">
        <v>0</v>
      </c>
      <c r="H23" s="52">
        <v>497</v>
      </c>
      <c r="I23" s="81">
        <v>1390</v>
      </c>
      <c r="J23" s="52">
        <v>87</v>
      </c>
      <c r="K23" s="81">
        <v>917</v>
      </c>
      <c r="L23" s="52">
        <v>335</v>
      </c>
      <c r="M23" s="52">
        <v>356</v>
      </c>
      <c r="N23" s="52">
        <v>591</v>
      </c>
      <c r="O23" s="81">
        <v>598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5.95" customHeight="1">
      <c r="A24" s="96"/>
      <c r="B24" s="51" t="s">
        <v>157</v>
      </c>
      <c r="C24" s="51"/>
      <c r="D24" s="51"/>
      <c r="E24" s="64" t="s">
        <v>158</v>
      </c>
      <c r="F24" s="52">
        <f t="shared" ref="F24:O24" si="2">F21-F22</f>
        <v>-117</v>
      </c>
      <c r="G24" s="81">
        <f t="shared" si="2"/>
        <v>-342</v>
      </c>
      <c r="H24" s="52">
        <f t="shared" si="2"/>
        <v>-241</v>
      </c>
      <c r="I24" s="81">
        <f t="shared" si="2"/>
        <v>-303</v>
      </c>
      <c r="J24" s="52">
        <f t="shared" si="2"/>
        <v>-39</v>
      </c>
      <c r="K24" s="81">
        <f t="shared" si="2"/>
        <v>-142</v>
      </c>
      <c r="L24" s="52">
        <f t="shared" si="2"/>
        <v>-49</v>
      </c>
      <c r="M24" s="52">
        <f t="shared" si="2"/>
        <v>-35</v>
      </c>
      <c r="N24" s="52">
        <f t="shared" si="2"/>
        <v>0</v>
      </c>
      <c r="O24" s="81">
        <f t="shared" si="2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5.95" customHeight="1">
      <c r="A25" s="96"/>
      <c r="B25" s="59" t="s">
        <v>66</v>
      </c>
      <c r="C25" s="59"/>
      <c r="D25" s="59"/>
      <c r="E25" s="100" t="s">
        <v>159</v>
      </c>
      <c r="F25" s="90">
        <v>117</v>
      </c>
      <c r="G25" s="92">
        <v>342</v>
      </c>
      <c r="H25" s="90">
        <v>241</v>
      </c>
      <c r="I25" s="92">
        <v>303</v>
      </c>
      <c r="J25" s="90">
        <v>39</v>
      </c>
      <c r="K25" s="92">
        <v>142</v>
      </c>
      <c r="L25" s="90">
        <v>49</v>
      </c>
      <c r="M25" s="90">
        <v>35</v>
      </c>
      <c r="N25" s="90">
        <v>0</v>
      </c>
      <c r="O25" s="92"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5.95" customHeight="1">
      <c r="A26" s="96"/>
      <c r="B26" s="77" t="s">
        <v>67</v>
      </c>
      <c r="C26" s="77"/>
      <c r="D26" s="77"/>
      <c r="E26" s="10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5.95" customHeight="1">
      <c r="A27" s="96"/>
      <c r="B27" s="51" t="s">
        <v>160</v>
      </c>
      <c r="C27" s="51"/>
      <c r="D27" s="51"/>
      <c r="E27" s="64" t="s">
        <v>161</v>
      </c>
      <c r="F27" s="52">
        <f t="shared" ref="F27:O27" si="3">F24+F25</f>
        <v>0</v>
      </c>
      <c r="G27" s="81">
        <f t="shared" si="3"/>
        <v>0</v>
      </c>
      <c r="H27" s="52">
        <f t="shared" si="3"/>
        <v>0</v>
      </c>
      <c r="I27" s="81">
        <f t="shared" si="3"/>
        <v>0</v>
      </c>
      <c r="J27" s="52">
        <f t="shared" si="3"/>
        <v>0</v>
      </c>
      <c r="K27" s="81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81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5.95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5.95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5.95" customHeight="1">
      <c r="A30" s="99" t="s">
        <v>68</v>
      </c>
      <c r="B30" s="99"/>
      <c r="C30" s="99"/>
      <c r="D30" s="99"/>
      <c r="E30" s="99"/>
      <c r="F30" s="94" t="s">
        <v>254</v>
      </c>
      <c r="G30" s="94"/>
      <c r="H30" s="94"/>
      <c r="I30" s="94"/>
      <c r="J30" s="94"/>
      <c r="K30" s="94"/>
      <c r="L30" s="94"/>
      <c r="M30" s="94"/>
      <c r="N30" s="94"/>
      <c r="O30" s="94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5.95" customHeight="1">
      <c r="A31" s="99"/>
      <c r="B31" s="99"/>
      <c r="C31" s="99"/>
      <c r="D31" s="99"/>
      <c r="E31" s="99"/>
      <c r="F31" s="49" t="s">
        <v>234</v>
      </c>
      <c r="G31" s="49" t="s">
        <v>235</v>
      </c>
      <c r="H31" s="49" t="s">
        <v>234</v>
      </c>
      <c r="I31" s="49" t="s">
        <v>235</v>
      </c>
      <c r="J31" s="49" t="s">
        <v>234</v>
      </c>
      <c r="K31" s="49" t="s">
        <v>235</v>
      </c>
      <c r="L31" s="49" t="s">
        <v>234</v>
      </c>
      <c r="M31" s="49" t="s">
        <v>235</v>
      </c>
      <c r="N31" s="49" t="s">
        <v>234</v>
      </c>
      <c r="O31" s="49" t="s">
        <v>235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5.95" customHeight="1">
      <c r="A32" s="96" t="s">
        <v>84</v>
      </c>
      <c r="B32" s="59" t="s">
        <v>49</v>
      </c>
      <c r="C32" s="51"/>
      <c r="D32" s="51"/>
      <c r="E32" s="64" t="s">
        <v>40</v>
      </c>
      <c r="F32" s="52">
        <v>562</v>
      </c>
      <c r="G32" s="81">
        <v>562</v>
      </c>
      <c r="H32" s="52"/>
      <c r="I32" s="52"/>
      <c r="J32" s="52"/>
      <c r="K32" s="52"/>
      <c r="L32" s="52"/>
      <c r="M32" s="52"/>
      <c r="N32" s="52"/>
      <c r="O32" s="52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5.95" customHeight="1">
      <c r="A33" s="102"/>
      <c r="B33" s="61"/>
      <c r="C33" s="59" t="s">
        <v>69</v>
      </c>
      <c r="D33" s="51"/>
      <c r="E33" s="64"/>
      <c r="F33" s="52">
        <v>562</v>
      </c>
      <c r="G33" s="81">
        <v>562</v>
      </c>
      <c r="H33" s="52"/>
      <c r="I33" s="52"/>
      <c r="J33" s="52"/>
      <c r="K33" s="52"/>
      <c r="L33" s="52"/>
      <c r="M33" s="52"/>
      <c r="N33" s="52"/>
      <c r="O33" s="52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5.95" customHeight="1">
      <c r="A34" s="102"/>
      <c r="B34" s="61"/>
      <c r="C34" s="60"/>
      <c r="D34" s="51" t="s">
        <v>70</v>
      </c>
      <c r="E34" s="64"/>
      <c r="F34" s="52">
        <v>558</v>
      </c>
      <c r="G34" s="81">
        <v>559</v>
      </c>
      <c r="H34" s="52"/>
      <c r="I34" s="52"/>
      <c r="J34" s="52"/>
      <c r="K34" s="52"/>
      <c r="L34" s="52"/>
      <c r="M34" s="52"/>
      <c r="N34" s="52"/>
      <c r="O34" s="52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5.95" customHeight="1">
      <c r="A35" s="102"/>
      <c r="B35" s="60"/>
      <c r="C35" s="77" t="s">
        <v>71</v>
      </c>
      <c r="D35" s="51"/>
      <c r="E35" s="64"/>
      <c r="F35" s="52">
        <v>0</v>
      </c>
      <c r="G35" s="81">
        <v>0</v>
      </c>
      <c r="H35" s="52"/>
      <c r="I35" s="52"/>
      <c r="J35" s="66"/>
      <c r="K35" s="66"/>
      <c r="L35" s="52"/>
      <c r="M35" s="52"/>
      <c r="N35" s="52"/>
      <c r="O35" s="52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5.95" customHeight="1">
      <c r="A36" s="102"/>
      <c r="B36" s="59" t="s">
        <v>52</v>
      </c>
      <c r="C36" s="51"/>
      <c r="D36" s="51"/>
      <c r="E36" s="64" t="s">
        <v>41</v>
      </c>
      <c r="F36" s="52">
        <v>308</v>
      </c>
      <c r="G36" s="81">
        <v>287</v>
      </c>
      <c r="H36" s="52"/>
      <c r="I36" s="52"/>
      <c r="J36" s="52"/>
      <c r="K36" s="52"/>
      <c r="L36" s="52"/>
      <c r="M36" s="52"/>
      <c r="N36" s="52"/>
      <c r="O36" s="52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5.95" customHeight="1">
      <c r="A37" s="102"/>
      <c r="B37" s="61"/>
      <c r="C37" s="51" t="s">
        <v>72</v>
      </c>
      <c r="D37" s="51"/>
      <c r="E37" s="64"/>
      <c r="F37" s="52">
        <v>307</v>
      </c>
      <c r="G37" s="81">
        <v>285</v>
      </c>
      <c r="H37" s="52"/>
      <c r="I37" s="52"/>
      <c r="J37" s="52"/>
      <c r="K37" s="52"/>
      <c r="L37" s="52"/>
      <c r="M37" s="52"/>
      <c r="N37" s="52"/>
      <c r="O37" s="52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5.95" customHeight="1">
      <c r="A38" s="102"/>
      <c r="B38" s="60"/>
      <c r="C38" s="51" t="s">
        <v>73</v>
      </c>
      <c r="D38" s="51"/>
      <c r="E38" s="64"/>
      <c r="F38" s="52">
        <v>1</v>
      </c>
      <c r="G38" s="81">
        <v>2</v>
      </c>
      <c r="H38" s="52"/>
      <c r="I38" s="52"/>
      <c r="J38" s="52"/>
      <c r="K38" s="66"/>
      <c r="L38" s="52"/>
      <c r="M38" s="52"/>
      <c r="N38" s="52"/>
      <c r="O38" s="52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5.95" customHeight="1">
      <c r="A39" s="102"/>
      <c r="B39" s="45" t="s">
        <v>74</v>
      </c>
      <c r="C39" s="45"/>
      <c r="D39" s="45"/>
      <c r="E39" s="64" t="s">
        <v>162</v>
      </c>
      <c r="F39" s="52">
        <f t="shared" ref="F39:O39" si="4">F32-F36</f>
        <v>254</v>
      </c>
      <c r="G39" s="81">
        <f t="shared" si="4"/>
        <v>275</v>
      </c>
      <c r="H39" s="52">
        <f t="shared" si="4"/>
        <v>0</v>
      </c>
      <c r="I39" s="52">
        <f t="shared" si="4"/>
        <v>0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5.95" customHeight="1">
      <c r="A40" s="96" t="s">
        <v>85</v>
      </c>
      <c r="B40" s="59" t="s">
        <v>75</v>
      </c>
      <c r="C40" s="51"/>
      <c r="D40" s="51"/>
      <c r="E40" s="64" t="s">
        <v>43</v>
      </c>
      <c r="F40" s="52">
        <v>3</v>
      </c>
      <c r="G40" s="81">
        <v>0</v>
      </c>
      <c r="H40" s="52"/>
      <c r="I40" s="52"/>
      <c r="J40" s="52"/>
      <c r="K40" s="52"/>
      <c r="L40" s="52"/>
      <c r="M40" s="52"/>
      <c r="N40" s="52"/>
      <c r="O40" s="52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5.95" customHeight="1">
      <c r="A41" s="97"/>
      <c r="B41" s="60"/>
      <c r="C41" s="51" t="s">
        <v>76</v>
      </c>
      <c r="D41" s="51"/>
      <c r="E41" s="64"/>
      <c r="F41" s="66">
        <v>0</v>
      </c>
      <c r="G41" s="84">
        <v>0</v>
      </c>
      <c r="H41" s="66"/>
      <c r="I41" s="66"/>
      <c r="J41" s="52"/>
      <c r="K41" s="52"/>
      <c r="L41" s="52"/>
      <c r="M41" s="52"/>
      <c r="N41" s="52"/>
      <c r="O41" s="52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5.95" customHeight="1">
      <c r="A42" s="97"/>
      <c r="B42" s="59" t="s">
        <v>63</v>
      </c>
      <c r="C42" s="51"/>
      <c r="D42" s="51"/>
      <c r="E42" s="64" t="s">
        <v>44</v>
      </c>
      <c r="F42" s="52">
        <v>272</v>
      </c>
      <c r="G42" s="81">
        <v>217</v>
      </c>
      <c r="H42" s="52"/>
      <c r="I42" s="52"/>
      <c r="J42" s="52"/>
      <c r="K42" s="52"/>
      <c r="L42" s="52"/>
      <c r="M42" s="52"/>
      <c r="N42" s="52"/>
      <c r="O42" s="52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5.95" customHeight="1">
      <c r="A43" s="97"/>
      <c r="B43" s="60"/>
      <c r="C43" s="51" t="s">
        <v>77</v>
      </c>
      <c r="D43" s="51"/>
      <c r="E43" s="64"/>
      <c r="F43" s="52">
        <v>91</v>
      </c>
      <c r="G43" s="81">
        <v>91</v>
      </c>
      <c r="H43" s="52"/>
      <c r="I43" s="52"/>
      <c r="J43" s="66"/>
      <c r="K43" s="66"/>
      <c r="L43" s="52"/>
      <c r="M43" s="52"/>
      <c r="N43" s="52"/>
      <c r="O43" s="52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5.95" customHeight="1">
      <c r="A44" s="97"/>
      <c r="B44" s="51" t="s">
        <v>74</v>
      </c>
      <c r="C44" s="51"/>
      <c r="D44" s="51"/>
      <c r="E44" s="64" t="s">
        <v>163</v>
      </c>
      <c r="F44" s="66">
        <f t="shared" ref="F44:O44" si="5">F40-F42</f>
        <v>-269</v>
      </c>
      <c r="G44" s="84">
        <f t="shared" si="5"/>
        <v>-217</v>
      </c>
      <c r="H44" s="66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5.95" customHeight="1">
      <c r="A45" s="96" t="s">
        <v>86</v>
      </c>
      <c r="B45" s="45" t="s">
        <v>78</v>
      </c>
      <c r="C45" s="45"/>
      <c r="D45" s="45"/>
      <c r="E45" s="64" t="s">
        <v>164</v>
      </c>
      <c r="F45" s="52">
        <f t="shared" ref="F45:O45" si="6">F39+F44</f>
        <v>-15</v>
      </c>
      <c r="G45" s="81">
        <f t="shared" si="6"/>
        <v>58</v>
      </c>
      <c r="H45" s="52">
        <f t="shared" si="6"/>
        <v>0</v>
      </c>
      <c r="I45" s="52">
        <f t="shared" si="6"/>
        <v>0</v>
      </c>
      <c r="J45" s="52">
        <f t="shared" si="6"/>
        <v>0</v>
      </c>
      <c r="K45" s="52">
        <f t="shared" si="6"/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95" customHeight="1">
      <c r="A46" s="97"/>
      <c r="B46" s="51" t="s">
        <v>79</v>
      </c>
      <c r="C46" s="51"/>
      <c r="D46" s="51"/>
      <c r="E46" s="51"/>
      <c r="F46" s="66">
        <v>9</v>
      </c>
      <c r="G46" s="84">
        <v>9</v>
      </c>
      <c r="H46" s="66"/>
      <c r="I46" s="66"/>
      <c r="J46" s="66"/>
      <c r="K46" s="66"/>
      <c r="L46" s="52"/>
      <c r="M46" s="52"/>
      <c r="N46" s="66"/>
      <c r="O46" s="66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5.95" customHeight="1">
      <c r="A47" s="97"/>
      <c r="B47" s="51" t="s">
        <v>80</v>
      </c>
      <c r="C47" s="51"/>
      <c r="D47" s="51"/>
      <c r="E47" s="51"/>
      <c r="F47" s="52">
        <v>59</v>
      </c>
      <c r="G47" s="81">
        <v>83</v>
      </c>
      <c r="H47" s="52"/>
      <c r="I47" s="52"/>
      <c r="J47" s="52"/>
      <c r="K47" s="52"/>
      <c r="L47" s="52"/>
      <c r="M47" s="52"/>
      <c r="N47" s="52"/>
      <c r="O47" s="52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5.95" customHeight="1">
      <c r="A48" s="97"/>
      <c r="B48" s="51" t="s">
        <v>81</v>
      </c>
      <c r="C48" s="51"/>
      <c r="D48" s="51"/>
      <c r="E48" s="51"/>
      <c r="F48" s="52">
        <v>59</v>
      </c>
      <c r="G48" s="81">
        <v>83</v>
      </c>
      <c r="H48" s="52"/>
      <c r="I48" s="52"/>
      <c r="J48" s="52"/>
      <c r="K48" s="52"/>
      <c r="L48" s="52"/>
      <c r="M48" s="52"/>
      <c r="N48" s="52"/>
      <c r="O48" s="52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5" ht="15.95" customHeight="1">
      <c r="A49" s="8" t="s">
        <v>165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/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1" t="s">
        <v>0</v>
      </c>
      <c r="B1" s="31"/>
      <c r="C1" s="39" t="s">
        <v>257</v>
      </c>
      <c r="D1" s="40"/>
    </row>
    <row r="3" spans="1:14" ht="15" customHeight="1">
      <c r="A3" s="14" t="s">
        <v>166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246</v>
      </c>
      <c r="C5" s="41"/>
      <c r="D5" s="41"/>
      <c r="H5" s="15"/>
      <c r="L5" s="15"/>
      <c r="N5" s="15" t="s">
        <v>167</v>
      </c>
    </row>
    <row r="6" spans="1:14" ht="15" customHeight="1">
      <c r="A6" s="42"/>
      <c r="B6" s="43"/>
      <c r="C6" s="43"/>
      <c r="D6" s="83"/>
      <c r="E6" s="104" t="s">
        <v>255</v>
      </c>
      <c r="F6" s="104"/>
      <c r="G6" s="104" t="s">
        <v>256</v>
      </c>
      <c r="H6" s="104"/>
      <c r="I6" s="105"/>
      <c r="J6" s="106"/>
      <c r="K6" s="104"/>
      <c r="L6" s="104"/>
      <c r="M6" s="104"/>
      <c r="N6" s="104"/>
    </row>
    <row r="7" spans="1:14" ht="15" customHeight="1">
      <c r="A7" s="18"/>
      <c r="B7" s="19"/>
      <c r="C7" s="19"/>
      <c r="D7" s="58"/>
      <c r="E7" s="34" t="s">
        <v>234</v>
      </c>
      <c r="F7" s="34" t="s">
        <v>235</v>
      </c>
      <c r="G7" s="34" t="s">
        <v>234</v>
      </c>
      <c r="H7" s="34" t="s">
        <v>235</v>
      </c>
      <c r="I7" s="34" t="s">
        <v>234</v>
      </c>
      <c r="J7" s="34" t="s">
        <v>235</v>
      </c>
      <c r="K7" s="34" t="s">
        <v>234</v>
      </c>
      <c r="L7" s="34" t="s">
        <v>235</v>
      </c>
      <c r="M7" s="34" t="s">
        <v>234</v>
      </c>
      <c r="N7" s="34" t="s">
        <v>235</v>
      </c>
    </row>
    <row r="8" spans="1:14" ht="18" customHeight="1">
      <c r="A8" s="86" t="s">
        <v>168</v>
      </c>
      <c r="B8" s="78" t="s">
        <v>169</v>
      </c>
      <c r="C8" s="79"/>
      <c r="D8" s="79"/>
      <c r="E8" s="80">
        <v>1</v>
      </c>
      <c r="F8" s="80">
        <v>1</v>
      </c>
      <c r="G8" s="80">
        <v>1</v>
      </c>
      <c r="H8" s="80">
        <v>1</v>
      </c>
      <c r="I8" s="80"/>
      <c r="J8" s="80"/>
      <c r="K8" s="80"/>
      <c r="L8" s="80"/>
      <c r="M8" s="80"/>
      <c r="N8" s="80"/>
    </row>
    <row r="9" spans="1:14" ht="18" customHeight="1">
      <c r="A9" s="86"/>
      <c r="B9" s="86" t="s">
        <v>170</v>
      </c>
      <c r="C9" s="51" t="s">
        <v>171</v>
      </c>
      <c r="D9" s="51"/>
      <c r="E9" s="80">
        <v>50</v>
      </c>
      <c r="F9" s="80">
        <v>50</v>
      </c>
      <c r="G9" s="80">
        <v>5</v>
      </c>
      <c r="H9" s="80">
        <v>5</v>
      </c>
      <c r="I9" s="80"/>
      <c r="J9" s="80"/>
      <c r="K9" s="80"/>
      <c r="L9" s="80"/>
      <c r="M9" s="80"/>
      <c r="N9" s="80"/>
    </row>
    <row r="10" spans="1:14" ht="18" customHeight="1">
      <c r="A10" s="86"/>
      <c r="B10" s="86"/>
      <c r="C10" s="51" t="s">
        <v>172</v>
      </c>
      <c r="D10" s="51"/>
      <c r="E10" s="80">
        <v>50</v>
      </c>
      <c r="F10" s="80">
        <v>50</v>
      </c>
      <c r="G10" s="80">
        <v>5</v>
      </c>
      <c r="H10" s="80">
        <v>5</v>
      </c>
      <c r="I10" s="80"/>
      <c r="J10" s="80"/>
      <c r="K10" s="80"/>
      <c r="L10" s="80"/>
      <c r="M10" s="80"/>
      <c r="N10" s="80"/>
    </row>
    <row r="11" spans="1:14" ht="18" customHeight="1">
      <c r="A11" s="86"/>
      <c r="B11" s="86"/>
      <c r="C11" s="51" t="s">
        <v>173</v>
      </c>
      <c r="D11" s="51"/>
      <c r="E11" s="80">
        <v>0</v>
      </c>
      <c r="F11" s="80">
        <v>0</v>
      </c>
      <c r="G11" s="80">
        <v>0</v>
      </c>
      <c r="H11" s="80">
        <v>0</v>
      </c>
      <c r="I11" s="80"/>
      <c r="J11" s="80"/>
      <c r="K11" s="80"/>
      <c r="L11" s="80"/>
      <c r="M11" s="80"/>
      <c r="N11" s="80"/>
    </row>
    <row r="12" spans="1:14" ht="18" customHeight="1">
      <c r="A12" s="86"/>
      <c r="B12" s="86"/>
      <c r="C12" s="51" t="s">
        <v>174</v>
      </c>
      <c r="D12" s="51"/>
      <c r="E12" s="80">
        <v>0</v>
      </c>
      <c r="F12" s="80">
        <v>0</v>
      </c>
      <c r="G12" s="80">
        <v>0</v>
      </c>
      <c r="H12" s="80">
        <v>0</v>
      </c>
      <c r="I12" s="80"/>
      <c r="J12" s="80"/>
      <c r="K12" s="80"/>
      <c r="L12" s="80"/>
      <c r="M12" s="80"/>
      <c r="N12" s="80"/>
    </row>
    <row r="13" spans="1:14" ht="18" customHeight="1">
      <c r="A13" s="86"/>
      <c r="B13" s="86"/>
      <c r="C13" s="51" t="s">
        <v>175</v>
      </c>
      <c r="D13" s="51"/>
      <c r="E13" s="80">
        <v>0</v>
      </c>
      <c r="F13" s="80">
        <v>0</v>
      </c>
      <c r="G13" s="80">
        <v>0</v>
      </c>
      <c r="H13" s="80">
        <v>0</v>
      </c>
      <c r="I13" s="80"/>
      <c r="J13" s="80"/>
      <c r="K13" s="80"/>
      <c r="L13" s="80"/>
      <c r="M13" s="80"/>
      <c r="N13" s="80"/>
    </row>
    <row r="14" spans="1:14" ht="18" customHeight="1">
      <c r="A14" s="86"/>
      <c r="B14" s="86"/>
      <c r="C14" s="51" t="s">
        <v>176</v>
      </c>
      <c r="D14" s="51"/>
      <c r="E14" s="80">
        <v>0</v>
      </c>
      <c r="F14" s="80">
        <v>0</v>
      </c>
      <c r="G14" s="80">
        <v>0</v>
      </c>
      <c r="H14" s="80">
        <v>0</v>
      </c>
      <c r="I14" s="80"/>
      <c r="J14" s="80"/>
      <c r="K14" s="80"/>
      <c r="L14" s="80"/>
      <c r="M14" s="80"/>
      <c r="N14" s="80"/>
    </row>
    <row r="15" spans="1:14" ht="18" customHeight="1">
      <c r="A15" s="86" t="s">
        <v>177</v>
      </c>
      <c r="B15" s="86" t="s">
        <v>178</v>
      </c>
      <c r="C15" s="51" t="s">
        <v>179</v>
      </c>
      <c r="D15" s="51"/>
      <c r="E15" s="52">
        <v>4844</v>
      </c>
      <c r="F15" s="52">
        <v>4886</v>
      </c>
      <c r="G15" s="52">
        <v>241</v>
      </c>
      <c r="H15" s="52">
        <v>267</v>
      </c>
      <c r="I15" s="52"/>
      <c r="J15" s="52"/>
      <c r="K15" s="52"/>
      <c r="L15" s="52"/>
      <c r="M15" s="52"/>
      <c r="N15" s="52"/>
    </row>
    <row r="16" spans="1:14" ht="18" customHeight="1">
      <c r="A16" s="86"/>
      <c r="B16" s="86"/>
      <c r="C16" s="51" t="s">
        <v>180</v>
      </c>
      <c r="D16" s="51"/>
      <c r="E16" s="52">
        <v>1030</v>
      </c>
      <c r="F16" s="52">
        <v>23199</v>
      </c>
      <c r="G16" s="52">
        <v>13</v>
      </c>
      <c r="H16" s="52">
        <v>14</v>
      </c>
      <c r="I16" s="52"/>
      <c r="J16" s="52"/>
      <c r="K16" s="52"/>
      <c r="L16" s="52"/>
      <c r="M16" s="52"/>
      <c r="N16" s="52"/>
    </row>
    <row r="17" spans="1:15" ht="18" customHeight="1">
      <c r="A17" s="86"/>
      <c r="B17" s="86"/>
      <c r="C17" s="51" t="s">
        <v>181</v>
      </c>
      <c r="D17" s="51"/>
      <c r="E17" s="52">
        <v>0</v>
      </c>
      <c r="F17" s="52">
        <v>0</v>
      </c>
      <c r="G17" s="52">
        <v>0</v>
      </c>
      <c r="H17" s="52">
        <v>0</v>
      </c>
      <c r="I17" s="52"/>
      <c r="J17" s="52"/>
      <c r="K17" s="52"/>
      <c r="L17" s="52"/>
      <c r="M17" s="52"/>
      <c r="N17" s="52"/>
    </row>
    <row r="18" spans="1:15" ht="18" customHeight="1">
      <c r="A18" s="86"/>
      <c r="B18" s="86"/>
      <c r="C18" s="51" t="s">
        <v>182</v>
      </c>
      <c r="D18" s="51"/>
      <c r="E18" s="52">
        <v>5874</v>
      </c>
      <c r="F18" s="52">
        <v>28085</v>
      </c>
      <c r="G18" s="52">
        <v>254</v>
      </c>
      <c r="H18" s="52">
        <v>281</v>
      </c>
      <c r="I18" s="52"/>
      <c r="J18" s="52"/>
      <c r="K18" s="52"/>
      <c r="L18" s="52"/>
      <c r="M18" s="52"/>
      <c r="N18" s="52"/>
    </row>
    <row r="19" spans="1:15" ht="18" customHeight="1">
      <c r="A19" s="86"/>
      <c r="B19" s="86" t="s">
        <v>183</v>
      </c>
      <c r="C19" s="51" t="s">
        <v>184</v>
      </c>
      <c r="D19" s="51"/>
      <c r="E19" s="52">
        <v>23</v>
      </c>
      <c r="F19" s="52">
        <v>236</v>
      </c>
      <c r="G19" s="52">
        <v>66</v>
      </c>
      <c r="H19" s="52">
        <v>96</v>
      </c>
      <c r="I19" s="52"/>
      <c r="J19" s="52"/>
      <c r="K19" s="52"/>
      <c r="L19" s="52"/>
      <c r="M19" s="52"/>
      <c r="N19" s="52"/>
    </row>
    <row r="20" spans="1:15" ht="18" customHeight="1">
      <c r="A20" s="86"/>
      <c r="B20" s="86"/>
      <c r="C20" s="51" t="s">
        <v>185</v>
      </c>
      <c r="D20" s="51"/>
      <c r="E20" s="52">
        <v>39433</v>
      </c>
      <c r="F20" s="52">
        <v>46033</v>
      </c>
      <c r="G20" s="52">
        <v>422</v>
      </c>
      <c r="H20" s="52">
        <v>437</v>
      </c>
      <c r="I20" s="52"/>
      <c r="J20" s="52"/>
      <c r="K20" s="52"/>
      <c r="L20" s="52"/>
      <c r="M20" s="52"/>
      <c r="N20" s="52"/>
    </row>
    <row r="21" spans="1:15" ht="18" customHeight="1">
      <c r="A21" s="86"/>
      <c r="B21" s="86"/>
      <c r="C21" s="51" t="s">
        <v>186</v>
      </c>
      <c r="D21" s="51"/>
      <c r="E21" s="81">
        <v>0</v>
      </c>
      <c r="F21" s="81">
        <v>0</v>
      </c>
      <c r="G21" s="81">
        <v>0</v>
      </c>
      <c r="H21" s="81">
        <v>0</v>
      </c>
      <c r="I21" s="81"/>
      <c r="J21" s="81"/>
      <c r="K21" s="81"/>
      <c r="L21" s="81"/>
      <c r="M21" s="81"/>
      <c r="N21" s="81"/>
    </row>
    <row r="22" spans="1:15" ht="18" customHeight="1">
      <c r="A22" s="86"/>
      <c r="B22" s="86"/>
      <c r="C22" s="45" t="s">
        <v>187</v>
      </c>
      <c r="D22" s="45"/>
      <c r="E22" s="52">
        <v>39456</v>
      </c>
      <c r="F22" s="52">
        <v>46269</v>
      </c>
      <c r="G22" s="52">
        <v>488</v>
      </c>
      <c r="H22" s="52">
        <v>533</v>
      </c>
      <c r="I22" s="52"/>
      <c r="J22" s="52"/>
      <c r="K22" s="52"/>
      <c r="L22" s="52"/>
      <c r="M22" s="52"/>
      <c r="N22" s="52"/>
    </row>
    <row r="23" spans="1:15" ht="18" customHeight="1">
      <c r="A23" s="86"/>
      <c r="B23" s="86" t="s">
        <v>188</v>
      </c>
      <c r="C23" s="51" t="s">
        <v>189</v>
      </c>
      <c r="D23" s="51"/>
      <c r="E23" s="52">
        <v>50</v>
      </c>
      <c r="F23" s="52">
        <v>50</v>
      </c>
      <c r="G23" s="52">
        <v>5</v>
      </c>
      <c r="H23" s="52">
        <v>5</v>
      </c>
      <c r="I23" s="52"/>
      <c r="J23" s="52"/>
      <c r="K23" s="52"/>
      <c r="L23" s="52"/>
      <c r="M23" s="52"/>
      <c r="N23" s="52"/>
    </row>
    <row r="24" spans="1:15" ht="18" customHeight="1">
      <c r="A24" s="86"/>
      <c r="B24" s="86"/>
      <c r="C24" s="51" t="s">
        <v>190</v>
      </c>
      <c r="D24" s="51"/>
      <c r="E24" s="52">
        <v>-33633</v>
      </c>
      <c r="F24" s="52">
        <v>-18235</v>
      </c>
      <c r="G24" s="52">
        <v>-239</v>
      </c>
      <c r="H24" s="52">
        <v>-257</v>
      </c>
      <c r="I24" s="52"/>
      <c r="J24" s="52"/>
      <c r="K24" s="52"/>
      <c r="L24" s="52"/>
      <c r="M24" s="52"/>
      <c r="N24" s="52"/>
    </row>
    <row r="25" spans="1:15" ht="18" customHeight="1">
      <c r="A25" s="86"/>
      <c r="B25" s="86"/>
      <c r="C25" s="51" t="s">
        <v>191</v>
      </c>
      <c r="D25" s="51"/>
      <c r="E25" s="52">
        <v>0</v>
      </c>
      <c r="F25" s="52">
        <v>0</v>
      </c>
      <c r="G25" s="52">
        <v>0</v>
      </c>
      <c r="H25" s="52">
        <v>0</v>
      </c>
      <c r="I25" s="52"/>
      <c r="J25" s="52"/>
      <c r="K25" s="52"/>
      <c r="L25" s="52"/>
      <c r="M25" s="52"/>
      <c r="N25" s="52"/>
    </row>
    <row r="26" spans="1:15" ht="18" customHeight="1">
      <c r="A26" s="86"/>
      <c r="B26" s="86"/>
      <c r="C26" s="51" t="s">
        <v>192</v>
      </c>
      <c r="D26" s="51"/>
      <c r="E26" s="52">
        <v>-33583</v>
      </c>
      <c r="F26" s="52">
        <v>-18185</v>
      </c>
      <c r="G26" s="52">
        <v>-234</v>
      </c>
      <c r="H26" s="52">
        <v>-252</v>
      </c>
      <c r="I26" s="52"/>
      <c r="J26" s="52"/>
      <c r="K26" s="52"/>
      <c r="L26" s="52"/>
      <c r="M26" s="52"/>
      <c r="N26" s="52"/>
    </row>
    <row r="27" spans="1:15" ht="18" customHeight="1">
      <c r="A27" s="86"/>
      <c r="B27" s="51" t="s">
        <v>193</v>
      </c>
      <c r="C27" s="51"/>
      <c r="D27" s="51"/>
      <c r="E27" s="52">
        <v>5874</v>
      </c>
      <c r="F27" s="52">
        <v>28084</v>
      </c>
      <c r="G27" s="52">
        <v>254</v>
      </c>
      <c r="H27" s="52">
        <v>281</v>
      </c>
      <c r="I27" s="52"/>
      <c r="J27" s="52"/>
      <c r="K27" s="52"/>
      <c r="L27" s="52"/>
      <c r="M27" s="52"/>
      <c r="N27" s="52"/>
    </row>
    <row r="28" spans="1:15" ht="18" customHeight="1">
      <c r="A28" s="86" t="s">
        <v>194</v>
      </c>
      <c r="B28" s="86" t="s">
        <v>195</v>
      </c>
      <c r="C28" s="51" t="s">
        <v>196</v>
      </c>
      <c r="D28" s="82" t="s">
        <v>40</v>
      </c>
      <c r="E28" s="52">
        <v>7195</v>
      </c>
      <c r="F28" s="52">
        <v>702</v>
      </c>
      <c r="G28" s="52">
        <v>532</v>
      </c>
      <c r="H28" s="52">
        <v>532</v>
      </c>
      <c r="I28" s="52"/>
      <c r="J28" s="52"/>
      <c r="K28" s="52"/>
      <c r="L28" s="52"/>
      <c r="M28" s="52"/>
      <c r="N28" s="52"/>
    </row>
    <row r="29" spans="1:15" ht="18" customHeight="1">
      <c r="A29" s="86"/>
      <c r="B29" s="86"/>
      <c r="C29" s="51" t="s">
        <v>197</v>
      </c>
      <c r="D29" s="82" t="s">
        <v>41</v>
      </c>
      <c r="E29" s="52">
        <v>14260</v>
      </c>
      <c r="F29" s="52">
        <v>195</v>
      </c>
      <c r="G29" s="52">
        <v>489</v>
      </c>
      <c r="H29" s="52">
        <v>478</v>
      </c>
      <c r="I29" s="52"/>
      <c r="J29" s="52"/>
      <c r="K29" s="52"/>
      <c r="L29" s="52"/>
      <c r="M29" s="52"/>
      <c r="N29" s="52"/>
    </row>
    <row r="30" spans="1:15" ht="18" customHeight="1">
      <c r="A30" s="86"/>
      <c r="B30" s="86"/>
      <c r="C30" s="51" t="s">
        <v>198</v>
      </c>
      <c r="D30" s="82" t="s">
        <v>199</v>
      </c>
      <c r="E30" s="52">
        <v>76</v>
      </c>
      <c r="F30" s="52">
        <v>80</v>
      </c>
      <c r="G30" s="52">
        <v>25</v>
      </c>
      <c r="H30" s="52">
        <v>23</v>
      </c>
      <c r="I30" s="52"/>
      <c r="J30" s="52"/>
      <c r="K30" s="52"/>
      <c r="L30" s="52"/>
      <c r="M30" s="52"/>
      <c r="N30" s="52"/>
    </row>
    <row r="31" spans="1:15" ht="18" customHeight="1">
      <c r="A31" s="86"/>
      <c r="B31" s="86"/>
      <c r="C31" s="45" t="s">
        <v>200</v>
      </c>
      <c r="D31" s="82" t="s">
        <v>201</v>
      </c>
      <c r="E31" s="52">
        <f t="shared" ref="E31:N31" si="0">E28-E29-E30</f>
        <v>-7141</v>
      </c>
      <c r="F31" s="52">
        <f t="shared" si="0"/>
        <v>427</v>
      </c>
      <c r="G31" s="52">
        <v>19</v>
      </c>
      <c r="H31" s="52">
        <f t="shared" si="0"/>
        <v>31</v>
      </c>
      <c r="I31" s="52">
        <f t="shared" si="0"/>
        <v>0</v>
      </c>
      <c r="J31" s="52">
        <f t="shared" si="0"/>
        <v>0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86"/>
      <c r="B32" s="86"/>
      <c r="C32" s="51" t="s">
        <v>202</v>
      </c>
      <c r="D32" s="82" t="s">
        <v>203</v>
      </c>
      <c r="E32" s="52">
        <v>16</v>
      </c>
      <c r="F32" s="52">
        <v>0</v>
      </c>
      <c r="G32" s="52">
        <v>1</v>
      </c>
      <c r="H32" s="52">
        <v>0</v>
      </c>
      <c r="I32" s="52"/>
      <c r="J32" s="52"/>
      <c r="K32" s="52"/>
      <c r="L32" s="52"/>
      <c r="M32" s="52"/>
      <c r="N32" s="52"/>
    </row>
    <row r="33" spans="1:14" ht="18" customHeight="1">
      <c r="A33" s="86"/>
      <c r="B33" s="86"/>
      <c r="C33" s="51" t="s">
        <v>204</v>
      </c>
      <c r="D33" s="82" t="s">
        <v>205</v>
      </c>
      <c r="E33" s="52">
        <v>203</v>
      </c>
      <c r="F33" s="52">
        <v>211</v>
      </c>
      <c r="G33" s="52">
        <v>1</v>
      </c>
      <c r="H33" s="52">
        <v>12</v>
      </c>
      <c r="I33" s="52"/>
      <c r="J33" s="52"/>
      <c r="K33" s="52"/>
      <c r="L33" s="52"/>
      <c r="M33" s="52"/>
      <c r="N33" s="52"/>
    </row>
    <row r="34" spans="1:14" ht="18" customHeight="1">
      <c r="A34" s="86"/>
      <c r="B34" s="86"/>
      <c r="C34" s="45" t="s">
        <v>206</v>
      </c>
      <c r="D34" s="82" t="s">
        <v>207</v>
      </c>
      <c r="E34" s="52">
        <f t="shared" ref="E34:N34" si="1">E31+E32-E33</f>
        <v>-7328</v>
      </c>
      <c r="F34" s="52">
        <f t="shared" si="1"/>
        <v>216</v>
      </c>
      <c r="G34" s="52">
        <f t="shared" si="1"/>
        <v>19</v>
      </c>
      <c r="H34" s="52">
        <f t="shared" si="1"/>
        <v>19</v>
      </c>
      <c r="I34" s="52">
        <f t="shared" si="1"/>
        <v>0</v>
      </c>
      <c r="J34" s="52">
        <f t="shared" si="1"/>
        <v>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86"/>
      <c r="B35" s="86" t="s">
        <v>208</v>
      </c>
      <c r="C35" s="51" t="s">
        <v>209</v>
      </c>
      <c r="D35" s="82" t="s">
        <v>210</v>
      </c>
      <c r="E35" s="52">
        <v>0</v>
      </c>
      <c r="F35" s="52">
        <v>0</v>
      </c>
      <c r="G35" s="52">
        <v>0</v>
      </c>
      <c r="H35" s="52">
        <v>0</v>
      </c>
      <c r="I35" s="52"/>
      <c r="J35" s="52"/>
      <c r="K35" s="52"/>
      <c r="L35" s="52"/>
      <c r="M35" s="52"/>
      <c r="N35" s="52"/>
    </row>
    <row r="36" spans="1:14" ht="18" customHeight="1">
      <c r="A36" s="86"/>
      <c r="B36" s="86"/>
      <c r="C36" s="51" t="s">
        <v>211</v>
      </c>
      <c r="D36" s="82" t="s">
        <v>212</v>
      </c>
      <c r="E36" s="52">
        <v>8070</v>
      </c>
      <c r="F36" s="52">
        <v>0</v>
      </c>
      <c r="G36" s="52">
        <v>1</v>
      </c>
      <c r="H36" s="52">
        <v>0</v>
      </c>
      <c r="I36" s="52"/>
      <c r="J36" s="52"/>
      <c r="K36" s="52"/>
      <c r="L36" s="52"/>
      <c r="M36" s="52"/>
      <c r="N36" s="52"/>
    </row>
    <row r="37" spans="1:14" ht="18" customHeight="1">
      <c r="A37" s="86"/>
      <c r="B37" s="86"/>
      <c r="C37" s="51" t="s">
        <v>213</v>
      </c>
      <c r="D37" s="82" t="s">
        <v>214</v>
      </c>
      <c r="E37" s="52">
        <f t="shared" ref="E37:N37" si="2">E34+E35-E36</f>
        <v>-15398</v>
      </c>
      <c r="F37" s="52">
        <f t="shared" si="2"/>
        <v>216</v>
      </c>
      <c r="G37" s="52">
        <f t="shared" si="2"/>
        <v>18</v>
      </c>
      <c r="H37" s="52">
        <f t="shared" si="2"/>
        <v>19</v>
      </c>
      <c r="I37" s="52">
        <f t="shared" si="2"/>
        <v>0</v>
      </c>
      <c r="J37" s="52">
        <f t="shared" si="2"/>
        <v>0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86"/>
      <c r="B38" s="86"/>
      <c r="C38" s="51" t="s">
        <v>215</v>
      </c>
      <c r="D38" s="82" t="s">
        <v>216</v>
      </c>
      <c r="E38" s="52">
        <v>0</v>
      </c>
      <c r="F38" s="52">
        <v>0</v>
      </c>
      <c r="G38" s="52">
        <v>0</v>
      </c>
      <c r="H38" s="52">
        <v>0</v>
      </c>
      <c r="I38" s="52"/>
      <c r="J38" s="52"/>
      <c r="K38" s="52"/>
      <c r="L38" s="52"/>
      <c r="M38" s="52"/>
      <c r="N38" s="52"/>
    </row>
    <row r="39" spans="1:14" ht="18" customHeight="1">
      <c r="A39" s="86"/>
      <c r="B39" s="86"/>
      <c r="C39" s="51" t="s">
        <v>217</v>
      </c>
      <c r="D39" s="82" t="s">
        <v>218</v>
      </c>
      <c r="E39" s="52">
        <v>0</v>
      </c>
      <c r="F39" s="52">
        <v>0</v>
      </c>
      <c r="G39" s="52">
        <v>0</v>
      </c>
      <c r="H39" s="52">
        <v>0</v>
      </c>
      <c r="I39" s="52"/>
      <c r="J39" s="52"/>
      <c r="K39" s="52"/>
      <c r="L39" s="52"/>
      <c r="M39" s="52"/>
      <c r="N39" s="52"/>
    </row>
    <row r="40" spans="1:14" ht="18" customHeight="1">
      <c r="A40" s="86"/>
      <c r="B40" s="86"/>
      <c r="C40" s="51" t="s">
        <v>219</v>
      </c>
      <c r="D40" s="82" t="s">
        <v>220</v>
      </c>
      <c r="E40" s="52">
        <v>0</v>
      </c>
      <c r="F40" s="52">
        <v>0</v>
      </c>
      <c r="G40" s="52">
        <v>0</v>
      </c>
      <c r="H40" s="52">
        <v>0</v>
      </c>
      <c r="I40" s="52"/>
      <c r="J40" s="52"/>
      <c r="K40" s="52"/>
      <c r="L40" s="52"/>
      <c r="M40" s="52"/>
      <c r="N40" s="52"/>
    </row>
    <row r="41" spans="1:14" ht="18" customHeight="1">
      <c r="A41" s="86"/>
      <c r="B41" s="86"/>
      <c r="C41" s="45" t="s">
        <v>221</v>
      </c>
      <c r="D41" s="82" t="s">
        <v>222</v>
      </c>
      <c r="E41" s="52">
        <f t="shared" ref="E41:N41" si="3">E34+E35-E36-E40</f>
        <v>-15398</v>
      </c>
      <c r="F41" s="52">
        <f t="shared" si="3"/>
        <v>216</v>
      </c>
      <c r="G41" s="52">
        <f t="shared" si="3"/>
        <v>18</v>
      </c>
      <c r="H41" s="52">
        <f t="shared" si="3"/>
        <v>19</v>
      </c>
      <c r="I41" s="52">
        <f t="shared" si="3"/>
        <v>0</v>
      </c>
      <c r="J41" s="52">
        <f t="shared" si="3"/>
        <v>0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86"/>
      <c r="B42" s="86"/>
      <c r="C42" s="103" t="s">
        <v>223</v>
      </c>
      <c r="D42" s="103"/>
      <c r="E42" s="52">
        <f t="shared" ref="E42:N42" si="4">E37+E38-E39-E40</f>
        <v>-15398</v>
      </c>
      <c r="F42" s="52">
        <f t="shared" si="4"/>
        <v>216</v>
      </c>
      <c r="G42" s="52">
        <f t="shared" si="4"/>
        <v>18</v>
      </c>
      <c r="H42" s="52">
        <f t="shared" si="4"/>
        <v>19</v>
      </c>
      <c r="I42" s="52">
        <f t="shared" si="4"/>
        <v>0</v>
      </c>
      <c r="J42" s="52">
        <f t="shared" si="4"/>
        <v>0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86"/>
      <c r="B43" s="86"/>
      <c r="C43" s="51" t="s">
        <v>224</v>
      </c>
      <c r="D43" s="82" t="s">
        <v>225</v>
      </c>
      <c r="E43" s="52">
        <v>0</v>
      </c>
      <c r="F43" s="52">
        <v>0</v>
      </c>
      <c r="G43" s="52">
        <v>0</v>
      </c>
      <c r="H43" s="52">
        <v>0</v>
      </c>
      <c r="I43" s="52"/>
      <c r="J43" s="52"/>
      <c r="K43" s="52"/>
      <c r="L43" s="52"/>
      <c r="M43" s="52"/>
      <c r="N43" s="52"/>
    </row>
    <row r="44" spans="1:14" ht="18" customHeight="1">
      <c r="A44" s="86"/>
      <c r="B44" s="86"/>
      <c r="C44" s="45" t="s">
        <v>226</v>
      </c>
      <c r="D44" s="64" t="s">
        <v>227</v>
      </c>
      <c r="E44" s="52">
        <f t="shared" ref="E44:N44" si="5">E41+E43</f>
        <v>-15398</v>
      </c>
      <c r="F44" s="52">
        <f t="shared" si="5"/>
        <v>216</v>
      </c>
      <c r="G44" s="52">
        <f t="shared" si="5"/>
        <v>18</v>
      </c>
      <c r="H44" s="52">
        <f t="shared" si="5"/>
        <v>19</v>
      </c>
      <c r="I44" s="52">
        <f t="shared" si="5"/>
        <v>0</v>
      </c>
      <c r="J44" s="52">
        <f t="shared" si="5"/>
        <v>0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" customHeight="1">
      <c r="A45" s="8" t="s">
        <v>228</v>
      </c>
    </row>
    <row r="46" spans="1:14" ht="14.1" customHeight="1">
      <c r="A46" s="8" t="s">
        <v>229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平田 壮宏</cp:lastModifiedBy>
  <cp:lastPrinted>2025-09-17T04:58:08Z</cp:lastPrinted>
  <dcterms:created xsi:type="dcterms:W3CDTF">1999-07-06T05:17:05Z</dcterms:created>
  <dcterms:modified xsi:type="dcterms:W3CDTF">2025-09-18T09:24:24Z</dcterms:modified>
</cp:coreProperties>
</file>