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2.kobe.local\work2\05_行財政局\11_財務課\04 公債係\地方債協会\財政状況（地方債協会)\R7_250829〆\06_地方債協会へ回答\"/>
    </mc:Choice>
  </mc:AlternateContent>
  <bookViews>
    <workbookView xWindow="-120" yWindow="-16320" windowWidth="29040" windowHeight="15720"/>
  </bookViews>
  <sheets>
    <sheet name="1.普通会計予算（R6-7年度）" sheetId="2" r:id="rId1"/>
    <sheet name="2.公営企業会計予算（R6-7年度）" sheetId="12" r:id="rId2"/>
    <sheet name="3.(1)普通会計決算（R4-5年度）" sheetId="7" r:id="rId3"/>
    <sheet name="3.(2)財政指標等（R元‐R5年度）" sheetId="8" r:id="rId4"/>
    <sheet name="4.公営企業会計決算（R4-5年度）" sheetId="13" r:id="rId5"/>
    <sheet name="5.三セク決算（R4-5年度）" sheetId="14" r:id="rId6"/>
  </sheets>
  <definedNames>
    <definedName name="_xlnm.Print_Area" localSheetId="0">'1.普通会計予算（R6-7年度）'!$A$1:$I$42</definedName>
    <definedName name="_xlnm.Print_Area" localSheetId="1">'2.公営企業会計予算（R6-7年度）'!$A$1:$W$50</definedName>
    <definedName name="_xlnm.Print_Area" localSheetId="2">'3.(1)普通会計決算（R4-5年度）'!$A$1:$I$42</definedName>
    <definedName name="_xlnm.Print_Area" localSheetId="3">'3.(2)財政指標等（R元‐R5年度）'!$A$1:$I$35</definedName>
    <definedName name="_xlnm.Print_Area" localSheetId="4">'4.公営企業会計決算（R4-5年度）'!$A$1:$W$49</definedName>
    <definedName name="_xlnm.Print_Area" localSheetId="5">'5.三セク決算（R4-5年度）'!$A$1:$T$46</definedName>
    <definedName name="_xlnm.Print_Titles" localSheetId="1">'2.公営企業会計予算（R6-7年度）'!$1:$4</definedName>
    <definedName name="_xlnm.Print_Titles" localSheetId="4">'4.公営企業会計決算（R4-5年度）'!$1:$4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7" i="12" l="1"/>
  <c r="F12" i="7" l="1"/>
  <c r="F11" i="7"/>
  <c r="P34" i="14" l="1"/>
  <c r="P41" i="14" s="1"/>
  <c r="P44" i="14" s="1"/>
  <c r="O34" i="14"/>
  <c r="O41" i="14" s="1"/>
  <c r="O44" i="14" s="1"/>
  <c r="N34" i="14"/>
  <c r="N41" i="14" s="1"/>
  <c r="N44" i="14" s="1"/>
  <c r="M34" i="14"/>
  <c r="M41" i="14" s="1"/>
  <c r="M44" i="14" s="1"/>
  <c r="T31" i="14"/>
  <c r="T34" i="14" s="1"/>
  <c r="S31" i="14"/>
  <c r="S34" i="14" s="1"/>
  <c r="R31" i="14"/>
  <c r="R34" i="14" s="1"/>
  <c r="Q31" i="14"/>
  <c r="Q34" i="14" s="1"/>
  <c r="P31" i="14"/>
  <c r="O31" i="14"/>
  <c r="N31" i="14"/>
  <c r="M31" i="14"/>
  <c r="L31" i="14"/>
  <c r="L34" i="14" s="1"/>
  <c r="K31" i="14"/>
  <c r="K34" i="14" s="1"/>
  <c r="J31" i="14"/>
  <c r="J34" i="14" s="1"/>
  <c r="I31" i="14"/>
  <c r="I34" i="14" s="1"/>
  <c r="H31" i="14"/>
  <c r="H34" i="14" s="1"/>
  <c r="G31" i="14"/>
  <c r="G34" i="14" s="1"/>
  <c r="F31" i="14"/>
  <c r="F34" i="14" s="1"/>
  <c r="E31" i="14"/>
  <c r="E34" i="14" s="1"/>
  <c r="Q26" i="14"/>
  <c r="F41" i="14" l="1"/>
  <c r="F44" i="14" s="1"/>
  <c r="F37" i="14"/>
  <c r="F42" i="14" s="1"/>
  <c r="H37" i="14"/>
  <c r="H42" i="14" s="1"/>
  <c r="H41" i="14"/>
  <c r="H44" i="14" s="1"/>
  <c r="Q37" i="14"/>
  <c r="Q42" i="14" s="1"/>
  <c r="Q41" i="14"/>
  <c r="Q44" i="14" s="1"/>
  <c r="E41" i="14"/>
  <c r="E44" i="14" s="1"/>
  <c r="E37" i="14"/>
  <c r="E42" i="14" s="1"/>
  <c r="R37" i="14"/>
  <c r="R42" i="14" s="1"/>
  <c r="R41" i="14"/>
  <c r="R44" i="14" s="1"/>
  <c r="G37" i="14"/>
  <c r="G42" i="14" s="1"/>
  <c r="G41" i="14"/>
  <c r="G44" i="14" s="1"/>
  <c r="S37" i="14"/>
  <c r="S42" i="14" s="1"/>
  <c r="S41" i="14"/>
  <c r="S44" i="14" s="1"/>
  <c r="T37" i="14"/>
  <c r="T42" i="14" s="1"/>
  <c r="T41" i="14"/>
  <c r="T44" i="14" s="1"/>
  <c r="I37" i="14"/>
  <c r="I42" i="14" s="1"/>
  <c r="I41" i="14"/>
  <c r="I44" i="14" s="1"/>
  <c r="J37" i="14"/>
  <c r="J42" i="14" s="1"/>
  <c r="J41" i="14"/>
  <c r="J44" i="14" s="1"/>
  <c r="K37" i="14"/>
  <c r="K42" i="14" s="1"/>
  <c r="K41" i="14"/>
  <c r="K44" i="14" s="1"/>
  <c r="L41" i="14"/>
  <c r="L44" i="14" s="1"/>
  <c r="L37" i="14"/>
  <c r="L42" i="14" s="1"/>
  <c r="N37" i="14"/>
  <c r="N42" i="14" s="1"/>
  <c r="O37" i="14"/>
  <c r="O42" i="14" s="1"/>
  <c r="M37" i="14"/>
  <c r="M42" i="14" s="1"/>
  <c r="P37" i="14"/>
  <c r="P42" i="14" s="1"/>
  <c r="N45" i="13" l="1"/>
  <c r="M45" i="13"/>
  <c r="W44" i="13"/>
  <c r="V44" i="13"/>
  <c r="U44" i="13"/>
  <c r="T44" i="13"/>
  <c r="S44" i="13"/>
  <c r="S45" i="13" s="1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W39" i="13"/>
  <c r="W45" i="13" s="1"/>
  <c r="V39" i="13"/>
  <c r="V45" i="13" s="1"/>
  <c r="U39" i="13"/>
  <c r="U45" i="13" s="1"/>
  <c r="T39" i="13"/>
  <c r="T45" i="13" s="1"/>
  <c r="S39" i="13"/>
  <c r="R39" i="13"/>
  <c r="R45" i="13" s="1"/>
  <c r="Q39" i="13"/>
  <c r="Q45" i="13" s="1"/>
  <c r="P39" i="13"/>
  <c r="P45" i="13" s="1"/>
  <c r="O39" i="13"/>
  <c r="O45" i="13" s="1"/>
  <c r="N39" i="13"/>
  <c r="M39" i="13"/>
  <c r="L39" i="13"/>
  <c r="L45" i="13" s="1"/>
  <c r="K39" i="13"/>
  <c r="K45" i="13" s="1"/>
  <c r="I39" i="13"/>
  <c r="I45" i="13" s="1"/>
  <c r="H39" i="13"/>
  <c r="H45" i="13" s="1"/>
  <c r="G39" i="13"/>
  <c r="G45" i="13" s="1"/>
  <c r="F39" i="13"/>
  <c r="F45" i="13" s="1"/>
  <c r="J38" i="13"/>
  <c r="L32" i="13"/>
  <c r="J32" i="13"/>
  <c r="J39" i="13" s="1"/>
  <c r="J45" i="13" s="1"/>
  <c r="W27" i="13"/>
  <c r="V27" i="13"/>
  <c r="U27" i="13"/>
  <c r="N27" i="13"/>
  <c r="M27" i="13"/>
  <c r="L27" i="13"/>
  <c r="K27" i="13"/>
  <c r="J27" i="13"/>
  <c r="I27" i="13"/>
  <c r="W24" i="13"/>
  <c r="V24" i="13"/>
  <c r="U24" i="13"/>
  <c r="T24" i="13"/>
  <c r="T27" i="13" s="1"/>
  <c r="S24" i="13"/>
  <c r="S27" i="13" s="1"/>
  <c r="R24" i="13"/>
  <c r="R27" i="13" s="1"/>
  <c r="Q24" i="13"/>
  <c r="Q27" i="13" s="1"/>
  <c r="P24" i="13"/>
  <c r="P27" i="13" s="1"/>
  <c r="O24" i="13"/>
  <c r="O27" i="13" s="1"/>
  <c r="N24" i="13"/>
  <c r="M24" i="13"/>
  <c r="L24" i="13"/>
  <c r="K24" i="13"/>
  <c r="J24" i="13"/>
  <c r="I24" i="13"/>
  <c r="H24" i="13"/>
  <c r="H27" i="13" s="1"/>
  <c r="G24" i="13"/>
  <c r="G27" i="13" s="1"/>
  <c r="F24" i="13"/>
  <c r="F27" i="13" s="1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M12" i="13"/>
  <c r="K12" i="13"/>
  <c r="M9" i="13"/>
  <c r="K9" i="13"/>
  <c r="I29" i="8"/>
  <c r="H45" i="12"/>
  <c r="W44" i="12"/>
  <c r="V44" i="12"/>
  <c r="U44" i="12"/>
  <c r="T44" i="12"/>
  <c r="S44" i="12"/>
  <c r="R44" i="12"/>
  <c r="Q44" i="12"/>
  <c r="P44" i="12"/>
  <c r="O44" i="12"/>
  <c r="O45" i="12" s="1"/>
  <c r="N44" i="12"/>
  <c r="N45" i="12" s="1"/>
  <c r="M44" i="12"/>
  <c r="H44" i="12"/>
  <c r="F44" i="12"/>
  <c r="M42" i="12"/>
  <c r="M40" i="12"/>
  <c r="W39" i="12"/>
  <c r="W45" i="12" s="1"/>
  <c r="V39" i="12"/>
  <c r="V45" i="12" s="1"/>
  <c r="U39" i="12"/>
  <c r="U45" i="12" s="1"/>
  <c r="T39" i="12"/>
  <c r="T45" i="12" s="1"/>
  <c r="S39" i="12"/>
  <c r="S45" i="12" s="1"/>
  <c r="R39" i="12"/>
  <c r="R45" i="12" s="1"/>
  <c r="Q39" i="12"/>
  <c r="Q45" i="12" s="1"/>
  <c r="P39" i="12"/>
  <c r="P45" i="12" s="1"/>
  <c r="O39" i="12"/>
  <c r="N39" i="12"/>
  <c r="H39" i="12"/>
  <c r="F39" i="12"/>
  <c r="F45" i="12" s="1"/>
  <c r="M37" i="12"/>
  <c r="M36" i="12"/>
  <c r="M33" i="12"/>
  <c r="M32" i="12"/>
  <c r="M39" i="12" s="1"/>
  <c r="M45" i="12" s="1"/>
  <c r="W27" i="12"/>
  <c r="V27" i="12"/>
  <c r="N27" i="12"/>
  <c r="M27" i="12"/>
  <c r="L27" i="12"/>
  <c r="K27" i="12"/>
  <c r="J27" i="12"/>
  <c r="O25" i="12"/>
  <c r="W24" i="12"/>
  <c r="V24" i="12"/>
  <c r="U24" i="12"/>
  <c r="U27" i="12" s="1"/>
  <c r="T24" i="12"/>
  <c r="S24" i="12"/>
  <c r="S27" i="12" s="1"/>
  <c r="R24" i="12"/>
  <c r="R27" i="12" s="1"/>
  <c r="Q24" i="12"/>
  <c r="Q27" i="12" s="1"/>
  <c r="P24" i="12"/>
  <c r="P27" i="12" s="1"/>
  <c r="N24" i="12"/>
  <c r="M24" i="12"/>
  <c r="L24" i="12"/>
  <c r="K24" i="12"/>
  <c r="J24" i="12"/>
  <c r="I24" i="12"/>
  <c r="I27" i="12" s="1"/>
  <c r="H24" i="12"/>
  <c r="H27" i="12" s="1"/>
  <c r="G24" i="12"/>
  <c r="G27" i="12" s="1"/>
  <c r="F24" i="12"/>
  <c r="F27" i="12" s="1"/>
  <c r="O23" i="12"/>
  <c r="O22" i="12"/>
  <c r="O21" i="12"/>
  <c r="O24" i="12" s="1"/>
  <c r="O27" i="12" s="1"/>
  <c r="O20" i="12"/>
  <c r="O19" i="12"/>
  <c r="W16" i="12"/>
  <c r="V16" i="12"/>
  <c r="U16" i="12"/>
  <c r="T16" i="12"/>
  <c r="S16" i="12"/>
  <c r="R16" i="12"/>
  <c r="Q16" i="12"/>
  <c r="P16" i="12"/>
  <c r="N16" i="12"/>
  <c r="M16" i="12"/>
  <c r="L16" i="12"/>
  <c r="K16" i="12"/>
  <c r="J16" i="12"/>
  <c r="I16" i="12"/>
  <c r="H16" i="12"/>
  <c r="G16" i="12"/>
  <c r="F16" i="12"/>
  <c r="W15" i="12"/>
  <c r="V15" i="12"/>
  <c r="U15" i="12"/>
  <c r="T15" i="12"/>
  <c r="S15" i="12"/>
  <c r="R15" i="12"/>
  <c r="Q15" i="12"/>
  <c r="P15" i="12"/>
  <c r="N15" i="12"/>
  <c r="M15" i="12"/>
  <c r="L15" i="12"/>
  <c r="K15" i="12"/>
  <c r="J15" i="12"/>
  <c r="I15" i="12"/>
  <c r="H15" i="12"/>
  <c r="G15" i="12"/>
  <c r="F15" i="12"/>
  <c r="W14" i="12"/>
  <c r="V14" i="12"/>
  <c r="U14" i="12"/>
  <c r="T14" i="12"/>
  <c r="S14" i="12"/>
  <c r="R14" i="12"/>
  <c r="Q14" i="12"/>
  <c r="P14" i="12"/>
  <c r="N14" i="12"/>
  <c r="L14" i="12"/>
  <c r="J14" i="12"/>
  <c r="H14" i="12"/>
  <c r="G14" i="12"/>
  <c r="F14" i="12"/>
  <c r="O13" i="12"/>
  <c r="O15" i="12" s="1"/>
  <c r="O12" i="12"/>
  <c r="M12" i="12"/>
  <c r="K12" i="12"/>
  <c r="I12" i="12"/>
  <c r="I14" i="12" s="1"/>
  <c r="G12" i="12"/>
  <c r="Y11" i="12"/>
  <c r="O11" i="12"/>
  <c r="O9" i="12"/>
  <c r="O14" i="12" s="1"/>
  <c r="M9" i="12"/>
  <c r="M14" i="12" s="1"/>
  <c r="K9" i="12"/>
  <c r="K14" i="12" s="1"/>
  <c r="O8" i="12"/>
  <c r="O16" i="12" s="1"/>
  <c r="M35" i="12" l="1"/>
  <c r="I24" i="8" l="1"/>
  <c r="I17" i="8"/>
  <c r="I16" i="8"/>
  <c r="E22" i="8"/>
  <c r="G24" i="8"/>
  <c r="G22" i="8" s="1"/>
  <c r="G23" i="8"/>
  <c r="H22" i="8"/>
  <c r="F21" i="8"/>
  <c r="H20" i="8"/>
  <c r="G20" i="8"/>
  <c r="F20" i="8"/>
  <c r="E20" i="8"/>
  <c r="H19" i="8"/>
  <c r="H23" i="8" s="1"/>
  <c r="G19" i="8"/>
  <c r="G21" i="8" s="1"/>
  <c r="F19" i="8"/>
  <c r="E19" i="8"/>
  <c r="E23" i="8" s="1"/>
  <c r="H10" i="8"/>
  <c r="F34" i="7"/>
  <c r="F27" i="7"/>
  <c r="F23" i="7"/>
  <c r="F21" i="7"/>
  <c r="F22" i="7"/>
  <c r="F16" i="7"/>
  <c r="H40" i="7"/>
  <c r="H36" i="7"/>
  <c r="H34" i="7"/>
  <c r="H27" i="7"/>
  <c r="H23" i="7"/>
  <c r="H21" i="7"/>
  <c r="H22" i="7" s="1"/>
  <c r="H16" i="7"/>
  <c r="F23" i="8" l="1"/>
  <c r="E21" i="8"/>
  <c r="F24" i="8"/>
  <c r="F22" i="8" s="1"/>
  <c r="H21" i="8"/>
  <c r="H22" i="2"/>
  <c r="F22" i="2"/>
  <c r="F12" i="2"/>
  <c r="H12" i="2"/>
  <c r="F11" i="2"/>
  <c r="H11" i="2"/>
  <c r="F27" i="2" l="1"/>
  <c r="F23" i="2"/>
  <c r="F34" i="2"/>
  <c r="F36" i="2"/>
  <c r="F33" i="2"/>
  <c r="H40" i="2"/>
  <c r="H34" i="2"/>
  <c r="H36" i="2"/>
  <c r="H27" i="2"/>
  <c r="H23" i="2"/>
  <c r="I22" i="8" l="1"/>
  <c r="I20" i="8"/>
  <c r="I16" i="2"/>
  <c r="F40" i="7"/>
  <c r="G9" i="7"/>
  <c r="F40" i="2"/>
  <c r="G38" i="2" s="1"/>
  <c r="G20" i="2"/>
  <c r="I36" i="2"/>
  <c r="I19" i="8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39" i="2"/>
  <c r="I38" i="2"/>
  <c r="I37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1" i="2"/>
  <c r="I20" i="2"/>
  <c r="I17" i="2"/>
  <c r="I15" i="2"/>
  <c r="I14" i="2"/>
  <c r="I13" i="2"/>
  <c r="I10" i="2"/>
  <c r="I9" i="2"/>
  <c r="I11" i="2"/>
  <c r="I12" i="2"/>
  <c r="I18" i="2"/>
  <c r="I19" i="2"/>
  <c r="G31" i="2" l="1"/>
  <c r="G34" i="2"/>
  <c r="I23" i="8"/>
  <c r="I21" i="8"/>
  <c r="G40" i="2"/>
  <c r="G21" i="2"/>
  <c r="I40" i="7"/>
  <c r="G13" i="2"/>
  <c r="G31" i="7"/>
  <c r="G39" i="7"/>
  <c r="G20" i="7"/>
  <c r="G10" i="7"/>
  <c r="G24" i="7"/>
  <c r="G28" i="7"/>
  <c r="G32" i="7"/>
  <c r="G36" i="7"/>
  <c r="G40" i="7"/>
  <c r="G21" i="7"/>
  <c r="G25" i="7"/>
  <c r="G29" i="7"/>
  <c r="G33" i="7"/>
  <c r="G37" i="7"/>
  <c r="G26" i="2"/>
  <c r="G26" i="7"/>
  <c r="G30" i="7"/>
  <c r="G34" i="7"/>
  <c r="G38" i="7"/>
  <c r="G17" i="7"/>
  <c r="G19" i="7"/>
  <c r="G23" i="7"/>
  <c r="G14" i="7"/>
  <c r="G12" i="7"/>
  <c r="G27" i="7"/>
  <c r="G35" i="7"/>
  <c r="G9" i="2"/>
  <c r="I22" i="2"/>
  <c r="G22" i="2"/>
  <c r="G10" i="2"/>
  <c r="G16" i="2"/>
  <c r="G14" i="2"/>
  <c r="G19" i="2"/>
  <c r="G29" i="2"/>
  <c r="G30" i="2"/>
  <c r="I40" i="2"/>
  <c r="G17" i="2"/>
  <c r="G24" i="2"/>
  <c r="G35" i="2"/>
  <c r="G37" i="2"/>
  <c r="G39" i="2"/>
  <c r="G11" i="7"/>
  <c r="G28" i="2"/>
  <c r="G16" i="7"/>
  <c r="G18" i="7"/>
  <c r="I22" i="7"/>
  <c r="G15" i="2"/>
  <c r="G32" i="2"/>
  <c r="G27" i="2"/>
  <c r="G12" i="2"/>
  <c r="G13" i="7"/>
  <c r="G18" i="2"/>
  <c r="G15" i="7"/>
  <c r="G22" i="7"/>
  <c r="G11" i="2"/>
  <c r="G33" i="2"/>
  <c r="G23" i="2"/>
  <c r="G25" i="2"/>
  <c r="G36" i="2"/>
</calcChain>
</file>

<file path=xl/comments1.xml><?xml version="1.0" encoding="utf-8"?>
<comments xmlns="http://schemas.openxmlformats.org/spreadsheetml/2006/main">
  <authors>
    <author>服部</author>
  </authors>
  <commentList>
    <comment ref="F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服部:</t>
        </r>
        <r>
          <rPr>
            <sz val="9"/>
            <color indexed="81"/>
            <rFont val="MS P ゴシック"/>
            <family val="3"/>
            <charset val="128"/>
          </rPr>
          <t xml:space="preserve">
端数調整+3</t>
        </r>
      </text>
    </comment>
  </commentList>
</comments>
</file>

<file path=xl/comments2.xml><?xml version="1.0" encoding="utf-8"?>
<comments xmlns="http://schemas.openxmlformats.org/spreadsheetml/2006/main">
  <authors>
    <author>服部</author>
  </authors>
  <commentList>
    <comment ref="Q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自己株式▲58</t>
        </r>
      </text>
    </comment>
  </commentList>
</comments>
</file>

<file path=xl/sharedStrings.xml><?xml version="1.0" encoding="utf-8"?>
<sst xmlns="http://schemas.openxmlformats.org/spreadsheetml/2006/main" count="500" uniqueCount="259">
  <si>
    <t>団体名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</si>
  <si>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</si>
  <si>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</si>
  <si>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</si>
  <si>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</si>
  <si>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</si>
  <si>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</si>
  <si>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</si>
  <si>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</si>
  <si>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</si>
  <si>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</si>
  <si>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</si>
  <si>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</si>
  <si>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</si>
  <si>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</si>
  <si>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</si>
  <si>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</si>
  <si>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</si>
  <si>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</si>
  <si>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</si>
  <si>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</si>
  <si>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うち市町村民税</t>
  </si>
  <si>
    <t>うち所得割</t>
  </si>
  <si>
    <t>　　法人税割</t>
  </si>
  <si>
    <t>うち固定資産税</t>
  </si>
  <si>
    <t>使用料・手数料</t>
  </si>
  <si>
    <t>都道府県支出金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</si>
  <si>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</si>
  <si>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</si>
  <si>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</si>
  <si>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</si>
  <si>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</si>
  <si>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</si>
  <si>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 xml:space="preserve">    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</si>
  <si>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</si>
  <si>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</si>
  <si>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</si>
  <si>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</si>
  <si>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</si>
  <si>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</si>
  <si>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</si>
  <si>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</si>
  <si>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</si>
  <si>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</si>
  <si>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</si>
  <si>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</si>
  <si>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</si>
  <si>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</si>
  <si>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</si>
  <si>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</si>
  <si>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</si>
  <si>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</si>
  <si>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</si>
  <si>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</si>
  <si>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</si>
  <si>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</si>
  <si>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</si>
  <si>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</si>
  <si>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</si>
  <si>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</si>
  <si>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</si>
  <si>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</si>
  <si>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</si>
  <si>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</si>
  <si>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</si>
  <si>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</si>
  <si>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</si>
  <si>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</si>
  <si>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</si>
  <si>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</si>
  <si>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</si>
  <si>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</si>
  <si>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</si>
  <si>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</si>
  <si>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</si>
  <si>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</si>
  <si>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</si>
  <si>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</si>
  <si>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その他</t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</si>
  <si>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8"/>
  </si>
  <si>
    <t>歳　　入</t>
    <rPh sb="0" eb="1">
      <t>トシ</t>
    </rPh>
    <rPh sb="3" eb="4">
      <t>イ</t>
    </rPh>
    <phoneticPr fontId="8"/>
  </si>
  <si>
    <t>歳　　出</t>
    <rPh sb="0" eb="1">
      <t>トシ</t>
    </rPh>
    <rPh sb="3" eb="4">
      <t>デ</t>
    </rPh>
    <phoneticPr fontId="8"/>
  </si>
  <si>
    <t>（注）原則として表示単位未満を四捨五入して端数調整していないため、合計等と一致しない場合がある。</t>
    <phoneticPr fontId="7"/>
  </si>
  <si>
    <t>損益収支</t>
  </si>
  <si>
    <t>資本収支</t>
  </si>
  <si>
    <t>収益的収支</t>
  </si>
  <si>
    <t>資本的収支</t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</si>
  <si>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</si>
  <si>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</si>
  <si>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</si>
  <si>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</si>
  <si>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</si>
  <si>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</si>
  <si>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</si>
  <si>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</si>
  <si>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</si>
  <si>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</si>
  <si>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(c=a-b)</t>
    <phoneticPr fontId="8"/>
  </si>
  <si>
    <t>(f=d-e)</t>
    <phoneticPr fontId="8"/>
  </si>
  <si>
    <t>(g=c+f)</t>
    <phoneticPr fontId="8"/>
  </si>
  <si>
    <t>（単位：百万円）</t>
    <phoneticPr fontId="7"/>
  </si>
  <si>
    <t>予算額</t>
    <rPh sb="0" eb="2">
      <t>ヨサン</t>
    </rPh>
    <rPh sb="2" eb="3">
      <t>ガク</t>
    </rPh>
    <phoneticPr fontId="7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</si>
  <si>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7"/>
  </si>
  <si>
    <t>1.普通会計の状況</t>
    <phoneticPr fontId="7"/>
  </si>
  <si>
    <t>（単位：百万円、％）</t>
    <phoneticPr fontId="7"/>
  </si>
  <si>
    <t>３.普通会計の状況</t>
    <phoneticPr fontId="7"/>
  </si>
  <si>
    <t>（単位：百万円、％）</t>
    <phoneticPr fontId="7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</si>
  <si>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</si>
  <si>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</si>
  <si>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</si>
  <si>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8"/>
  </si>
  <si>
    <t xml:space="preserve">歳入総額    </t>
  </si>
  <si>
    <t>(a)</t>
    <phoneticPr fontId="8"/>
  </si>
  <si>
    <t>うち一般財源総額</t>
  </si>
  <si>
    <t>歳出総額</t>
  </si>
  <si>
    <t>歳入歳出差引</t>
  </si>
  <si>
    <t>翌年度への繰越財源</t>
  </si>
  <si>
    <t>実質収支</t>
    <phoneticPr fontId="7"/>
  </si>
  <si>
    <t>単年度収支</t>
    <rPh sb="0" eb="3">
      <t>タンネンド</t>
    </rPh>
    <rPh sb="3" eb="5">
      <t>シュウシ</t>
    </rPh>
    <phoneticPr fontId="7"/>
  </si>
  <si>
    <t>繰上償還金</t>
    <rPh sb="0" eb="2">
      <t>クリア</t>
    </rPh>
    <rPh sb="2" eb="5">
      <t>ショウカンキン</t>
    </rPh>
    <phoneticPr fontId="7"/>
  </si>
  <si>
    <t>実質単年度収支</t>
    <rPh sb="0" eb="2">
      <t>ジッシツ</t>
    </rPh>
    <phoneticPr fontId="7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</si>
  <si>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</si>
  <si>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</si>
  <si>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</si>
  <si>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</si>
  <si>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8"/>
  </si>
  <si>
    <t>地方債現在高の一般財源総額比</t>
  </si>
  <si>
    <t>(e/b)</t>
    <phoneticPr fontId="8"/>
  </si>
  <si>
    <t>後年度財政負担の一般財源総額比</t>
  </si>
  <si>
    <t>(f/b)</t>
    <phoneticPr fontId="8"/>
  </si>
  <si>
    <t>一人あたり地方債現在高</t>
  </si>
  <si>
    <t>(e/g、円)</t>
    <rPh sb="5" eb="6">
      <t>エン</t>
    </rPh>
    <phoneticPr fontId="7"/>
  </si>
  <si>
    <t>一人あたり後年度財政負担</t>
  </si>
  <si>
    <t>(f/g、円)</t>
    <rPh sb="5" eb="6">
      <t>エン</t>
    </rPh>
    <phoneticPr fontId="7"/>
  </si>
  <si>
    <t>人口　（注 1）</t>
    <rPh sb="4" eb="5">
      <t>チュウ</t>
    </rPh>
    <phoneticPr fontId="8"/>
  </si>
  <si>
    <t>(g、人)</t>
    <rPh sb="3" eb="4">
      <t>ニン</t>
    </rPh>
    <phoneticPr fontId="7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</si>
  <si>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</si>
  <si>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</si>
  <si>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</si>
  <si>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</si>
  <si>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</si>
  <si>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8"/>
  </si>
  <si>
    <t>実質赤字比率</t>
    <rPh sb="0" eb="2">
      <t>ジッシツ</t>
    </rPh>
    <rPh sb="2" eb="4">
      <t>アカジ</t>
    </rPh>
    <rPh sb="4" eb="6">
      <t>ヒリツ</t>
    </rPh>
    <phoneticPr fontId="7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</si>
  <si>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7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</si>
  <si>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7"/>
  </si>
  <si>
    <t>将来負担比率</t>
    <rPh sb="0" eb="2">
      <t>ショウライ</t>
    </rPh>
    <rPh sb="2" eb="4">
      <t>フタン</t>
    </rPh>
    <rPh sb="4" eb="6">
      <t>ヒリツ</t>
    </rPh>
    <phoneticPr fontId="7"/>
  </si>
  <si>
    <t>（注）原則として表示単位未満を四捨五入して端数調整していないため、合計等と一致しない場合がある。</t>
    <phoneticPr fontId="7"/>
  </si>
  <si>
    <t>４.公営企業会計の状況</t>
    <phoneticPr fontId="7"/>
  </si>
  <si>
    <t>５.第三セクター(公社・株式会社形態の三セク)の状況</t>
    <phoneticPr fontId="7"/>
  </si>
  <si>
    <t>　（単位：百万円）</t>
  </si>
  <si>
    <t>出資状況</t>
    <rPh sb="0" eb="2">
      <t>シュッシ</t>
    </rPh>
    <rPh sb="2" eb="4">
      <t>ジョウキョウ</t>
    </rPh>
    <phoneticPr fontId="7"/>
  </si>
  <si>
    <t>出資団体数</t>
  </si>
  <si>
    <t>出資金額</t>
    <rPh sb="0" eb="2">
      <t>シュッシ</t>
    </rPh>
    <rPh sb="2" eb="4">
      <t>キンガク</t>
    </rPh>
    <phoneticPr fontId="8"/>
  </si>
  <si>
    <t>総額</t>
  </si>
  <si>
    <t>当該団体</t>
  </si>
  <si>
    <t>その他団体</t>
  </si>
  <si>
    <t>民間</t>
  </si>
  <si>
    <t>国</t>
  </si>
  <si>
    <t>貸借対照表</t>
  </si>
  <si>
    <t>資産</t>
    <rPh sb="0" eb="2">
      <t>シサン</t>
    </rPh>
    <phoneticPr fontId="8"/>
  </si>
  <si>
    <t>流動資産</t>
  </si>
  <si>
    <t>固定資産</t>
  </si>
  <si>
    <t>繰延資産</t>
  </si>
  <si>
    <t>資産合計</t>
  </si>
  <si>
    <t>負債</t>
    <rPh sb="0" eb="2">
      <t>フサイ</t>
    </rPh>
    <phoneticPr fontId="8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</si>
  <si>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</si>
  <si>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</si>
  <si>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</si>
  <si>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</si>
  <si>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8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</si>
  <si>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</si>
  <si>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</si>
  <si>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</si>
  <si>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</si>
  <si>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</si>
  <si>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7"/>
  </si>
  <si>
    <t>事業・経常損益</t>
    <rPh sb="0" eb="2">
      <t>ジギョウ</t>
    </rPh>
    <rPh sb="3" eb="5">
      <t>ケイジョウ</t>
    </rPh>
    <rPh sb="5" eb="7">
      <t>ソンエキ</t>
    </rPh>
    <phoneticPr fontId="8"/>
  </si>
  <si>
    <t>営業収益</t>
  </si>
  <si>
    <t>営業費用</t>
  </si>
  <si>
    <t>一般管理費</t>
    <rPh sb="0" eb="2">
      <t>イッパン</t>
    </rPh>
    <rPh sb="2" eb="5">
      <t>カンリヒ</t>
    </rPh>
    <phoneticPr fontId="7"/>
  </si>
  <si>
    <t>(c)</t>
    <phoneticPr fontId="7"/>
  </si>
  <si>
    <t xml:space="preserve">営業利益          </t>
  </si>
  <si>
    <t>(d=a-b-c)</t>
    <phoneticPr fontId="7"/>
  </si>
  <si>
    <t>営業外収益</t>
  </si>
  <si>
    <t>(e)</t>
    <phoneticPr fontId="7"/>
  </si>
  <si>
    <t>営業外費用</t>
  </si>
  <si>
    <t>(f)</t>
    <phoneticPr fontId="7"/>
  </si>
  <si>
    <t xml:space="preserve">経常利益      </t>
  </si>
  <si>
    <t>(g=d+e-f)</t>
    <phoneticPr fontId="7"/>
  </si>
  <si>
    <t>特別損失</t>
    <rPh sb="0" eb="2">
      <t>トクベツ</t>
    </rPh>
    <rPh sb="2" eb="4">
      <t>ソンシツ</t>
    </rPh>
    <phoneticPr fontId="8"/>
  </si>
  <si>
    <t>特別利益</t>
  </si>
  <si>
    <t>(h)</t>
    <phoneticPr fontId="7"/>
  </si>
  <si>
    <t>特別損失</t>
  </si>
  <si>
    <t>(i)</t>
    <phoneticPr fontId="7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</si>
  <si>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7"/>
  </si>
  <si>
    <t>(j=g+h-i)</t>
    <phoneticPr fontId="7"/>
  </si>
  <si>
    <t>特定準備金取崩</t>
    <rPh sb="0" eb="2">
      <t>トクテイ</t>
    </rPh>
    <rPh sb="2" eb="5">
      <t>ジュンビキン</t>
    </rPh>
    <rPh sb="5" eb="7">
      <t>トリクズシ</t>
    </rPh>
    <phoneticPr fontId="7"/>
  </si>
  <si>
    <t>(k)</t>
    <phoneticPr fontId="7"/>
  </si>
  <si>
    <t>特定準備金繰入</t>
    <rPh sb="0" eb="2">
      <t>トクテイ</t>
    </rPh>
    <rPh sb="2" eb="5">
      <t>ジュンビキン</t>
    </rPh>
    <rPh sb="5" eb="7">
      <t>クリイレ</t>
    </rPh>
    <phoneticPr fontId="7"/>
  </si>
  <si>
    <t>(l)</t>
    <phoneticPr fontId="7"/>
  </si>
  <si>
    <t>法人税等</t>
  </si>
  <si>
    <t>(m)</t>
    <phoneticPr fontId="7"/>
  </si>
  <si>
    <t xml:space="preserve">当期利益  </t>
  </si>
  <si>
    <t>(ｎ=g+h-i-m)</t>
    <phoneticPr fontId="7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</si>
  <si>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7"/>
  </si>
  <si>
    <t>前期繰越利益</t>
  </si>
  <si>
    <t>(o)</t>
    <phoneticPr fontId="7"/>
  </si>
  <si>
    <t xml:space="preserve">当期未処分利益    </t>
  </si>
  <si>
    <t>(p=n+o)</t>
    <phoneticPr fontId="7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</si>
  <si>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7"/>
  </si>
  <si>
    <t>（注２）原則として表示単位未満を四捨五入して端数調整していないため、合計等と一致しない場合がある。</t>
    <phoneticPr fontId="7"/>
  </si>
  <si>
    <t>元年度</t>
    <rPh sb="0" eb="1">
      <t>ガン</t>
    </rPh>
    <rPh sb="1" eb="3">
      <t>ネンド</t>
    </rPh>
    <phoneticPr fontId="7"/>
  </si>
  <si>
    <t>２年度</t>
    <rPh sb="1" eb="3">
      <t>ネンド</t>
    </rPh>
    <phoneticPr fontId="7"/>
  </si>
  <si>
    <t>予算額</t>
    <phoneticPr fontId="7"/>
  </si>
  <si>
    <t>決算額</t>
    <phoneticPr fontId="15"/>
  </si>
  <si>
    <t>３年度</t>
    <rPh sb="1" eb="3">
      <t>ネンド</t>
    </rPh>
    <phoneticPr fontId="7"/>
  </si>
  <si>
    <t>令和６年度</t>
    <rPh sb="3" eb="5">
      <t>ネンド</t>
    </rPh>
    <phoneticPr fontId="7"/>
  </si>
  <si>
    <t>４年度</t>
    <rPh sb="1" eb="3">
      <t>ネンド</t>
    </rPh>
    <phoneticPr fontId="7"/>
  </si>
  <si>
    <t>（1）令和７年度普通会計予算の状況</t>
    <rPh sb="8" eb="10">
      <t>フツウ</t>
    </rPh>
    <rPh sb="10" eb="12">
      <t>カイケイ</t>
    </rPh>
    <rPh sb="12" eb="14">
      <t>ヨサン</t>
    </rPh>
    <phoneticPr fontId="7"/>
  </si>
  <si>
    <t>令和７年度</t>
    <rPh sb="3" eb="5">
      <t>ネンド</t>
    </rPh>
    <phoneticPr fontId="7"/>
  </si>
  <si>
    <t>(令和７年度予算ﾍﾞｰｽ）</t>
    <rPh sb="6" eb="8">
      <t>ヨサン</t>
    </rPh>
    <phoneticPr fontId="7"/>
  </si>
  <si>
    <t>令和７年度</t>
    <phoneticPr fontId="7"/>
  </si>
  <si>
    <t>令和５年度</t>
    <rPh sb="3" eb="5">
      <t>ネンド</t>
    </rPh>
    <phoneticPr fontId="15"/>
  </si>
  <si>
    <t>令和４年度</t>
    <phoneticPr fontId="15"/>
  </si>
  <si>
    <t>５年度</t>
    <rPh sb="1" eb="3">
      <t>ネンド</t>
    </rPh>
    <phoneticPr fontId="7"/>
  </si>
  <si>
    <t>（1）令和５年度普通会計決算の状況</t>
    <phoneticPr fontId="7"/>
  </si>
  <si>
    <r>
      <t>（注1）令和元年度は平成27年度国勢調査、令和</t>
    </r>
    <r>
      <rPr>
        <sz val="11"/>
        <rFont val="Meiryo UI"/>
        <family val="1"/>
        <charset val="128"/>
      </rPr>
      <t>2年度～令和5年度は令和2年度国勢調査</t>
    </r>
    <r>
      <rPr>
        <sz val="11"/>
        <rFont val="明朝"/>
        <family val="1"/>
        <charset val="128"/>
      </rPr>
      <t>を基に計上している。</t>
    </r>
    <rPh sb="4" eb="6">
      <t>レイワ</t>
    </rPh>
    <rPh sb="6" eb="8">
      <t>ガンネン</t>
    </rPh>
    <rPh sb="8" eb="9">
      <t>ド</t>
    </rPh>
    <rPh sb="9" eb="11">
      <t>ヘイネンド</t>
    </rPh>
    <rPh sb="10" eb="12">
      <t>ヘイセイ</t>
    </rPh>
    <rPh sb="14" eb="16">
      <t>ネンド</t>
    </rPh>
    <rPh sb="16" eb="18">
      <t>コクセイ</t>
    </rPh>
    <rPh sb="18" eb="20">
      <t>チョウサ</t>
    </rPh>
    <rPh sb="21" eb="23">
      <t>レイワ</t>
    </rPh>
    <rPh sb="24" eb="26">
      <t>ネンド</t>
    </rPh>
    <rPh sb="27" eb="29">
      <t>レイワ</t>
    </rPh>
    <rPh sb="30" eb="32">
      <t>ネンド</t>
    </rPh>
    <rPh sb="33" eb="35">
      <t>レイワ</t>
    </rPh>
    <rPh sb="36" eb="38">
      <t>ネンド</t>
    </rPh>
    <rPh sb="38" eb="42">
      <t>コクセイチョウサ</t>
    </rPh>
    <rPh sb="43" eb="44">
      <t>モト</t>
    </rPh>
    <rPh sb="45" eb="47">
      <t>ケイジョウ</t>
    </rPh>
    <phoneticPr fontId="9"/>
  </si>
  <si>
    <t>神戸市</t>
    <rPh sb="0" eb="3">
      <t>コウベシ</t>
    </rPh>
    <phoneticPr fontId="7"/>
  </si>
  <si>
    <t>神戸市</t>
    <rPh sb="0" eb="3">
      <t>コウベシ</t>
    </rPh>
    <phoneticPr fontId="15"/>
  </si>
  <si>
    <t>自動車</t>
    <rPh sb="0" eb="3">
      <t>ジドウシャ</t>
    </rPh>
    <phoneticPr fontId="7"/>
  </si>
  <si>
    <t>高速鉄道</t>
    <rPh sb="0" eb="2">
      <t>コウソク</t>
    </rPh>
    <rPh sb="2" eb="4">
      <t>テツドウ</t>
    </rPh>
    <phoneticPr fontId="7"/>
  </si>
  <si>
    <t>上水道</t>
    <rPh sb="0" eb="3">
      <t>ジョウスイドウ</t>
    </rPh>
    <phoneticPr fontId="7"/>
  </si>
  <si>
    <t>工業用水道</t>
    <rPh sb="0" eb="3">
      <t>コウギョウヨウ</t>
    </rPh>
    <rPh sb="3" eb="5">
      <t>スイドウ</t>
    </rPh>
    <phoneticPr fontId="7"/>
  </si>
  <si>
    <t>下水道</t>
    <rPh sb="0" eb="3">
      <t>ゲスイドウ</t>
    </rPh>
    <phoneticPr fontId="7"/>
  </si>
  <si>
    <t>港湾整備</t>
    <rPh sb="0" eb="2">
      <t>コウワン</t>
    </rPh>
    <rPh sb="2" eb="4">
      <t>セイビ</t>
    </rPh>
    <phoneticPr fontId="7"/>
  </si>
  <si>
    <t>宅地造成(臨海)</t>
    <rPh sb="0" eb="2">
      <t>タクチ</t>
    </rPh>
    <rPh sb="2" eb="4">
      <t>ゾウセイ</t>
    </rPh>
    <rPh sb="5" eb="7">
      <t>リンカイ</t>
    </rPh>
    <phoneticPr fontId="7"/>
  </si>
  <si>
    <r>
      <t>宅地整備(その他</t>
    </r>
    <r>
      <rPr>
        <sz val="11"/>
        <rFont val="明朝"/>
        <family val="1"/>
        <charset val="128"/>
      </rPr>
      <t>)</t>
    </r>
    <rPh sb="0" eb="2">
      <t>タクチ</t>
    </rPh>
    <rPh sb="2" eb="4">
      <t>セイビ</t>
    </rPh>
    <rPh sb="7" eb="8">
      <t>タ</t>
    </rPh>
    <phoneticPr fontId="7"/>
  </si>
  <si>
    <t>令和５年度</t>
    <rPh sb="3" eb="5">
      <t>ネンド</t>
    </rPh>
    <phoneticPr fontId="7"/>
  </si>
  <si>
    <t>▲311</t>
    <phoneticPr fontId="7"/>
  </si>
  <si>
    <r>
      <t>宅地造成(その他</t>
    </r>
    <r>
      <rPr>
        <sz val="11"/>
        <rFont val="明朝"/>
        <family val="1"/>
        <charset val="128"/>
      </rPr>
      <t>)</t>
    </r>
    <rPh sb="0" eb="2">
      <t>タクチ</t>
    </rPh>
    <rPh sb="2" eb="4">
      <t>ゾウセイ</t>
    </rPh>
    <rPh sb="7" eb="8">
      <t>タ</t>
    </rPh>
    <phoneticPr fontId="7"/>
  </si>
  <si>
    <t>駐車場</t>
    <rPh sb="0" eb="3">
      <t>チュウシャジョウ</t>
    </rPh>
    <phoneticPr fontId="7"/>
  </si>
  <si>
    <r>
      <t>下水道(農集排</t>
    </r>
    <r>
      <rPr>
        <sz val="11"/>
        <rFont val="明朝"/>
        <family val="1"/>
        <charset val="128"/>
      </rPr>
      <t>)</t>
    </r>
    <rPh sb="0" eb="3">
      <t>ゲスイドウ</t>
    </rPh>
    <rPh sb="4" eb="6">
      <t>ノウシュウ</t>
    </rPh>
    <rPh sb="6" eb="7">
      <t>ハイ</t>
    </rPh>
    <phoneticPr fontId="7"/>
  </si>
  <si>
    <t>市場</t>
    <rPh sb="0" eb="2">
      <t>イチバ</t>
    </rPh>
    <phoneticPr fontId="7"/>
  </si>
  <si>
    <t>と畜場</t>
    <rPh sb="1" eb="2">
      <t>チク</t>
    </rPh>
    <rPh sb="2" eb="3">
      <t>ジョウ</t>
    </rPh>
    <phoneticPr fontId="7"/>
  </si>
  <si>
    <t>－</t>
  </si>
  <si>
    <t>(令和５年度決算ﾍﾞｰｽ）</t>
    <rPh sb="4" eb="6">
      <t>ネンド</t>
    </rPh>
    <phoneticPr fontId="7"/>
  </si>
  <si>
    <t>令和４年度</t>
    <phoneticPr fontId="7"/>
  </si>
  <si>
    <t>(令和５年度決算額）</t>
    <rPh sb="4" eb="6">
      <t>ネンド</t>
    </rPh>
    <phoneticPr fontId="7"/>
  </si>
  <si>
    <t>神戸市道路公社</t>
    <rPh sb="0" eb="3">
      <t>コウベシ</t>
    </rPh>
    <rPh sb="3" eb="5">
      <t>ドウロ</t>
    </rPh>
    <rPh sb="5" eb="7">
      <t>コウシャ</t>
    </rPh>
    <phoneticPr fontId="7"/>
  </si>
  <si>
    <t>(株)神戸商工貿易センター</t>
    <rPh sb="3" eb="5">
      <t>コウベ</t>
    </rPh>
    <rPh sb="5" eb="7">
      <t>ショウコウ</t>
    </rPh>
    <rPh sb="7" eb="9">
      <t>ボウエキ</t>
    </rPh>
    <phoneticPr fontId="7"/>
  </si>
  <si>
    <t>(株)有馬温泉企業</t>
    <rPh sb="1" eb="2">
      <t>カブ</t>
    </rPh>
    <rPh sb="3" eb="5">
      <t>アリマ</t>
    </rPh>
    <rPh sb="5" eb="7">
      <t>オンセン</t>
    </rPh>
    <rPh sb="7" eb="9">
      <t>キギョウ</t>
    </rPh>
    <phoneticPr fontId="7"/>
  </si>
  <si>
    <t>神戸新交通(株)</t>
    <rPh sb="0" eb="2">
      <t>コウベ</t>
    </rPh>
    <rPh sb="2" eb="5">
      <t>シンコウツウ</t>
    </rPh>
    <rPh sb="6" eb="7">
      <t>カブ</t>
    </rPh>
    <phoneticPr fontId="7"/>
  </si>
  <si>
    <t>雲井通５丁目再開発(株)</t>
  </si>
  <si>
    <t>(株)こうべ未来都市機構</t>
    <phoneticPr fontId="7"/>
  </si>
  <si>
    <t>神戸航空貨物ターミナル(株)</t>
    <rPh sb="0" eb="2">
      <t>コウベ</t>
    </rPh>
    <rPh sb="2" eb="4">
      <t>コウクウ</t>
    </rPh>
    <rPh sb="4" eb="6">
      <t>カモツ</t>
    </rPh>
    <rPh sb="11" eb="14">
      <t>カブ</t>
    </rPh>
    <phoneticPr fontId="7"/>
  </si>
  <si>
    <t>（株）神戸ウォーターフロント開発機構</t>
    <rPh sb="1" eb="2">
      <t>カブ</t>
    </rPh>
    <rPh sb="3" eb="5">
      <t>コウベ</t>
    </rPh>
    <rPh sb="14" eb="16">
      <t>カイハツ</t>
    </rPh>
    <rPh sb="16" eb="18">
      <t>キコウ</t>
    </rPh>
    <phoneticPr fontId="7"/>
  </si>
  <si>
    <t>－</t>
    <phoneticPr fontId="7"/>
  </si>
  <si>
    <t>神戸市</t>
    <rPh sb="0" eb="3">
      <t>コウベシ</t>
    </rPh>
    <phoneticPr fontId="20"/>
  </si>
  <si>
    <t>神戸市</t>
    <rPh sb="0" eb="3">
      <t>コウベシ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</si>
</sst>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;[Red]&quot;△&quot;#,##0"/>
    <numFmt numFmtId="180" formatCode="_ * #,##0.00_ ;_ * &quot;▲ &quot;#,##0.00_ ;_ * &quot;－&quot;_ ;_ @_ "/>
    <numFmt numFmtId="181" formatCode="_ * #,##0.000_ ;_ * &quot;▲ &quot;#,##0.000_ ;_ * &quot;－&quot;_ ;_ @_ "/>
  </numFmts>
  <fonts count="26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明朝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ｺﾞｼｯｸ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3"/>
      <charset val="128"/>
    </font>
    <font>
      <sz val="8"/>
      <name val="明朝"/>
      <family val="1"/>
      <charset val="128"/>
    </font>
    <font>
      <sz val="11"/>
      <name val="Meiryo UI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明朝"/>
      <family val="1"/>
      <charset val="128"/>
    </font>
    <font>
      <sz val="11"/>
      <color theme="1"/>
      <name val="明朝"/>
      <family val="1"/>
      <charset val="128"/>
    </font>
    <font>
      <sz val="11"/>
      <name val="MS UI Gothic"/>
      <family val="1"/>
      <charset val="128"/>
    </font>
    <font>
      <sz val="11"/>
      <name val="ＭＳ Ｐゴシック"/>
      <family val="1"/>
      <charset val="128"/>
    </font>
    <font>
      <sz val="11"/>
      <color theme="1"/>
      <name val="游ゴシック"/>
      <family val="1"/>
      <charset val="128"/>
    </font>
    <font>
      <sz val="11"/>
      <color theme="1"/>
      <name val="MS UI Gothic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2" fillId="0" borderId="0"/>
  </cellStyleXfs>
  <cellXfs count="167">
    <xf numFmtId="0" fontId="0" fillId="0" borderId="0" xfId="0"/>
    <xf numFmtId="41" fontId="0" fillId="0" borderId="0" xfId="0" applyNumberFormat="1" applyAlignment="1">
      <alignment vertical="center"/>
    </xf>
    <xf numFmtId="41" fontId="4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4" xfId="0" applyNumberForma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177" fontId="2" fillId="0" borderId="0" xfId="1" applyNumberForma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41" fontId="1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0" fillId="0" borderId="8" xfId="0" applyNumberFormat="1" applyBorder="1" applyAlignment="1">
      <alignment vertical="center"/>
    </xf>
    <xf numFmtId="0" fontId="0" fillId="0" borderId="0" xfId="0" applyAlignment="1">
      <alignment vertical="center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Continuous" vertical="center" wrapText="1"/>
    </xf>
    <xf numFmtId="178" fontId="0" fillId="0" borderId="0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0" fillId="0" borderId="0" xfId="0" applyNumberFormat="1" applyAlignment="1">
      <alignment horizontal="right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2" fillId="0" borderId="0" xfId="0" applyNumberFormat="1" applyFont="1" applyAlignment="1">
      <alignment horizontal="left" vertical="center"/>
    </xf>
    <xf numFmtId="41" fontId="0" fillId="0" borderId="11" xfId="0" applyNumberFormat="1" applyBorder="1" applyAlignment="1">
      <alignment horizontal="center" vertical="center"/>
    </xf>
    <xf numFmtId="0" fontId="0" fillId="0" borderId="8" xfId="0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41" fontId="0" fillId="0" borderId="8" xfId="0" applyNumberFormat="1" applyBorder="1" applyAlignment="1">
      <alignment horizontal="left" vertical="center"/>
    </xf>
    <xf numFmtId="177" fontId="0" fillId="0" borderId="8" xfId="1" applyNumberFormat="1" applyFont="1" applyBorder="1" applyAlignment="1">
      <alignment vertical="center"/>
    </xf>
    <xf numFmtId="178" fontId="0" fillId="0" borderId="8" xfId="1" applyNumberFormat="1" applyFont="1" applyBorder="1" applyAlignment="1">
      <alignment vertical="center"/>
    </xf>
    <xf numFmtId="41" fontId="14" fillId="0" borderId="8" xfId="0" applyNumberFormat="1" applyFon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41" fontId="0" fillId="0" borderId="9" xfId="0" applyNumberFormat="1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41" fontId="0" fillId="0" borderId="8" xfId="0" applyNumberFormat="1" applyBorder="1" applyAlignment="1">
      <alignment horizontal="right" vertical="center"/>
    </xf>
    <xf numFmtId="177" fontId="2" fillId="0" borderId="8" xfId="1" applyNumberFormat="1" applyBorder="1" applyAlignment="1">
      <alignment vertical="center"/>
    </xf>
    <xf numFmtId="177" fontId="0" fillId="0" borderId="8" xfId="0" quotePrefix="1" applyNumberFormat="1" applyBorder="1" applyAlignment="1">
      <alignment horizontal="right" vertical="center"/>
    </xf>
    <xf numFmtId="177" fontId="2" fillId="0" borderId="8" xfId="1" quotePrefix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41" fontId="0" fillId="0" borderId="8" xfId="0" applyNumberFormat="1" applyBorder="1" applyAlignment="1">
      <alignment horizontal="centerContinuous" vertical="center"/>
    </xf>
    <xf numFmtId="177" fontId="0" fillId="0" borderId="8" xfId="0" applyNumberFormat="1" applyBorder="1" applyAlignment="1">
      <alignment vertical="center"/>
    </xf>
    <xf numFmtId="177" fontId="2" fillId="0" borderId="8" xfId="1" applyNumberFormat="1" applyFill="1" applyBorder="1" applyAlignment="1">
      <alignment horizontal="right" vertical="center"/>
    </xf>
    <xf numFmtId="177" fontId="2" fillId="0" borderId="8" xfId="1" applyNumberFormat="1" applyBorder="1" applyAlignment="1">
      <alignment horizontal="right" vertical="center"/>
    </xf>
    <xf numFmtId="180" fontId="0" fillId="0" borderId="8" xfId="0" applyNumberFormat="1" applyBorder="1" applyAlignment="1">
      <alignment vertical="center"/>
    </xf>
    <xf numFmtId="41" fontId="2" fillId="0" borderId="8" xfId="0" applyNumberFormat="1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181" fontId="0" fillId="0" borderId="8" xfId="0" applyNumberFormat="1" applyBorder="1" applyAlignment="1">
      <alignment vertical="center"/>
    </xf>
    <xf numFmtId="181" fontId="2" fillId="0" borderId="8" xfId="1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2" fillId="0" borderId="8" xfId="1" applyNumberFormat="1" applyBorder="1" applyAlignment="1">
      <alignment vertical="center"/>
    </xf>
    <xf numFmtId="178" fontId="2" fillId="0" borderId="8" xfId="1" applyNumberFormat="1" applyFill="1" applyBorder="1" applyAlignment="1">
      <alignment vertical="center"/>
    </xf>
    <xf numFmtId="41" fontId="0" fillId="0" borderId="9" xfId="0" applyNumberFormat="1" applyBorder="1" applyAlignment="1">
      <alignment horizontal="left" vertical="center"/>
    </xf>
    <xf numFmtId="177" fontId="2" fillId="0" borderId="8" xfId="1" applyNumberFormat="1" applyFill="1" applyBorder="1" applyAlignment="1">
      <alignment vertical="center"/>
    </xf>
    <xf numFmtId="177" fontId="2" fillId="0" borderId="8" xfId="1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41" fontId="0" fillId="0" borderId="8" xfId="0" applyNumberFormat="1" applyBorder="1" applyAlignment="1">
      <alignment horizontal="center" vertical="center"/>
    </xf>
    <xf numFmtId="41" fontId="0" fillId="2" borderId="0" xfId="0" applyNumberFormat="1" applyFill="1" applyAlignment="1">
      <alignment vertical="center"/>
    </xf>
    <xf numFmtId="177" fontId="2" fillId="0" borderId="8" xfId="1" applyNumberFormat="1" applyBorder="1" applyAlignment="1">
      <alignment vertical="center"/>
    </xf>
    <xf numFmtId="41" fontId="0" fillId="0" borderId="8" xfId="0" applyNumberFormat="1" applyBorder="1" applyAlignment="1">
      <alignment horizontal="right" vertical="center"/>
    </xf>
    <xf numFmtId="41" fontId="0" fillId="0" borderId="10" xfId="0" applyNumberFormat="1" applyFill="1" applyBorder="1" applyAlignment="1">
      <alignment horizontal="left" vertical="center"/>
    </xf>
    <xf numFmtId="41" fontId="0" fillId="0" borderId="8" xfId="0" applyNumberFormat="1" applyFill="1" applyBorder="1" applyAlignment="1">
      <alignment horizontal="left" vertical="center"/>
    </xf>
    <xf numFmtId="177" fontId="0" fillId="0" borderId="8" xfId="1" applyNumberFormat="1" applyFont="1" applyFill="1" applyBorder="1" applyAlignment="1">
      <alignment vertical="center"/>
    </xf>
    <xf numFmtId="178" fontId="0" fillId="0" borderId="8" xfId="1" applyNumberFormat="1" applyFont="1" applyFill="1" applyBorder="1" applyAlignment="1">
      <alignment vertical="center"/>
    </xf>
    <xf numFmtId="41" fontId="0" fillId="0" borderId="11" xfId="0" applyNumberFormat="1" applyFill="1" applyBorder="1" applyAlignment="1">
      <alignment vertical="center"/>
    </xf>
    <xf numFmtId="41" fontId="0" fillId="0" borderId="11" xfId="0" applyNumberFormat="1" applyFill="1" applyBorder="1" applyAlignment="1">
      <alignment horizontal="center" vertical="center"/>
    </xf>
    <xf numFmtId="41" fontId="0" fillId="0" borderId="8" xfId="0" applyNumberFormat="1" applyFill="1" applyBorder="1" applyAlignment="1">
      <alignment vertical="center"/>
    </xf>
    <xf numFmtId="41" fontId="0" fillId="0" borderId="9" xfId="0" applyNumberFormat="1" applyFill="1" applyBorder="1" applyAlignment="1">
      <alignment horizontal="center" vertical="center"/>
    </xf>
    <xf numFmtId="41" fontId="0" fillId="0" borderId="9" xfId="0" applyNumberFormat="1" applyFill="1" applyBorder="1" applyAlignment="1">
      <alignment vertical="center"/>
    </xf>
    <xf numFmtId="41" fontId="0" fillId="0" borderId="10" xfId="0" applyNumberFormat="1" applyFill="1" applyBorder="1" applyAlignment="1">
      <alignment vertical="center"/>
    </xf>
    <xf numFmtId="41" fontId="14" fillId="0" borderId="8" xfId="0" applyNumberFormat="1" applyFont="1" applyFill="1" applyBorder="1" applyAlignment="1">
      <alignment vertical="center"/>
    </xf>
    <xf numFmtId="177" fontId="2" fillId="0" borderId="8" xfId="1" applyNumberFormat="1" applyFont="1" applyFill="1" applyBorder="1" applyAlignment="1">
      <alignment vertical="center"/>
    </xf>
    <xf numFmtId="177" fontId="0" fillId="0" borderId="8" xfId="0" quotePrefix="1" applyNumberFormat="1" applyFill="1" applyBorder="1" applyAlignment="1">
      <alignment horizontal="right" vertical="center"/>
    </xf>
    <xf numFmtId="177" fontId="2" fillId="0" borderId="8" xfId="1" quotePrefix="1" applyNumberFormat="1" applyFont="1" applyFill="1" applyBorder="1" applyAlignment="1">
      <alignment horizontal="right" vertical="center"/>
    </xf>
    <xf numFmtId="177" fontId="2" fillId="0" borderId="8" xfId="1" applyNumberFormat="1" applyFill="1" applyBorder="1" applyAlignment="1">
      <alignment horizontal="center" vertical="center"/>
    </xf>
    <xf numFmtId="177" fontId="21" fillId="0" borderId="8" xfId="1" applyNumberFormat="1" applyFont="1" applyFill="1" applyBorder="1" applyAlignment="1">
      <alignment horizontal="center" vertical="center"/>
    </xf>
    <xf numFmtId="177" fontId="0" fillId="0" borderId="8" xfId="1" applyNumberFormat="1" applyFont="1" applyFill="1" applyBorder="1" applyAlignment="1">
      <alignment horizontal="center" vertical="center"/>
    </xf>
    <xf numFmtId="177" fontId="22" fillId="0" borderId="8" xfId="1" applyNumberFormat="1" applyFont="1" applyFill="1" applyBorder="1" applyAlignment="1">
      <alignment horizontal="right" vertical="center"/>
    </xf>
    <xf numFmtId="177" fontId="23" fillId="0" borderId="8" xfId="1" applyNumberFormat="1" applyFont="1" applyFill="1" applyBorder="1" applyAlignment="1">
      <alignment horizontal="right" vertical="center"/>
    </xf>
    <xf numFmtId="177" fontId="21" fillId="0" borderId="8" xfId="1" applyNumberFormat="1" applyFont="1" applyFill="1" applyBorder="1" applyAlignment="1">
      <alignment vertical="center"/>
    </xf>
    <xf numFmtId="177" fontId="24" fillId="0" borderId="8" xfId="1" applyNumberFormat="1" applyFont="1" applyFill="1" applyBorder="1" applyAlignment="1">
      <alignment vertical="center"/>
    </xf>
    <xf numFmtId="177" fontId="25" fillId="0" borderId="8" xfId="1" applyNumberFormat="1" applyFont="1" applyFill="1" applyBorder="1" applyAlignment="1">
      <alignment vertical="center"/>
    </xf>
    <xf numFmtId="177" fontId="2" fillId="0" borderId="8" xfId="1" applyNumberForma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distributed" vertical="center" justifyLastLine="1"/>
    </xf>
    <xf numFmtId="41" fontId="1" fillId="0" borderId="0" xfId="0" applyNumberFormat="1" applyFont="1" applyFill="1" applyAlignment="1">
      <alignment horizontal="distributed" vertical="center"/>
    </xf>
    <xf numFmtId="41" fontId="0" fillId="0" borderId="0" xfId="0" applyNumberFormat="1" applyFill="1" applyAlignment="1">
      <alignment vertical="center"/>
    </xf>
    <xf numFmtId="41" fontId="6" fillId="0" borderId="0" xfId="0" applyNumberFormat="1" applyFont="1" applyFill="1" applyAlignment="1">
      <alignment horizontal="left" vertical="center"/>
    </xf>
    <xf numFmtId="41" fontId="0" fillId="0" borderId="4" xfId="0" applyNumberFormat="1" applyFill="1" applyBorder="1" applyAlignment="1">
      <alignment horizontal="left" vertical="center"/>
    </xf>
    <xf numFmtId="41" fontId="0" fillId="0" borderId="0" xfId="0" quotePrefix="1" applyNumberFormat="1" applyFill="1" applyAlignment="1">
      <alignment horizontal="right" vertical="center"/>
    </xf>
    <xf numFmtId="0" fontId="0" fillId="0" borderId="8" xfId="0" applyFill="1" applyBorder="1" applyAlignment="1">
      <alignment horizontal="center" vertical="center"/>
    </xf>
    <xf numFmtId="41" fontId="0" fillId="0" borderId="8" xfId="0" applyNumberFormat="1" applyFill="1" applyBorder="1" applyAlignment="1">
      <alignment horizontal="right" vertical="center"/>
    </xf>
    <xf numFmtId="41" fontId="0" fillId="0" borderId="9" xfId="0" applyNumberForma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Continuous" vertical="center"/>
    </xf>
    <xf numFmtId="41" fontId="3" fillId="0" borderId="4" xfId="0" applyNumberFormat="1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distributed" vertical="center"/>
    </xf>
    <xf numFmtId="41" fontId="5" fillId="0" borderId="4" xfId="0" applyNumberFormat="1" applyFont="1" applyFill="1" applyBorder="1" applyAlignment="1">
      <alignment horizontal="left" vertical="center"/>
    </xf>
    <xf numFmtId="41" fontId="0" fillId="0" borderId="1" xfId="0" applyNumberFormat="1" applyFill="1" applyBorder="1" applyAlignment="1">
      <alignment horizontal="centerContinuous" vertical="center"/>
    </xf>
    <xf numFmtId="41" fontId="0" fillId="0" borderId="2" xfId="0" applyNumberFormat="1" applyFill="1" applyBorder="1" applyAlignment="1">
      <alignment horizontal="centerContinuous" vertical="center"/>
    </xf>
    <xf numFmtId="41" fontId="0" fillId="0" borderId="7" xfId="0" applyNumberFormat="1" applyFill="1" applyBorder="1" applyAlignment="1">
      <alignment horizontal="centerContinuous" vertical="center"/>
    </xf>
    <xf numFmtId="41" fontId="0" fillId="0" borderId="3" xfId="0" applyNumberFormat="1" applyFill="1" applyBorder="1" applyAlignment="1">
      <alignment horizontal="centerContinuous" vertical="center"/>
    </xf>
    <xf numFmtId="41" fontId="0" fillId="0" borderId="4" xfId="0" applyNumberFormat="1" applyFill="1" applyBorder="1" applyAlignment="1">
      <alignment horizontal="centerContinuous" vertical="center"/>
    </xf>
    <xf numFmtId="41" fontId="0" fillId="0" borderId="6" xfId="0" applyNumberFormat="1" applyFill="1" applyBorder="1" applyAlignment="1">
      <alignment horizontal="centerContinuous" vertical="center"/>
    </xf>
    <xf numFmtId="41" fontId="0" fillId="0" borderId="8" xfId="0" applyNumberForma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vertical="center"/>
    </xf>
    <xf numFmtId="0" fontId="0" fillId="0" borderId="8" xfId="0" applyFill="1" applyBorder="1" applyAlignment="1">
      <alignment horizontal="distributed" vertical="center"/>
    </xf>
    <xf numFmtId="41" fontId="0" fillId="0" borderId="8" xfId="0" quotePrefix="1" applyNumberFormat="1" applyFill="1" applyBorder="1" applyAlignment="1">
      <alignment horizontal="right" vertical="center"/>
    </xf>
    <xf numFmtId="41" fontId="2" fillId="0" borderId="0" xfId="0" applyNumberFormat="1" applyFont="1" applyFill="1" applyAlignment="1">
      <alignment vertical="center"/>
    </xf>
    <xf numFmtId="41" fontId="3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0" fillId="0" borderId="8" xfId="0" applyFill="1" applyBorder="1" applyAlignment="1">
      <alignment horizontal="center" vertical="center" textRotation="255"/>
    </xf>
    <xf numFmtId="41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6" fontId="2" fillId="0" borderId="8" xfId="0" applyNumberFormat="1" applyFont="1" applyBorder="1" applyAlignment="1">
      <alignment horizontal="center" vertical="center"/>
    </xf>
    <xf numFmtId="179" fontId="9" fillId="0" borderId="8" xfId="1" applyNumberFormat="1" applyFont="1" applyBorder="1" applyAlignment="1">
      <alignment vertical="center" textRotation="255"/>
    </xf>
    <xf numFmtId="0" fontId="12" fillId="0" borderId="8" xfId="3" applyBorder="1" applyAlignment="1">
      <alignment vertical="center" textRotation="255"/>
    </xf>
    <xf numFmtId="0" fontId="12" fillId="0" borderId="8" xfId="3" applyBorder="1" applyAlignment="1">
      <alignment vertical="center"/>
    </xf>
    <xf numFmtId="177" fontId="2" fillId="0" borderId="8" xfId="1" applyNumberFormat="1" applyFill="1" applyBorder="1" applyAlignment="1">
      <alignment vertical="center"/>
    </xf>
    <xf numFmtId="177" fontId="0" fillId="0" borderId="8" xfId="0" applyNumberFormat="1" applyFill="1" applyBorder="1" applyAlignment="1">
      <alignment vertical="center"/>
    </xf>
    <xf numFmtId="0" fontId="10" fillId="0" borderId="8" xfId="0" applyFont="1" applyBorder="1" applyAlignment="1">
      <alignment horizontal="distributed" vertical="center" justifyLastLine="1"/>
    </xf>
    <xf numFmtId="176" fontId="0" fillId="0" borderId="8" xfId="0" applyNumberFormat="1" applyFont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9" fontId="9" fillId="0" borderId="8" xfId="1" applyNumberFormat="1" applyFont="1" applyFill="1" applyBorder="1" applyAlignment="1">
      <alignment vertical="center" textRotation="255"/>
    </xf>
    <xf numFmtId="0" fontId="10" fillId="0" borderId="8" xfId="2" applyFont="1" applyFill="1" applyBorder="1" applyAlignment="1">
      <alignment horizontal="distributed" vertical="center" justifyLastLine="1"/>
    </xf>
    <xf numFmtId="0" fontId="10" fillId="0" borderId="8" xfId="0" applyFont="1" applyFill="1" applyBorder="1" applyAlignment="1">
      <alignment horizontal="distributed" vertical="center" justifyLastLine="1"/>
    </xf>
    <xf numFmtId="41" fontId="0" fillId="0" borderId="8" xfId="0" applyNumberFormat="1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177" fontId="2" fillId="0" borderId="10" xfId="1" applyNumberFormat="1" applyFill="1" applyBorder="1" applyAlignment="1">
      <alignment vertical="center"/>
    </xf>
    <xf numFmtId="177" fontId="2" fillId="0" borderId="9" xfId="1" applyNumberFormat="1" applyFill="1" applyBorder="1" applyAlignment="1">
      <alignment vertical="center"/>
    </xf>
    <xf numFmtId="177" fontId="2" fillId="0" borderId="8" xfId="1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0" fillId="0" borderId="8" xfId="2" applyFont="1" applyBorder="1" applyAlignment="1">
      <alignment horizontal="distributed" vertical="center" justifyLastLine="1"/>
    </xf>
    <xf numFmtId="41" fontId="16" fillId="0" borderId="8" xfId="0" applyNumberFormat="1" applyFont="1" applyFill="1" applyBorder="1" applyAlignment="1">
      <alignment horizontal="right" vertical="center"/>
    </xf>
    <xf numFmtId="41" fontId="0" fillId="0" borderId="13" xfId="0" applyNumberFormat="1" applyFill="1" applyBorder="1" applyAlignment="1">
      <alignment horizontal="center" vertical="center"/>
    </xf>
    <xf numFmtId="41" fontId="0" fillId="0" borderId="8" xfId="0" applyNumberFormat="1" applyFill="1" applyBorder="1" applyAlignment="1">
      <alignment horizontal="center" vertical="center"/>
    </xf>
    <xf numFmtId="41" fontId="0" fillId="0" borderId="8" xfId="0" applyNumberFormat="1" applyFill="1" applyBorder="1" applyAlignment="1">
      <alignment horizontal="center" vertical="center" shrinkToFit="1"/>
    </xf>
    <xf numFmtId="41" fontId="0" fillId="0" borderId="12" xfId="0" applyNumberForma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Ｈ１０決算ベース" xfId="2"/>
    <cellStyle name="標準_地方債公営企業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view="pageBreakPreview" zoomScaleNormal="100" zoomScaleSheetLayoutView="100" workbookViewId="0">
      <pane xSplit="5" ySplit="8" topLeftCell="F27" activePane="bottomRight" state="frozen"/>
      <selection activeCell="F17" sqref="F17"/>
      <selection pane="topRight" activeCell="F17" sqref="F17"/>
      <selection pane="bottomLeft" activeCell="F17" sqref="F17"/>
      <selection pane="bottomRight" activeCell="E31" sqref="E31"/>
    </sheetView>
  </sheetViews>
  <sheetFormatPr defaultColWidth="9" defaultRowHeight="13"/>
  <cols>
    <col min="1" max="2" width="3.6328125" style="1" customWidth="1"/>
    <col min="3" max="4" width="1.6328125" style="1" customWidth="1"/>
    <col min="5" max="5" width="32.6328125" style="1" customWidth="1"/>
    <col min="6" max="6" width="15.6328125" style="1" customWidth="1"/>
    <col min="7" max="7" width="10.6328125" style="1" customWidth="1"/>
    <col min="8" max="8" width="15.6328125" style="1" customWidth="1"/>
    <col min="9" max="9" width="10.6328125" style="1" customWidth="1"/>
    <col min="10" max="12" width="9" style="1"/>
    <col min="13" max="13" width="9.90625" style="1" customWidth="1"/>
    <col min="14" max="16384" width="9" style="1"/>
  </cols>
  <sheetData>
    <row r="1" spans="1:9" ht="34" customHeight="1">
      <c r="A1" s="132" t="s">
        <v>0</v>
      </c>
      <c r="B1" s="132"/>
      <c r="C1" s="132"/>
      <c r="D1" s="132"/>
      <c r="E1" s="20" t="s">
        <v>227</v>
      </c>
      <c r="F1" s="2"/>
    </row>
    <row r="3" spans="1:9" ht="14">
      <c r="A3" s="10" t="s">
        <v>103</v>
      </c>
    </row>
    <row r="5" spans="1:9">
      <c r="A5" s="9" t="s">
        <v>218</v>
      </c>
    </row>
    <row r="6" spans="1:9" ht="14">
      <c r="A6" s="3"/>
      <c r="G6" s="135" t="s">
        <v>104</v>
      </c>
      <c r="H6" s="136"/>
      <c r="I6" s="136"/>
    </row>
    <row r="7" spans="1:9" ht="27" customHeight="1">
      <c r="A7" s="8"/>
      <c r="B7" s="4"/>
      <c r="C7" s="4"/>
      <c r="D7" s="4"/>
      <c r="E7" s="52"/>
      <c r="F7" s="44" t="s">
        <v>219</v>
      </c>
      <c r="G7" s="44"/>
      <c r="H7" s="44" t="s">
        <v>216</v>
      </c>
      <c r="I7" s="45" t="s">
        <v>20</v>
      </c>
    </row>
    <row r="8" spans="1:9" ht="17.149999999999999" customHeight="1">
      <c r="A8" s="5"/>
      <c r="B8" s="6"/>
      <c r="C8" s="6"/>
      <c r="D8" s="6"/>
      <c r="E8" s="53"/>
      <c r="F8" s="46" t="s">
        <v>101</v>
      </c>
      <c r="G8" s="46" t="s">
        <v>1</v>
      </c>
      <c r="H8" s="46" t="s">
        <v>213</v>
      </c>
      <c r="I8" s="47"/>
    </row>
    <row r="9" spans="1:9" s="80" customFormat="1" ht="18" customHeight="1">
      <c r="A9" s="133" t="s">
        <v>79</v>
      </c>
      <c r="B9" s="134" t="s">
        <v>80</v>
      </c>
      <c r="C9" s="83" t="s">
        <v>2</v>
      </c>
      <c r="D9" s="84"/>
      <c r="E9" s="84"/>
      <c r="F9" s="85">
        <v>331392</v>
      </c>
      <c r="G9" s="86">
        <f t="shared" ref="G9:G22" si="0">F9/$F$22*100</f>
        <v>31.637947741708206</v>
      </c>
      <c r="H9" s="85">
        <v>320624</v>
      </c>
      <c r="I9" s="86">
        <f t="shared" ref="I9:I21" si="1">(F9/H9-1)*100</f>
        <v>3.3584510205100004</v>
      </c>
    </row>
    <row r="10" spans="1:9" s="80" customFormat="1" ht="18" customHeight="1">
      <c r="A10" s="133"/>
      <c r="B10" s="134"/>
      <c r="C10" s="87"/>
      <c r="D10" s="83" t="s">
        <v>21</v>
      </c>
      <c r="E10" s="84"/>
      <c r="F10" s="85">
        <v>158909</v>
      </c>
      <c r="G10" s="86">
        <f t="shared" si="0"/>
        <v>15.171019933152005</v>
      </c>
      <c r="H10" s="85">
        <v>150457</v>
      </c>
      <c r="I10" s="86">
        <f t="shared" si="1"/>
        <v>5.6175518586705886</v>
      </c>
    </row>
    <row r="11" spans="1:9" s="80" customFormat="1" ht="18" customHeight="1">
      <c r="A11" s="133"/>
      <c r="B11" s="134"/>
      <c r="C11" s="88"/>
      <c r="D11" s="88"/>
      <c r="E11" s="89" t="s">
        <v>22</v>
      </c>
      <c r="F11" s="85">
        <f>128337+1857</f>
        <v>130194</v>
      </c>
      <c r="G11" s="86">
        <f t="shared" si="0"/>
        <v>12.429602912212601</v>
      </c>
      <c r="H11" s="85">
        <f>117426+1509</f>
        <v>118935</v>
      </c>
      <c r="I11" s="86">
        <f t="shared" si="1"/>
        <v>9.4665153234960275</v>
      </c>
    </row>
    <row r="12" spans="1:9" s="80" customFormat="1" ht="18" customHeight="1">
      <c r="A12" s="133"/>
      <c r="B12" s="134"/>
      <c r="C12" s="88"/>
      <c r="D12" s="90"/>
      <c r="E12" s="89" t="s">
        <v>23</v>
      </c>
      <c r="F12" s="85">
        <f>19962+462+1</f>
        <v>20425</v>
      </c>
      <c r="G12" s="86">
        <f>F12/$F$22*100</f>
        <v>1.9499718841263218</v>
      </c>
      <c r="H12" s="85">
        <f>16162+360</f>
        <v>16522</v>
      </c>
      <c r="I12" s="86">
        <f t="shared" si="1"/>
        <v>23.623048057135932</v>
      </c>
    </row>
    <row r="13" spans="1:9" s="80" customFormat="1" ht="18" customHeight="1">
      <c r="A13" s="133"/>
      <c r="B13" s="134"/>
      <c r="C13" s="91"/>
      <c r="D13" s="84" t="s">
        <v>24</v>
      </c>
      <c r="E13" s="84"/>
      <c r="F13" s="85">
        <v>125239</v>
      </c>
      <c r="G13" s="86">
        <f t="shared" si="0"/>
        <v>11.956549757458822</v>
      </c>
      <c r="H13" s="85">
        <v>123089</v>
      </c>
      <c r="I13" s="86">
        <f t="shared" si="1"/>
        <v>1.746703604708788</v>
      </c>
    </row>
    <row r="14" spans="1:9" s="80" customFormat="1" ht="18" customHeight="1">
      <c r="A14" s="133"/>
      <c r="B14" s="134"/>
      <c r="C14" s="84" t="s">
        <v>3</v>
      </c>
      <c r="D14" s="84"/>
      <c r="E14" s="84"/>
      <c r="F14" s="85">
        <v>4833</v>
      </c>
      <c r="G14" s="86">
        <f t="shared" si="0"/>
        <v>0.46140583187184891</v>
      </c>
      <c r="H14" s="85">
        <v>4749</v>
      </c>
      <c r="I14" s="86">
        <f t="shared" si="1"/>
        <v>1.7687934301958252</v>
      </c>
    </row>
    <row r="15" spans="1:9" s="80" customFormat="1" ht="18" customHeight="1">
      <c r="A15" s="133"/>
      <c r="B15" s="134"/>
      <c r="C15" s="84" t="s">
        <v>4</v>
      </c>
      <c r="D15" s="84"/>
      <c r="E15" s="84"/>
      <c r="F15" s="85">
        <v>94713</v>
      </c>
      <c r="G15" s="86">
        <f t="shared" si="0"/>
        <v>9.0422368206245434</v>
      </c>
      <c r="H15" s="85">
        <v>99620</v>
      </c>
      <c r="I15" s="86">
        <f t="shared" si="1"/>
        <v>-4.9257177273639874</v>
      </c>
    </row>
    <row r="16" spans="1:9" s="80" customFormat="1" ht="18" customHeight="1">
      <c r="A16" s="133"/>
      <c r="B16" s="134"/>
      <c r="C16" s="84" t="s">
        <v>25</v>
      </c>
      <c r="D16" s="84"/>
      <c r="E16" s="84"/>
      <c r="F16" s="85">
        <v>36502</v>
      </c>
      <c r="G16" s="86">
        <f t="shared" si="0"/>
        <v>3.4848408183294497</v>
      </c>
      <c r="H16" s="85">
        <v>34393</v>
      </c>
      <c r="I16" s="86">
        <f>(F16/H16-1)*100</f>
        <v>6.1320617567528268</v>
      </c>
    </row>
    <row r="17" spans="1:9" s="80" customFormat="1" ht="18" customHeight="1">
      <c r="A17" s="133"/>
      <c r="B17" s="134"/>
      <c r="C17" s="84" t="s">
        <v>5</v>
      </c>
      <c r="D17" s="84"/>
      <c r="E17" s="84"/>
      <c r="F17" s="85">
        <v>208842</v>
      </c>
      <c r="G17" s="86">
        <f t="shared" si="0"/>
        <v>19.938116436950274</v>
      </c>
      <c r="H17" s="85">
        <v>217888</v>
      </c>
      <c r="I17" s="86">
        <f t="shared" si="1"/>
        <v>-4.1516742546629519</v>
      </c>
    </row>
    <row r="18" spans="1:9" s="80" customFormat="1" ht="18" customHeight="1">
      <c r="A18" s="133"/>
      <c r="B18" s="134"/>
      <c r="C18" s="84" t="s">
        <v>26</v>
      </c>
      <c r="D18" s="84"/>
      <c r="E18" s="84"/>
      <c r="F18" s="85">
        <v>55364</v>
      </c>
      <c r="G18" s="86">
        <f t="shared" si="0"/>
        <v>5.2855933117635097</v>
      </c>
      <c r="H18" s="85">
        <v>55597</v>
      </c>
      <c r="I18" s="86">
        <f t="shared" si="1"/>
        <v>-0.41908736082881815</v>
      </c>
    </row>
    <row r="19" spans="1:9" s="80" customFormat="1" ht="18" customHeight="1">
      <c r="A19" s="133"/>
      <c r="B19" s="134"/>
      <c r="C19" s="84" t="s">
        <v>27</v>
      </c>
      <c r="D19" s="84"/>
      <c r="E19" s="84"/>
      <c r="F19" s="85">
        <v>35128</v>
      </c>
      <c r="G19" s="86">
        <f t="shared" si="0"/>
        <v>3.3536652311182102</v>
      </c>
      <c r="H19" s="85">
        <v>18773</v>
      </c>
      <c r="I19" s="86">
        <f t="shared" si="1"/>
        <v>87.119799712352844</v>
      </c>
    </row>
    <row r="20" spans="1:9" s="80" customFormat="1" ht="18" customHeight="1">
      <c r="A20" s="133"/>
      <c r="B20" s="134"/>
      <c r="C20" s="84" t="s">
        <v>6</v>
      </c>
      <c r="D20" s="84"/>
      <c r="E20" s="84"/>
      <c r="F20" s="85">
        <v>97563</v>
      </c>
      <c r="G20" s="86">
        <f t="shared" si="0"/>
        <v>9.3143259207351949</v>
      </c>
      <c r="H20" s="85">
        <v>111506</v>
      </c>
      <c r="I20" s="86">
        <f t="shared" si="1"/>
        <v>-12.504259860455935</v>
      </c>
    </row>
    <row r="21" spans="1:9" s="80" customFormat="1" ht="18" customHeight="1">
      <c r="A21" s="133"/>
      <c r="B21" s="134"/>
      <c r="C21" s="84" t="s">
        <v>7</v>
      </c>
      <c r="D21" s="84"/>
      <c r="E21" s="84"/>
      <c r="F21" s="85">
        <v>183114</v>
      </c>
      <c r="G21" s="86">
        <f t="shared" si="0"/>
        <v>17.481867886898765</v>
      </c>
      <c r="H21" s="85">
        <v>167044</v>
      </c>
      <c r="I21" s="86">
        <f t="shared" si="1"/>
        <v>9.6202198223222624</v>
      </c>
    </row>
    <row r="22" spans="1:9" s="80" customFormat="1" ht="18" customHeight="1">
      <c r="A22" s="133"/>
      <c r="B22" s="134"/>
      <c r="C22" s="84" t="s">
        <v>8</v>
      </c>
      <c r="D22" s="84"/>
      <c r="E22" s="84"/>
      <c r="F22" s="85">
        <f>SUM(F9,F14:F21)</f>
        <v>1047451</v>
      </c>
      <c r="G22" s="86">
        <f t="shared" si="0"/>
        <v>100</v>
      </c>
      <c r="H22" s="85">
        <f>SUM(H9,H14:H21)</f>
        <v>1030194</v>
      </c>
      <c r="I22" s="86">
        <f t="shared" ref="I22:I40" si="2">(F22/H22-1)*100</f>
        <v>1.675121384904199</v>
      </c>
    </row>
    <row r="23" spans="1:9" s="80" customFormat="1" ht="18" customHeight="1">
      <c r="A23" s="133"/>
      <c r="B23" s="134" t="s">
        <v>81</v>
      </c>
      <c r="C23" s="92" t="s">
        <v>9</v>
      </c>
      <c r="D23" s="89"/>
      <c r="E23" s="89"/>
      <c r="F23" s="85">
        <f>SUM(F24:F26)</f>
        <v>573231</v>
      </c>
      <c r="G23" s="86">
        <f t="shared" ref="G23:G37" si="3">F23/$F$40*100</f>
        <v>54.726283138781675</v>
      </c>
      <c r="H23" s="85">
        <f>SUM(H24:H26)</f>
        <v>563117</v>
      </c>
      <c r="I23" s="86">
        <f t="shared" si="2"/>
        <v>1.7960743504458199</v>
      </c>
    </row>
    <row r="24" spans="1:9" s="80" customFormat="1" ht="18" customHeight="1">
      <c r="A24" s="133"/>
      <c r="B24" s="134"/>
      <c r="C24" s="87"/>
      <c r="D24" s="89" t="s">
        <v>10</v>
      </c>
      <c r="E24" s="89"/>
      <c r="F24" s="85">
        <v>193033</v>
      </c>
      <c r="G24" s="86">
        <f t="shared" si="3"/>
        <v>18.428833425143516</v>
      </c>
      <c r="H24" s="85">
        <v>193911</v>
      </c>
      <c r="I24" s="86">
        <f t="shared" si="2"/>
        <v>-0.45278504055984437</v>
      </c>
    </row>
    <row r="25" spans="1:9" s="80" customFormat="1" ht="18" customHeight="1">
      <c r="A25" s="133"/>
      <c r="B25" s="134"/>
      <c r="C25" s="87"/>
      <c r="D25" s="89" t="s">
        <v>28</v>
      </c>
      <c r="E25" s="89"/>
      <c r="F25" s="85">
        <v>254509</v>
      </c>
      <c r="G25" s="86">
        <f t="shared" si="3"/>
        <v>24.297938519319757</v>
      </c>
      <c r="H25" s="85">
        <v>260829</v>
      </c>
      <c r="I25" s="86">
        <f t="shared" si="2"/>
        <v>-2.4230434499231346</v>
      </c>
    </row>
    <row r="26" spans="1:9" s="80" customFormat="1" ht="18" customHeight="1">
      <c r="A26" s="133"/>
      <c r="B26" s="134"/>
      <c r="C26" s="91"/>
      <c r="D26" s="89" t="s">
        <v>11</v>
      </c>
      <c r="E26" s="89"/>
      <c r="F26" s="85">
        <v>125689</v>
      </c>
      <c r="G26" s="86">
        <f t="shared" si="3"/>
        <v>11.999511194318398</v>
      </c>
      <c r="H26" s="85">
        <v>108377</v>
      </c>
      <c r="I26" s="86">
        <f t="shared" si="2"/>
        <v>15.97386899434381</v>
      </c>
    </row>
    <row r="27" spans="1:9" s="80" customFormat="1" ht="18" customHeight="1">
      <c r="A27" s="133"/>
      <c r="B27" s="134"/>
      <c r="C27" s="92" t="s">
        <v>12</v>
      </c>
      <c r="D27" s="89"/>
      <c r="E27" s="89"/>
      <c r="F27" s="85">
        <f>SUM(F28:F33)+811</f>
        <v>352313</v>
      </c>
      <c r="G27" s="86">
        <f t="shared" si="3"/>
        <v>33.635272676239744</v>
      </c>
      <c r="H27" s="85">
        <f>SUM(H28:H33)+660</f>
        <v>309200</v>
      </c>
      <c r="I27" s="86">
        <f t="shared" si="2"/>
        <v>13.943402328589904</v>
      </c>
    </row>
    <row r="28" spans="1:9" s="80" customFormat="1" ht="18" customHeight="1">
      <c r="A28" s="133"/>
      <c r="B28" s="134"/>
      <c r="C28" s="87"/>
      <c r="D28" s="89" t="s">
        <v>13</v>
      </c>
      <c r="E28" s="89"/>
      <c r="F28" s="85">
        <v>127259</v>
      </c>
      <c r="G28" s="86">
        <f t="shared" si="3"/>
        <v>12.149398874028474</v>
      </c>
      <c r="H28" s="85">
        <v>120845</v>
      </c>
      <c r="I28" s="86">
        <f t="shared" si="2"/>
        <v>5.3076254706442061</v>
      </c>
    </row>
    <row r="29" spans="1:9" s="80" customFormat="1" ht="18" customHeight="1">
      <c r="A29" s="133"/>
      <c r="B29" s="134"/>
      <c r="C29" s="87"/>
      <c r="D29" s="89" t="s">
        <v>29</v>
      </c>
      <c r="E29" s="89"/>
      <c r="F29" s="85">
        <v>11952</v>
      </c>
      <c r="G29" s="86">
        <f t="shared" si="3"/>
        <v>1.1410557629903451</v>
      </c>
      <c r="H29" s="85">
        <v>11685</v>
      </c>
      <c r="I29" s="86">
        <f t="shared" si="2"/>
        <v>2.2849807445442849</v>
      </c>
    </row>
    <row r="30" spans="1:9" s="80" customFormat="1" ht="18" customHeight="1">
      <c r="A30" s="133"/>
      <c r="B30" s="134"/>
      <c r="C30" s="87"/>
      <c r="D30" s="89" t="s">
        <v>30</v>
      </c>
      <c r="E30" s="89"/>
      <c r="F30" s="85">
        <v>73502</v>
      </c>
      <c r="G30" s="86">
        <f t="shared" si="3"/>
        <v>7.017225626783496</v>
      </c>
      <c r="H30" s="85">
        <v>69307</v>
      </c>
      <c r="I30" s="86">
        <f t="shared" si="2"/>
        <v>6.0527796615060581</v>
      </c>
    </row>
    <row r="31" spans="1:9" s="80" customFormat="1" ht="18" customHeight="1">
      <c r="A31" s="133"/>
      <c r="B31" s="134"/>
      <c r="C31" s="87"/>
      <c r="D31" s="89" t="s">
        <v>31</v>
      </c>
      <c r="E31" s="89"/>
      <c r="F31" s="85">
        <v>67438</v>
      </c>
      <c r="G31" s="86">
        <f t="shared" si="3"/>
        <v>6.4382963976357841</v>
      </c>
      <c r="H31" s="85">
        <v>65526</v>
      </c>
      <c r="I31" s="86">
        <f t="shared" si="2"/>
        <v>2.9179257088789212</v>
      </c>
    </row>
    <row r="32" spans="1:9" s="80" customFormat="1" ht="18" customHeight="1">
      <c r="A32" s="133"/>
      <c r="B32" s="134"/>
      <c r="C32" s="87"/>
      <c r="D32" s="89" t="s">
        <v>14</v>
      </c>
      <c r="E32" s="89"/>
      <c r="F32" s="85">
        <v>20105</v>
      </c>
      <c r="G32" s="86">
        <f t="shared" si="3"/>
        <v>1.9194215290261787</v>
      </c>
      <c r="H32" s="85">
        <v>21974</v>
      </c>
      <c r="I32" s="86">
        <f t="shared" si="2"/>
        <v>-8.5055065076909067</v>
      </c>
    </row>
    <row r="33" spans="1:9" s="80" customFormat="1" ht="18" customHeight="1">
      <c r="A33" s="133"/>
      <c r="B33" s="134"/>
      <c r="C33" s="91"/>
      <c r="D33" s="89" t="s">
        <v>32</v>
      </c>
      <c r="E33" s="89"/>
      <c r="F33" s="85">
        <f>28377+22869</f>
        <v>51246</v>
      </c>
      <c r="G33" s="86">
        <f t="shared" si="3"/>
        <v>4.8924484295685433</v>
      </c>
      <c r="H33" s="85">
        <v>19203</v>
      </c>
      <c r="I33" s="86">
        <f t="shared" si="2"/>
        <v>166.86455241368537</v>
      </c>
    </row>
    <row r="34" spans="1:9" s="80" customFormat="1" ht="18" customHeight="1">
      <c r="A34" s="133"/>
      <c r="B34" s="134"/>
      <c r="C34" s="92" t="s">
        <v>15</v>
      </c>
      <c r="D34" s="89"/>
      <c r="E34" s="89"/>
      <c r="F34" s="85">
        <f>F35+F38+F39</f>
        <v>121907</v>
      </c>
      <c r="G34" s="86">
        <f t="shared" si="3"/>
        <v>11.638444184978582</v>
      </c>
      <c r="H34" s="85">
        <f>H35+H38+H39</f>
        <v>157877</v>
      </c>
      <c r="I34" s="86">
        <f t="shared" si="2"/>
        <v>-22.783559353167337</v>
      </c>
    </row>
    <row r="35" spans="1:9" s="80" customFormat="1" ht="18" customHeight="1">
      <c r="A35" s="133"/>
      <c r="B35" s="134"/>
      <c r="C35" s="87"/>
      <c r="D35" s="92" t="s">
        <v>16</v>
      </c>
      <c r="E35" s="89"/>
      <c r="F35" s="85">
        <v>121907</v>
      </c>
      <c r="G35" s="86">
        <f t="shared" si="3"/>
        <v>11.638444184978582</v>
      </c>
      <c r="H35" s="85">
        <v>157526</v>
      </c>
      <c r="I35" s="86">
        <f t="shared" si="2"/>
        <v>-22.611505402282795</v>
      </c>
    </row>
    <row r="36" spans="1:9" s="80" customFormat="1" ht="18" customHeight="1">
      <c r="A36" s="133"/>
      <c r="B36" s="134"/>
      <c r="C36" s="87"/>
      <c r="D36" s="87"/>
      <c r="E36" s="93" t="s">
        <v>102</v>
      </c>
      <c r="F36" s="85">
        <f>62499+10689</f>
        <v>73188</v>
      </c>
      <c r="G36" s="86">
        <f t="shared" si="3"/>
        <v>6.9872480908414802</v>
      </c>
      <c r="H36" s="85">
        <f>71358+10197</f>
        <v>81555</v>
      </c>
      <c r="I36" s="86">
        <f>(F36/H36-1)*100</f>
        <v>-10.259334191649804</v>
      </c>
    </row>
    <row r="37" spans="1:9" s="80" customFormat="1" ht="18" customHeight="1">
      <c r="A37" s="133"/>
      <c r="B37" s="134"/>
      <c r="C37" s="87"/>
      <c r="D37" s="91"/>
      <c r="E37" s="89" t="s">
        <v>33</v>
      </c>
      <c r="F37" s="85">
        <v>48719</v>
      </c>
      <c r="G37" s="86">
        <f t="shared" si="3"/>
        <v>4.6511960941371004</v>
      </c>
      <c r="H37" s="85">
        <v>75971</v>
      </c>
      <c r="I37" s="86">
        <f t="shared" si="2"/>
        <v>-35.871582577562492</v>
      </c>
    </row>
    <row r="38" spans="1:9" s="80" customFormat="1" ht="18" customHeight="1">
      <c r="A38" s="133"/>
      <c r="B38" s="134"/>
      <c r="C38" s="87"/>
      <c r="D38" s="84" t="s">
        <v>34</v>
      </c>
      <c r="E38" s="84"/>
      <c r="F38" s="85">
        <v>0</v>
      </c>
      <c r="G38" s="86">
        <f>F38/$F$40*100</f>
        <v>0</v>
      </c>
      <c r="H38" s="85">
        <v>351</v>
      </c>
      <c r="I38" s="86">
        <f t="shared" si="2"/>
        <v>-100</v>
      </c>
    </row>
    <row r="39" spans="1:9" s="80" customFormat="1" ht="18" customHeight="1">
      <c r="A39" s="133"/>
      <c r="B39" s="134"/>
      <c r="C39" s="91"/>
      <c r="D39" s="84" t="s">
        <v>35</v>
      </c>
      <c r="E39" s="84"/>
      <c r="F39" s="85">
        <v>0</v>
      </c>
      <c r="G39" s="86">
        <f>F39/$F$40*100</f>
        <v>0</v>
      </c>
      <c r="H39" s="85">
        <v>0</v>
      </c>
      <c r="I39" s="86" t="e">
        <f t="shared" si="2"/>
        <v>#DIV/0!</v>
      </c>
    </row>
    <row r="40" spans="1:9" s="80" customFormat="1" ht="18" customHeight="1">
      <c r="A40" s="133"/>
      <c r="B40" s="134"/>
      <c r="C40" s="89" t="s">
        <v>17</v>
      </c>
      <c r="D40" s="89"/>
      <c r="E40" s="89"/>
      <c r="F40" s="85">
        <f>SUM(F23,F27,F34)</f>
        <v>1047451</v>
      </c>
      <c r="G40" s="86">
        <f>F40/$F$40*100</f>
        <v>100</v>
      </c>
      <c r="H40" s="85">
        <f>SUM(H23,H27,H34)</f>
        <v>1030194</v>
      </c>
      <c r="I40" s="86">
        <f t="shared" si="2"/>
        <v>1.675121384904199</v>
      </c>
    </row>
    <row r="41" spans="1:9" ht="18" customHeight="1">
      <c r="A41" s="26" t="s">
        <v>18</v>
      </c>
      <c r="B41" s="26"/>
    </row>
    <row r="42" spans="1:9" ht="18" customHeight="1">
      <c r="A42" s="27" t="s">
        <v>19</v>
      </c>
      <c r="B42" s="26"/>
    </row>
  </sheetData>
  <mergeCells count="5">
    <mergeCell ref="A1:D1"/>
    <mergeCell ref="A9:A40"/>
    <mergeCell ref="B9:B22"/>
    <mergeCell ref="B23:B40"/>
    <mergeCell ref="G6:I6"/>
  </mergeCells>
  <phoneticPr fontId="7"/>
  <printOptions horizontalCentered="1" verticalCentered="1" gridLinesSet="0"/>
  <pageMargins left="0" right="0" top="0.43307086614173229" bottom="0.19685039370078741" header="0.19685039370078741" footer="0.31496062992125984"/>
  <pageSetup paperSize="9" scale="97" orientation="portrait" useFirstPageNumber="1" r:id="rId1"/>
  <headerFooter alignWithMargins="0">
    <oddHeader>&amp;R&amp;"明朝,斜体"&amp;9指定都市－1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view="pageBreakPreview" zoomScale="94" zoomScaleNormal="100" zoomScaleSheetLayoutView="94" workbookViewId="0">
      <pane xSplit="5" ySplit="7" topLeftCell="I14" activePane="bottomRight" state="frozen"/>
      <selection activeCell="G46" sqref="G46"/>
      <selection pane="topRight" activeCell="G46" sqref="G46"/>
      <selection pane="bottomLeft" activeCell="G46" sqref="G46"/>
      <selection pane="bottomRight" activeCell="D2" sqref="D2"/>
    </sheetView>
  </sheetViews>
  <sheetFormatPr defaultColWidth="9" defaultRowHeight="13"/>
  <cols>
    <col min="1" max="1" width="3.6328125" style="1" customWidth="1"/>
    <col min="2" max="3" width="1.6328125" style="1" customWidth="1"/>
    <col min="4" max="4" width="22.6328125" style="1" customWidth="1"/>
    <col min="5" max="5" width="10.6328125" style="1" customWidth="1"/>
    <col min="6" max="29" width="13.6328125" style="1" customWidth="1"/>
    <col min="30" max="33" width="12" style="1" customWidth="1"/>
    <col min="34" max="16384" width="9" style="1"/>
  </cols>
  <sheetData>
    <row r="1" spans="1:33" ht="34" customHeight="1">
      <c r="A1" s="106" t="s">
        <v>0</v>
      </c>
      <c r="B1" s="107"/>
      <c r="C1" s="107"/>
      <c r="D1" s="108" t="s">
        <v>258</v>
      </c>
      <c r="E1" s="109"/>
      <c r="F1" s="109"/>
      <c r="G1" s="109"/>
      <c r="H1" s="110"/>
      <c r="I1" s="110"/>
      <c r="J1" s="109"/>
      <c r="K1" s="109"/>
      <c r="L1" s="110"/>
      <c r="M1" s="109"/>
      <c r="N1" s="110"/>
      <c r="O1" s="110"/>
      <c r="P1" s="109"/>
      <c r="Q1" s="109"/>
      <c r="R1" s="110"/>
      <c r="S1" s="110"/>
      <c r="T1" s="110"/>
      <c r="U1" s="110"/>
      <c r="V1" s="110"/>
      <c r="W1" s="110"/>
    </row>
    <row r="2" spans="1:33" ht="15" customHeight="1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</row>
    <row r="3" spans="1:33" ht="15" customHeight="1">
      <c r="A3" s="111" t="s">
        <v>42</v>
      </c>
      <c r="B3" s="111"/>
      <c r="C3" s="111"/>
      <c r="D3" s="111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</row>
    <row r="4" spans="1:33" ht="15" customHeight="1">
      <c r="A4" s="111"/>
      <c r="B4" s="111"/>
      <c r="C4" s="111"/>
      <c r="D4" s="111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33" ht="16" customHeight="1">
      <c r="A5" s="112" t="s">
        <v>220</v>
      </c>
      <c r="B5" s="112"/>
      <c r="C5" s="112"/>
      <c r="D5" s="112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3"/>
      <c r="P5" s="110"/>
      <c r="Q5" s="110"/>
      <c r="R5" s="110"/>
      <c r="S5" s="110"/>
      <c r="T5" s="110"/>
      <c r="U5" s="113"/>
      <c r="V5" s="110"/>
      <c r="W5" s="113" t="s">
        <v>43</v>
      </c>
    </row>
    <row r="6" spans="1:33" ht="16" customHeight="1">
      <c r="A6" s="150" t="s">
        <v>44</v>
      </c>
      <c r="B6" s="151"/>
      <c r="C6" s="151"/>
      <c r="D6" s="151"/>
      <c r="E6" s="151"/>
      <c r="F6" s="145" t="s">
        <v>229</v>
      </c>
      <c r="G6" s="145"/>
      <c r="H6" s="145" t="s">
        <v>230</v>
      </c>
      <c r="I6" s="145"/>
      <c r="J6" s="145" t="s">
        <v>231</v>
      </c>
      <c r="K6" s="145"/>
      <c r="L6" s="145" t="s">
        <v>232</v>
      </c>
      <c r="M6" s="145"/>
      <c r="N6" s="145" t="s">
        <v>233</v>
      </c>
      <c r="O6" s="145"/>
      <c r="P6" s="145" t="s">
        <v>234</v>
      </c>
      <c r="Q6" s="145"/>
      <c r="R6" s="146" t="s">
        <v>235</v>
      </c>
      <c r="S6" s="147"/>
      <c r="T6" s="146" t="s">
        <v>236</v>
      </c>
      <c r="U6" s="147"/>
      <c r="V6" s="148"/>
      <c r="W6" s="148"/>
    </row>
    <row r="7" spans="1:33" ht="16" customHeight="1">
      <c r="A7" s="151"/>
      <c r="B7" s="151"/>
      <c r="C7" s="151"/>
      <c r="D7" s="151"/>
      <c r="E7" s="151"/>
      <c r="F7" s="114" t="s">
        <v>221</v>
      </c>
      <c r="G7" s="114" t="s">
        <v>216</v>
      </c>
      <c r="H7" s="114" t="s">
        <v>221</v>
      </c>
      <c r="I7" s="114" t="s">
        <v>216</v>
      </c>
      <c r="J7" s="114" t="s">
        <v>221</v>
      </c>
      <c r="K7" s="114" t="s">
        <v>216</v>
      </c>
      <c r="L7" s="114" t="s">
        <v>221</v>
      </c>
      <c r="M7" s="114" t="s">
        <v>216</v>
      </c>
      <c r="N7" s="114" t="s">
        <v>221</v>
      </c>
      <c r="O7" s="114" t="s">
        <v>216</v>
      </c>
      <c r="P7" s="114" t="s">
        <v>221</v>
      </c>
      <c r="Q7" s="114" t="s">
        <v>216</v>
      </c>
      <c r="R7" s="114" t="s">
        <v>221</v>
      </c>
      <c r="S7" s="114" t="s">
        <v>216</v>
      </c>
      <c r="T7" s="114" t="s">
        <v>221</v>
      </c>
      <c r="U7" s="114" t="s">
        <v>216</v>
      </c>
      <c r="V7" s="114" t="s">
        <v>221</v>
      </c>
      <c r="W7" s="114" t="s">
        <v>216</v>
      </c>
    </row>
    <row r="8" spans="1:33" ht="16" customHeight="1">
      <c r="A8" s="149" t="s">
        <v>83</v>
      </c>
      <c r="B8" s="83" t="s">
        <v>45</v>
      </c>
      <c r="C8" s="84"/>
      <c r="D8" s="84"/>
      <c r="E8" s="115" t="s">
        <v>36</v>
      </c>
      <c r="F8" s="105">
        <v>11175</v>
      </c>
      <c r="G8" s="105">
        <v>10538</v>
      </c>
      <c r="H8" s="105">
        <v>25048</v>
      </c>
      <c r="I8" s="94">
        <v>23923</v>
      </c>
      <c r="J8" s="105">
        <v>42282</v>
      </c>
      <c r="K8" s="105">
        <v>39073</v>
      </c>
      <c r="L8" s="105">
        <v>1729</v>
      </c>
      <c r="M8" s="105">
        <v>1772</v>
      </c>
      <c r="N8" s="105">
        <v>33889</v>
      </c>
      <c r="O8" s="105">
        <f>32993+1015</f>
        <v>34008</v>
      </c>
      <c r="P8" s="105">
        <v>6224</v>
      </c>
      <c r="Q8" s="105">
        <v>6195</v>
      </c>
      <c r="R8" s="105">
        <v>2784</v>
      </c>
      <c r="S8" s="105">
        <v>10202</v>
      </c>
      <c r="T8" s="105">
        <v>14</v>
      </c>
      <c r="U8" s="105">
        <v>7100</v>
      </c>
      <c r="V8" s="105"/>
      <c r="W8" s="105"/>
      <c r="X8" s="18"/>
      <c r="Y8" s="18"/>
      <c r="Z8" s="18"/>
      <c r="AA8" s="18"/>
      <c r="AB8" s="18"/>
      <c r="AC8" s="18"/>
      <c r="AD8" s="18"/>
      <c r="AE8" s="18"/>
      <c r="AF8" s="18"/>
      <c r="AG8" s="18"/>
    </row>
    <row r="9" spans="1:33" ht="16" customHeight="1">
      <c r="A9" s="149"/>
      <c r="B9" s="87"/>
      <c r="C9" s="84" t="s">
        <v>46</v>
      </c>
      <c r="D9" s="84"/>
      <c r="E9" s="115" t="s">
        <v>37</v>
      </c>
      <c r="F9" s="105">
        <v>11175</v>
      </c>
      <c r="G9" s="105">
        <v>10538</v>
      </c>
      <c r="H9" s="105">
        <v>24531</v>
      </c>
      <c r="I9" s="94">
        <v>23923</v>
      </c>
      <c r="J9" s="105">
        <v>42039</v>
      </c>
      <c r="K9" s="105">
        <f>34824+4020+1</f>
        <v>38845</v>
      </c>
      <c r="L9" s="105">
        <v>1729</v>
      </c>
      <c r="M9" s="105">
        <f>1658+114</f>
        <v>1772</v>
      </c>
      <c r="N9" s="105">
        <v>33889</v>
      </c>
      <c r="O9" s="105">
        <f>32993+1015</f>
        <v>34008</v>
      </c>
      <c r="P9" s="105">
        <v>6218</v>
      </c>
      <c r="Q9" s="105">
        <v>6164</v>
      </c>
      <c r="R9" s="105">
        <v>2298</v>
      </c>
      <c r="S9" s="105">
        <v>9020</v>
      </c>
      <c r="T9" s="105">
        <v>13</v>
      </c>
      <c r="U9" s="105">
        <v>7099</v>
      </c>
      <c r="V9" s="105"/>
      <c r="W9" s="105"/>
      <c r="X9" s="18"/>
      <c r="Y9" s="18"/>
      <c r="Z9" s="18"/>
      <c r="AA9" s="18"/>
      <c r="AB9" s="18"/>
      <c r="AC9" s="18"/>
      <c r="AD9" s="18"/>
      <c r="AE9" s="18"/>
      <c r="AF9" s="18"/>
      <c r="AG9" s="18"/>
    </row>
    <row r="10" spans="1:33" ht="16" customHeight="1">
      <c r="A10" s="149"/>
      <c r="B10" s="91"/>
      <c r="C10" s="84" t="s">
        <v>47</v>
      </c>
      <c r="D10" s="84"/>
      <c r="E10" s="115" t="s">
        <v>38</v>
      </c>
      <c r="F10" s="105"/>
      <c r="G10" s="105">
        <v>0</v>
      </c>
      <c r="H10" s="105">
        <v>517</v>
      </c>
      <c r="I10" s="94">
        <v>0</v>
      </c>
      <c r="J10" s="105">
        <v>243</v>
      </c>
      <c r="K10" s="105">
        <v>228</v>
      </c>
      <c r="L10" s="105">
        <v>0</v>
      </c>
      <c r="M10" s="105">
        <v>0</v>
      </c>
      <c r="N10" s="105"/>
      <c r="O10" s="105">
        <v>0</v>
      </c>
      <c r="P10" s="105">
        <v>6</v>
      </c>
      <c r="Q10" s="105">
        <v>31</v>
      </c>
      <c r="R10" s="105">
        <v>486</v>
      </c>
      <c r="S10" s="105">
        <v>1183</v>
      </c>
      <c r="T10" s="105">
        <v>1</v>
      </c>
      <c r="U10" s="105">
        <v>1</v>
      </c>
      <c r="V10" s="105"/>
      <c r="W10" s="105"/>
      <c r="X10" s="18"/>
      <c r="Y10" s="18"/>
      <c r="Z10" s="18"/>
      <c r="AA10" s="18"/>
      <c r="AB10" s="18"/>
      <c r="AC10" s="18"/>
      <c r="AD10" s="18"/>
      <c r="AE10" s="18"/>
      <c r="AF10" s="18"/>
      <c r="AG10" s="18"/>
    </row>
    <row r="11" spans="1:33" ht="16" customHeight="1">
      <c r="A11" s="149"/>
      <c r="B11" s="83" t="s">
        <v>48</v>
      </c>
      <c r="C11" s="84"/>
      <c r="D11" s="84"/>
      <c r="E11" s="115" t="s">
        <v>39</v>
      </c>
      <c r="F11" s="105">
        <v>11160</v>
      </c>
      <c r="G11" s="105">
        <v>11023</v>
      </c>
      <c r="H11" s="105">
        <v>30667</v>
      </c>
      <c r="I11" s="94">
        <v>29849</v>
      </c>
      <c r="J11" s="105">
        <v>37690</v>
      </c>
      <c r="K11" s="105">
        <v>35655</v>
      </c>
      <c r="L11" s="105">
        <v>1784</v>
      </c>
      <c r="M11" s="105">
        <v>1778</v>
      </c>
      <c r="N11" s="105">
        <v>34723</v>
      </c>
      <c r="O11" s="105">
        <f>34154+1060</f>
        <v>35214</v>
      </c>
      <c r="P11" s="105">
        <v>3893</v>
      </c>
      <c r="Q11" s="105">
        <v>3551</v>
      </c>
      <c r="R11" s="105">
        <v>6</v>
      </c>
      <c r="S11" s="105">
        <v>6487</v>
      </c>
      <c r="T11" s="105">
        <v>44</v>
      </c>
      <c r="U11" s="105">
        <v>6911</v>
      </c>
      <c r="V11" s="105"/>
      <c r="W11" s="105"/>
      <c r="X11" s="18"/>
      <c r="Y11" s="81">
        <f>R10-R13</f>
        <v>486</v>
      </c>
      <c r="Z11" s="18"/>
      <c r="AA11" s="18"/>
      <c r="AB11" s="18"/>
      <c r="AC11" s="18"/>
      <c r="AD11" s="18"/>
      <c r="AE11" s="18"/>
      <c r="AF11" s="18"/>
      <c r="AG11" s="18"/>
    </row>
    <row r="12" spans="1:33" ht="16" customHeight="1">
      <c r="A12" s="149"/>
      <c r="B12" s="87"/>
      <c r="C12" s="84" t="s">
        <v>49</v>
      </c>
      <c r="D12" s="84"/>
      <c r="E12" s="115" t="s">
        <v>40</v>
      </c>
      <c r="F12" s="105">
        <v>11115</v>
      </c>
      <c r="G12" s="94">
        <f>11023-91</f>
        <v>10932</v>
      </c>
      <c r="H12" s="105">
        <v>30576</v>
      </c>
      <c r="I12" s="94">
        <f>29849-91</f>
        <v>29758</v>
      </c>
      <c r="J12" s="105">
        <v>37641</v>
      </c>
      <c r="K12" s="105">
        <f>34840+771+30</f>
        <v>35641</v>
      </c>
      <c r="L12" s="105">
        <v>1754</v>
      </c>
      <c r="M12" s="105">
        <f>1654+94+30</f>
        <v>1778</v>
      </c>
      <c r="N12" s="105">
        <v>34652</v>
      </c>
      <c r="O12" s="105">
        <f>34071+1020</f>
        <v>35091</v>
      </c>
      <c r="P12" s="105">
        <v>3648</v>
      </c>
      <c r="Q12" s="105">
        <v>3446</v>
      </c>
      <c r="R12" s="105">
        <v>6</v>
      </c>
      <c r="S12" s="105">
        <v>6487</v>
      </c>
      <c r="T12" s="105">
        <v>43</v>
      </c>
      <c r="U12" s="105">
        <v>6910</v>
      </c>
      <c r="V12" s="105"/>
      <c r="W12" s="105"/>
      <c r="X12" s="18"/>
      <c r="Y12" s="18"/>
      <c r="Z12" s="18"/>
      <c r="AA12" s="18"/>
      <c r="AB12" s="18"/>
      <c r="AC12" s="18"/>
      <c r="AD12" s="18"/>
      <c r="AE12" s="18"/>
      <c r="AF12" s="18"/>
      <c r="AG12" s="18"/>
    </row>
    <row r="13" spans="1:33" ht="16" customHeight="1">
      <c r="A13" s="149"/>
      <c r="B13" s="91"/>
      <c r="C13" s="84" t="s">
        <v>50</v>
      </c>
      <c r="D13" s="84"/>
      <c r="E13" s="115" t="s">
        <v>41</v>
      </c>
      <c r="F13" s="105">
        <v>0</v>
      </c>
      <c r="G13" s="105">
        <v>0</v>
      </c>
      <c r="H13" s="105">
        <v>0</v>
      </c>
      <c r="I13" s="94">
        <v>0</v>
      </c>
      <c r="J13" s="105">
        <v>19</v>
      </c>
      <c r="K13" s="105">
        <v>14</v>
      </c>
      <c r="L13" s="105">
        <v>0</v>
      </c>
      <c r="M13" s="105">
        <v>0</v>
      </c>
      <c r="N13" s="105">
        <v>71</v>
      </c>
      <c r="O13" s="105">
        <f>83+40</f>
        <v>123</v>
      </c>
      <c r="P13" s="105">
        <v>244</v>
      </c>
      <c r="Q13" s="105">
        <v>105</v>
      </c>
      <c r="R13" s="105">
        <v>0</v>
      </c>
      <c r="S13" s="105">
        <v>1</v>
      </c>
      <c r="T13" s="105">
        <v>1</v>
      </c>
      <c r="U13" s="105">
        <v>1</v>
      </c>
      <c r="V13" s="105"/>
      <c r="W13" s="105"/>
      <c r="X13" s="18"/>
      <c r="Y13" s="18"/>
      <c r="Z13" s="18"/>
      <c r="AA13" s="18"/>
      <c r="AB13" s="18"/>
      <c r="AC13" s="18"/>
      <c r="AD13" s="18"/>
      <c r="AE13" s="18"/>
      <c r="AF13" s="18"/>
      <c r="AG13" s="18"/>
    </row>
    <row r="14" spans="1:33" ht="16" customHeight="1">
      <c r="A14" s="149"/>
      <c r="B14" s="84" t="s">
        <v>51</v>
      </c>
      <c r="C14" s="84"/>
      <c r="D14" s="84"/>
      <c r="E14" s="115" t="s">
        <v>87</v>
      </c>
      <c r="F14" s="105">
        <f>F9-F12</f>
        <v>60</v>
      </c>
      <c r="G14" s="105">
        <f t="shared" ref="G14:G15" si="0">G9-G12</f>
        <v>-394</v>
      </c>
      <c r="H14" s="105">
        <f>H9-H12</f>
        <v>-6045</v>
      </c>
      <c r="I14" s="94">
        <f t="shared" ref="I14:W15" si="1">I9-I12</f>
        <v>-5835</v>
      </c>
      <c r="J14" s="105">
        <f>J9-J12</f>
        <v>4398</v>
      </c>
      <c r="K14" s="105">
        <f t="shared" ref="K14:K15" si="2">K9-K12</f>
        <v>3204</v>
      </c>
      <c r="L14" s="105">
        <f>L9-L12</f>
        <v>-25</v>
      </c>
      <c r="M14" s="105">
        <f t="shared" ref="M14:N15" si="3">M9-M12</f>
        <v>-6</v>
      </c>
      <c r="N14" s="105">
        <f>N9-N12</f>
        <v>-763</v>
      </c>
      <c r="O14" s="105">
        <f t="shared" si="1"/>
        <v>-1083</v>
      </c>
      <c r="P14" s="105">
        <f>P9-P12</f>
        <v>2570</v>
      </c>
      <c r="Q14" s="105">
        <f t="shared" ref="Q14:Q15" si="4">Q9-Q12</f>
        <v>2718</v>
      </c>
      <c r="R14" s="105">
        <f>R9-R12</f>
        <v>2292</v>
      </c>
      <c r="S14" s="105">
        <f t="shared" ref="S14:U15" si="5">S9-S12</f>
        <v>2533</v>
      </c>
      <c r="T14" s="105">
        <f>T9-T12</f>
        <v>-30</v>
      </c>
      <c r="U14" s="105">
        <f t="shared" si="5"/>
        <v>189</v>
      </c>
      <c r="V14" s="105">
        <f t="shared" si="1"/>
        <v>0</v>
      </c>
      <c r="W14" s="105">
        <f t="shared" si="1"/>
        <v>0</v>
      </c>
      <c r="X14" s="18"/>
      <c r="Y14" s="18"/>
      <c r="Z14" s="18"/>
      <c r="AA14" s="18"/>
      <c r="AB14" s="18"/>
      <c r="AC14" s="18"/>
      <c r="AD14" s="18"/>
      <c r="AE14" s="18"/>
      <c r="AF14" s="18"/>
      <c r="AG14" s="18"/>
    </row>
    <row r="15" spans="1:33" ht="16" customHeight="1">
      <c r="A15" s="149"/>
      <c r="B15" s="84" t="s">
        <v>52</v>
      </c>
      <c r="C15" s="84"/>
      <c r="D15" s="84"/>
      <c r="E15" s="115" t="s">
        <v>88</v>
      </c>
      <c r="F15" s="105">
        <f>F10-F13</f>
        <v>0</v>
      </c>
      <c r="G15" s="105">
        <f t="shared" si="0"/>
        <v>0</v>
      </c>
      <c r="H15" s="105">
        <f>H10-H13</f>
        <v>517</v>
      </c>
      <c r="I15" s="94">
        <f t="shared" si="1"/>
        <v>0</v>
      </c>
      <c r="J15" s="105">
        <f>J10-J13</f>
        <v>224</v>
      </c>
      <c r="K15" s="105">
        <f t="shared" si="2"/>
        <v>214</v>
      </c>
      <c r="L15" s="105">
        <f>L10-L13</f>
        <v>0</v>
      </c>
      <c r="M15" s="105">
        <f t="shared" si="3"/>
        <v>0</v>
      </c>
      <c r="N15" s="105">
        <f t="shared" si="3"/>
        <v>-71</v>
      </c>
      <c r="O15" s="105">
        <f t="shared" si="1"/>
        <v>-123</v>
      </c>
      <c r="P15" s="105">
        <f>P10-P13</f>
        <v>-238</v>
      </c>
      <c r="Q15" s="105">
        <f t="shared" si="4"/>
        <v>-74</v>
      </c>
      <c r="R15" s="105">
        <f>R10-R13</f>
        <v>486</v>
      </c>
      <c r="S15" s="105">
        <f t="shared" si="5"/>
        <v>1182</v>
      </c>
      <c r="T15" s="105">
        <f>T10-T13</f>
        <v>0</v>
      </c>
      <c r="U15" s="105">
        <f t="shared" si="5"/>
        <v>0</v>
      </c>
      <c r="V15" s="105">
        <f t="shared" si="1"/>
        <v>0</v>
      </c>
      <c r="W15" s="105">
        <f t="shared" si="1"/>
        <v>0</v>
      </c>
      <c r="X15" s="18"/>
      <c r="Y15" s="18"/>
      <c r="Z15" s="18"/>
      <c r="AA15" s="18"/>
      <c r="AB15" s="18"/>
      <c r="AC15" s="18"/>
      <c r="AD15" s="18"/>
      <c r="AE15" s="18"/>
      <c r="AF15" s="18"/>
      <c r="AG15" s="18"/>
    </row>
    <row r="16" spans="1:33" ht="16" customHeight="1">
      <c r="A16" s="149"/>
      <c r="B16" s="84" t="s">
        <v>53</v>
      </c>
      <c r="C16" s="84"/>
      <c r="D16" s="84"/>
      <c r="E16" s="115" t="s">
        <v>89</v>
      </c>
      <c r="F16" s="105">
        <f>F8-F11</f>
        <v>15</v>
      </c>
      <c r="G16" s="105">
        <f t="shared" ref="G16" si="6">G8-G11</f>
        <v>-485</v>
      </c>
      <c r="H16" s="105">
        <f>H8-H11</f>
        <v>-5619</v>
      </c>
      <c r="I16" s="94">
        <f t="shared" ref="I16:W16" si="7">I8-I11</f>
        <v>-5926</v>
      </c>
      <c r="J16" s="105">
        <f>J8-J11</f>
        <v>4592</v>
      </c>
      <c r="K16" s="105">
        <f t="shared" ref="K16" si="8">K8-K11</f>
        <v>3418</v>
      </c>
      <c r="L16" s="105">
        <f>L8-L11</f>
        <v>-55</v>
      </c>
      <c r="M16" s="105">
        <f t="shared" ref="M16:N16" si="9">M8-M11</f>
        <v>-6</v>
      </c>
      <c r="N16" s="105">
        <f t="shared" si="9"/>
        <v>-834</v>
      </c>
      <c r="O16" s="105">
        <f t="shared" si="7"/>
        <v>-1206</v>
      </c>
      <c r="P16" s="105">
        <f>P8-P11</f>
        <v>2331</v>
      </c>
      <c r="Q16" s="105">
        <f t="shared" ref="Q16" si="10">Q8-Q11</f>
        <v>2644</v>
      </c>
      <c r="R16" s="105">
        <f>R8-R11</f>
        <v>2778</v>
      </c>
      <c r="S16" s="105">
        <f t="shared" ref="S16:U16" si="11">S8-S11</f>
        <v>3715</v>
      </c>
      <c r="T16" s="105">
        <f>T8-T11</f>
        <v>-30</v>
      </c>
      <c r="U16" s="105">
        <f t="shared" si="11"/>
        <v>189</v>
      </c>
      <c r="V16" s="105">
        <f t="shared" si="7"/>
        <v>0</v>
      </c>
      <c r="W16" s="105">
        <f t="shared" si="7"/>
        <v>0</v>
      </c>
      <c r="X16" s="18"/>
      <c r="Y16" s="18"/>
      <c r="Z16" s="18"/>
      <c r="AA16" s="18"/>
      <c r="AB16" s="18"/>
      <c r="AC16" s="18"/>
      <c r="AD16" s="18"/>
      <c r="AE16" s="18"/>
      <c r="AF16" s="18"/>
      <c r="AG16" s="18"/>
    </row>
    <row r="17" spans="1:33" ht="16" customHeight="1">
      <c r="A17" s="149"/>
      <c r="B17" s="84" t="s">
        <v>54</v>
      </c>
      <c r="C17" s="84"/>
      <c r="D17" s="84"/>
      <c r="E17" s="114"/>
      <c r="F17" s="105">
        <v>3940</v>
      </c>
      <c r="G17" s="105">
        <v>4724</v>
      </c>
      <c r="H17" s="105">
        <v>96949</v>
      </c>
      <c r="I17" s="94">
        <v>95129</v>
      </c>
      <c r="J17" s="105" t="s">
        <v>244</v>
      </c>
      <c r="K17" s="105">
        <v>0</v>
      </c>
      <c r="L17" s="105" t="s">
        <v>244</v>
      </c>
      <c r="M17" s="105">
        <v>0</v>
      </c>
      <c r="N17" s="95">
        <v>0</v>
      </c>
      <c r="O17" s="105"/>
      <c r="P17" s="105">
        <v>0</v>
      </c>
      <c r="Q17" s="105">
        <v>0</v>
      </c>
      <c r="R17" s="105">
        <v>0</v>
      </c>
      <c r="S17" s="105">
        <v>0</v>
      </c>
      <c r="T17" s="105">
        <v>0</v>
      </c>
      <c r="U17" s="105">
        <v>0</v>
      </c>
      <c r="V17" s="95"/>
      <c r="W17" s="96"/>
      <c r="X17" s="18"/>
      <c r="Y17" s="18"/>
      <c r="Z17" s="18"/>
      <c r="AA17" s="18"/>
      <c r="AB17" s="18"/>
      <c r="AC17" s="18"/>
      <c r="AD17" s="18"/>
      <c r="AE17" s="18"/>
      <c r="AF17" s="18"/>
      <c r="AG17" s="18"/>
    </row>
    <row r="18" spans="1:33" ht="16" customHeight="1">
      <c r="A18" s="149"/>
      <c r="B18" s="84" t="s">
        <v>55</v>
      </c>
      <c r="C18" s="84"/>
      <c r="D18" s="84"/>
      <c r="E18" s="114"/>
      <c r="F18" s="96">
        <v>-1828</v>
      </c>
      <c r="G18" s="96">
        <v>-1746</v>
      </c>
      <c r="H18" s="96">
        <v>-1202</v>
      </c>
      <c r="I18" s="96" t="s">
        <v>238</v>
      </c>
      <c r="J18" s="96" t="s">
        <v>244</v>
      </c>
      <c r="K18" s="96">
        <v>0</v>
      </c>
      <c r="L18" s="96" t="s">
        <v>244</v>
      </c>
      <c r="M18" s="96">
        <v>0</v>
      </c>
      <c r="N18" s="96">
        <v>0</v>
      </c>
      <c r="O18" s="96"/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/>
      <c r="W18" s="96"/>
      <c r="X18" s="18"/>
      <c r="Y18" s="18"/>
      <c r="Z18" s="18"/>
      <c r="AA18" s="18"/>
      <c r="AB18" s="18"/>
      <c r="AC18" s="18"/>
      <c r="AD18" s="18"/>
      <c r="AE18" s="18"/>
      <c r="AF18" s="18"/>
      <c r="AG18" s="18"/>
    </row>
    <row r="19" spans="1:33" ht="16" customHeight="1">
      <c r="A19" s="149" t="s">
        <v>84</v>
      </c>
      <c r="B19" s="83" t="s">
        <v>56</v>
      </c>
      <c r="C19" s="84"/>
      <c r="D19" s="84"/>
      <c r="E19" s="115"/>
      <c r="F19" s="105">
        <v>2344</v>
      </c>
      <c r="G19" s="105">
        <v>2122</v>
      </c>
      <c r="H19" s="105">
        <v>23365</v>
      </c>
      <c r="I19" s="94">
        <v>24808</v>
      </c>
      <c r="J19" s="105">
        <v>19682</v>
      </c>
      <c r="K19" s="105">
        <v>11491</v>
      </c>
      <c r="L19" s="105">
        <v>402</v>
      </c>
      <c r="M19" s="105">
        <v>687</v>
      </c>
      <c r="N19" s="105">
        <v>13383</v>
      </c>
      <c r="O19" s="105">
        <f>14946+1026</f>
        <v>15972</v>
      </c>
      <c r="P19" s="105">
        <v>3738</v>
      </c>
      <c r="Q19" s="105">
        <v>168</v>
      </c>
      <c r="R19" s="105">
        <v>6000</v>
      </c>
      <c r="S19" s="105">
        <v>10260</v>
      </c>
      <c r="T19" s="105">
        <v>25252</v>
      </c>
      <c r="U19" s="105">
        <v>2289</v>
      </c>
      <c r="V19" s="105"/>
      <c r="W19" s="105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ht="16" customHeight="1">
      <c r="A20" s="149"/>
      <c r="B20" s="91"/>
      <c r="C20" s="84" t="s">
        <v>57</v>
      </c>
      <c r="D20" s="84"/>
      <c r="E20" s="115"/>
      <c r="F20" s="105">
        <v>1313</v>
      </c>
      <c r="G20" s="105">
        <v>1181</v>
      </c>
      <c r="H20" s="105">
        <v>15987</v>
      </c>
      <c r="I20" s="94">
        <v>17211</v>
      </c>
      <c r="J20" s="105">
        <v>10400</v>
      </c>
      <c r="K20" s="105">
        <v>6800</v>
      </c>
      <c r="L20" s="105">
        <v>390</v>
      </c>
      <c r="M20" s="105">
        <v>460</v>
      </c>
      <c r="N20" s="105">
        <v>6659</v>
      </c>
      <c r="O20" s="105">
        <f>8873+146</f>
        <v>9019</v>
      </c>
      <c r="P20" s="105">
        <v>2115</v>
      </c>
      <c r="Q20" s="105">
        <v>150</v>
      </c>
      <c r="R20" s="105">
        <v>0</v>
      </c>
      <c r="S20" s="105">
        <v>0</v>
      </c>
      <c r="T20" s="105">
        <v>0</v>
      </c>
      <c r="U20" s="105">
        <v>0</v>
      </c>
      <c r="V20" s="105"/>
      <c r="W20" s="105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33" ht="16" customHeight="1">
      <c r="A21" s="149"/>
      <c r="B21" s="84" t="s">
        <v>58</v>
      </c>
      <c r="C21" s="84"/>
      <c r="D21" s="84"/>
      <c r="E21" s="115" t="s">
        <v>90</v>
      </c>
      <c r="F21" s="105">
        <v>2344</v>
      </c>
      <c r="G21" s="105">
        <v>2122</v>
      </c>
      <c r="H21" s="105">
        <v>23365</v>
      </c>
      <c r="I21" s="94">
        <v>24808</v>
      </c>
      <c r="J21" s="105">
        <v>19682</v>
      </c>
      <c r="K21" s="105">
        <v>11490</v>
      </c>
      <c r="L21" s="105">
        <v>402</v>
      </c>
      <c r="M21" s="105">
        <v>687</v>
      </c>
      <c r="N21" s="105">
        <v>13383</v>
      </c>
      <c r="O21" s="105">
        <f>14946+1026</f>
        <v>15972</v>
      </c>
      <c r="P21" s="105">
        <v>3738</v>
      </c>
      <c r="Q21" s="105">
        <v>168</v>
      </c>
      <c r="R21" s="105">
        <v>6000</v>
      </c>
      <c r="S21" s="105">
        <v>10260</v>
      </c>
      <c r="T21" s="105">
        <v>25252</v>
      </c>
      <c r="U21" s="105">
        <v>2289</v>
      </c>
      <c r="V21" s="105"/>
      <c r="W21" s="105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33" ht="16" customHeight="1">
      <c r="A22" s="149"/>
      <c r="B22" s="83" t="s">
        <v>59</v>
      </c>
      <c r="C22" s="84"/>
      <c r="D22" s="84"/>
      <c r="E22" s="115" t="s">
        <v>91</v>
      </c>
      <c r="F22" s="105">
        <v>3396</v>
      </c>
      <c r="G22" s="105">
        <v>2492</v>
      </c>
      <c r="H22" s="105">
        <v>34323</v>
      </c>
      <c r="I22" s="94">
        <v>33717</v>
      </c>
      <c r="J22" s="105">
        <v>27976</v>
      </c>
      <c r="K22" s="105">
        <v>23394</v>
      </c>
      <c r="L22" s="105">
        <v>1166</v>
      </c>
      <c r="M22" s="105">
        <v>990</v>
      </c>
      <c r="N22" s="105">
        <v>37383</v>
      </c>
      <c r="O22" s="105">
        <f>28756+1051</f>
        <v>29807</v>
      </c>
      <c r="P22" s="105">
        <v>5660</v>
      </c>
      <c r="Q22" s="105">
        <v>2932</v>
      </c>
      <c r="R22" s="105">
        <v>11384</v>
      </c>
      <c r="S22" s="105">
        <v>38014</v>
      </c>
      <c r="T22" s="105">
        <v>6256</v>
      </c>
      <c r="U22" s="105">
        <v>15427</v>
      </c>
      <c r="V22" s="105"/>
      <c r="W22" s="105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33" ht="16" customHeight="1">
      <c r="A23" s="149"/>
      <c r="B23" s="91" t="s">
        <v>60</v>
      </c>
      <c r="C23" s="84" t="s">
        <v>61</v>
      </c>
      <c r="D23" s="84"/>
      <c r="E23" s="115"/>
      <c r="F23" s="105">
        <v>918</v>
      </c>
      <c r="G23" s="105">
        <v>722</v>
      </c>
      <c r="H23" s="105">
        <v>15201</v>
      </c>
      <c r="I23" s="94">
        <v>11715</v>
      </c>
      <c r="J23" s="105">
        <v>1682</v>
      </c>
      <c r="K23" s="105">
        <v>1768</v>
      </c>
      <c r="L23" s="105">
        <v>249</v>
      </c>
      <c r="M23" s="105">
        <v>221</v>
      </c>
      <c r="N23" s="105">
        <v>7540</v>
      </c>
      <c r="O23" s="105">
        <f>6915+710</f>
        <v>7625</v>
      </c>
      <c r="P23" s="105">
        <v>861</v>
      </c>
      <c r="Q23" s="105">
        <v>1651</v>
      </c>
      <c r="R23" s="105">
        <v>91</v>
      </c>
      <c r="S23" s="105">
        <v>17571</v>
      </c>
      <c r="T23" s="105">
        <v>0</v>
      </c>
      <c r="U23" s="105">
        <v>2300</v>
      </c>
      <c r="V23" s="105"/>
      <c r="W23" s="105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33" ht="16" customHeight="1">
      <c r="A24" s="149"/>
      <c r="B24" s="84" t="s">
        <v>92</v>
      </c>
      <c r="C24" s="84"/>
      <c r="D24" s="84"/>
      <c r="E24" s="115" t="s">
        <v>93</v>
      </c>
      <c r="F24" s="105">
        <f>F21-F22</f>
        <v>-1052</v>
      </c>
      <c r="G24" s="105">
        <f t="shared" ref="G24" si="12">G21-G22</f>
        <v>-370</v>
      </c>
      <c r="H24" s="105">
        <f>H21-H22</f>
        <v>-10958</v>
      </c>
      <c r="I24" s="105">
        <f t="shared" ref="I24:W24" si="13">I21-I22</f>
        <v>-8909</v>
      </c>
      <c r="J24" s="105">
        <f>J21-J22</f>
        <v>-8294</v>
      </c>
      <c r="K24" s="105">
        <f t="shared" ref="K24" si="14">K21-K22</f>
        <v>-11904</v>
      </c>
      <c r="L24" s="105">
        <f>L21-L22</f>
        <v>-764</v>
      </c>
      <c r="M24" s="105">
        <f t="shared" ref="M24" si="15">M21-M22</f>
        <v>-303</v>
      </c>
      <c r="N24" s="105">
        <f>N21-N22</f>
        <v>-24000</v>
      </c>
      <c r="O24" s="105">
        <f t="shared" si="13"/>
        <v>-13835</v>
      </c>
      <c r="P24" s="105">
        <f>P21-P22</f>
        <v>-1922</v>
      </c>
      <c r="Q24" s="105">
        <f t="shared" ref="Q24" si="16">Q21-Q22</f>
        <v>-2764</v>
      </c>
      <c r="R24" s="105">
        <f>R21-R22</f>
        <v>-5384</v>
      </c>
      <c r="S24" s="105">
        <f t="shared" ref="S24:U24" si="17">S21-S22</f>
        <v>-27754</v>
      </c>
      <c r="T24" s="105">
        <f>T21-T22</f>
        <v>18996</v>
      </c>
      <c r="U24" s="105">
        <f t="shared" si="17"/>
        <v>-13138</v>
      </c>
      <c r="V24" s="105">
        <f t="shared" si="13"/>
        <v>0</v>
      </c>
      <c r="W24" s="105">
        <f t="shared" si="13"/>
        <v>0</v>
      </c>
      <c r="X24" s="18"/>
      <c r="Y24" s="18"/>
      <c r="Z24" s="18"/>
      <c r="AA24" s="18"/>
      <c r="AB24" s="18"/>
      <c r="AC24" s="18"/>
      <c r="AD24" s="18"/>
      <c r="AE24" s="18"/>
      <c r="AF24" s="18"/>
      <c r="AG24" s="18"/>
    </row>
    <row r="25" spans="1:33" ht="16" customHeight="1">
      <c r="A25" s="149"/>
      <c r="B25" s="83" t="s">
        <v>62</v>
      </c>
      <c r="C25" s="83"/>
      <c r="D25" s="83"/>
      <c r="E25" s="152" t="s">
        <v>94</v>
      </c>
      <c r="F25" s="141">
        <v>1052</v>
      </c>
      <c r="G25" s="141">
        <v>370</v>
      </c>
      <c r="H25" s="141">
        <v>10958</v>
      </c>
      <c r="I25" s="141">
        <v>8909</v>
      </c>
      <c r="J25" s="141">
        <v>8294</v>
      </c>
      <c r="K25" s="141">
        <v>11904</v>
      </c>
      <c r="L25" s="141">
        <v>764</v>
      </c>
      <c r="M25" s="141">
        <v>303</v>
      </c>
      <c r="N25" s="141">
        <v>24000</v>
      </c>
      <c r="O25" s="141">
        <f>13810+25</f>
        <v>13835</v>
      </c>
      <c r="P25" s="141">
        <v>1922</v>
      </c>
      <c r="Q25" s="141">
        <v>2764</v>
      </c>
      <c r="R25" s="141">
        <v>5384</v>
      </c>
      <c r="S25" s="141">
        <v>27754</v>
      </c>
      <c r="T25" s="141">
        <v>0</v>
      </c>
      <c r="U25" s="141">
        <v>13138</v>
      </c>
      <c r="V25" s="141"/>
      <c r="W25" s="141"/>
      <c r="X25" s="18"/>
      <c r="Y25" s="18"/>
      <c r="Z25" s="18"/>
      <c r="AA25" s="18"/>
      <c r="AB25" s="18"/>
      <c r="AC25" s="18"/>
      <c r="AD25" s="18"/>
      <c r="AE25" s="18"/>
      <c r="AF25" s="18"/>
      <c r="AG25" s="18"/>
    </row>
    <row r="26" spans="1:33" ht="16" customHeight="1">
      <c r="A26" s="149"/>
      <c r="B26" s="116" t="s">
        <v>63</v>
      </c>
      <c r="C26" s="116"/>
      <c r="D26" s="116"/>
      <c r="E26" s="153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8"/>
      <c r="Y26" s="18"/>
      <c r="Z26" s="18"/>
      <c r="AA26" s="18"/>
      <c r="AB26" s="18"/>
      <c r="AC26" s="18"/>
      <c r="AD26" s="18"/>
      <c r="AE26" s="18"/>
      <c r="AF26" s="18"/>
      <c r="AG26" s="18"/>
    </row>
    <row r="27" spans="1:33" ht="16" customHeight="1">
      <c r="A27" s="149"/>
      <c r="B27" s="84" t="s">
        <v>95</v>
      </c>
      <c r="C27" s="84"/>
      <c r="D27" s="84"/>
      <c r="E27" s="115" t="s">
        <v>96</v>
      </c>
      <c r="F27" s="105">
        <f>F24+F25</f>
        <v>0</v>
      </c>
      <c r="G27" s="105">
        <f t="shared" ref="G27" si="18">G24+G25</f>
        <v>0</v>
      </c>
      <c r="H27" s="105">
        <f>H24+H25</f>
        <v>0</v>
      </c>
      <c r="I27" s="105">
        <f t="shared" ref="I27:W27" si="19">I24+I25</f>
        <v>0</v>
      </c>
      <c r="J27" s="105">
        <f>J24+J25</f>
        <v>0</v>
      </c>
      <c r="K27" s="105">
        <f t="shared" ref="K27" si="20">K24+K25</f>
        <v>0</v>
      </c>
      <c r="L27" s="105">
        <f>L24+L25</f>
        <v>0</v>
      </c>
      <c r="M27" s="105">
        <f t="shared" ref="M27" si="21">M24+M25</f>
        <v>0</v>
      </c>
      <c r="N27" s="105">
        <f>N24+N25</f>
        <v>0</v>
      </c>
      <c r="O27" s="105">
        <f t="shared" si="19"/>
        <v>0</v>
      </c>
      <c r="P27" s="105">
        <f>P24+P25</f>
        <v>0</v>
      </c>
      <c r="Q27" s="105">
        <f t="shared" ref="Q27" si="22">Q24+Q25</f>
        <v>0</v>
      </c>
      <c r="R27" s="105">
        <f>R24+R25</f>
        <v>0</v>
      </c>
      <c r="S27" s="105">
        <f t="shared" ref="S27:U27" si="23">S24+S25</f>
        <v>0</v>
      </c>
      <c r="T27" s="105">
        <f>T24+T25</f>
        <v>18996</v>
      </c>
      <c r="U27" s="105">
        <f t="shared" si="23"/>
        <v>0</v>
      </c>
      <c r="V27" s="105">
        <f t="shared" si="19"/>
        <v>0</v>
      </c>
      <c r="W27" s="105">
        <f t="shared" si="19"/>
        <v>0</v>
      </c>
      <c r="X27" s="18"/>
      <c r="Y27" s="18"/>
      <c r="Z27" s="18"/>
      <c r="AA27" s="18"/>
      <c r="AB27" s="18"/>
      <c r="AC27" s="18"/>
      <c r="AD27" s="18"/>
      <c r="AE27" s="18"/>
      <c r="AF27" s="18"/>
      <c r="AG27" s="18"/>
    </row>
    <row r="28" spans="1:33" ht="16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</row>
    <row r="29" spans="1:33" ht="16" customHeight="1">
      <c r="A29" s="12"/>
      <c r="F29" s="18"/>
      <c r="G29" s="18"/>
      <c r="H29" s="18"/>
      <c r="I29" s="18"/>
      <c r="J29" s="18"/>
      <c r="K29" s="18"/>
      <c r="L29" s="18"/>
      <c r="M29" s="18"/>
      <c r="N29" s="19"/>
      <c r="O29" s="19"/>
      <c r="P29" s="18"/>
      <c r="Q29" s="18"/>
      <c r="R29" s="18"/>
      <c r="S29" s="18"/>
      <c r="T29" s="19"/>
      <c r="U29" s="19"/>
      <c r="V29" s="18"/>
      <c r="W29" s="19" t="s">
        <v>100</v>
      </c>
      <c r="X29" s="18"/>
      <c r="Y29" s="18"/>
      <c r="Z29" s="18"/>
      <c r="AA29" s="18"/>
      <c r="AB29" s="18"/>
      <c r="AC29" s="18"/>
      <c r="AD29" s="18"/>
      <c r="AE29" s="18"/>
      <c r="AF29" s="18"/>
      <c r="AG29" s="19"/>
    </row>
    <row r="30" spans="1:33" ht="16" customHeight="1">
      <c r="A30" s="143" t="s">
        <v>64</v>
      </c>
      <c r="B30" s="143"/>
      <c r="C30" s="143"/>
      <c r="D30" s="143"/>
      <c r="E30" s="143"/>
      <c r="F30" s="137" t="s">
        <v>239</v>
      </c>
      <c r="G30" s="137"/>
      <c r="H30" s="137" t="s">
        <v>240</v>
      </c>
      <c r="I30" s="137"/>
      <c r="J30" s="137" t="s">
        <v>242</v>
      </c>
      <c r="K30" s="137"/>
      <c r="L30" s="137" t="s">
        <v>243</v>
      </c>
      <c r="M30" s="137"/>
      <c r="N30" s="144"/>
      <c r="O30" s="137"/>
      <c r="P30" s="137"/>
      <c r="Q30" s="137"/>
      <c r="R30" s="137"/>
      <c r="S30" s="137"/>
      <c r="T30" s="137"/>
      <c r="U30" s="137"/>
      <c r="V30" s="137"/>
      <c r="W30" s="137"/>
      <c r="X30" s="25"/>
      <c r="Y30" s="18"/>
      <c r="Z30" s="25"/>
      <c r="AA30" s="18"/>
      <c r="AB30" s="25"/>
      <c r="AC30" s="18"/>
      <c r="AD30" s="25"/>
      <c r="AE30" s="18"/>
      <c r="AF30" s="25"/>
      <c r="AG30" s="18"/>
    </row>
    <row r="31" spans="1:33" ht="16" customHeight="1">
      <c r="A31" s="143"/>
      <c r="B31" s="143"/>
      <c r="C31" s="143"/>
      <c r="D31" s="143"/>
      <c r="E31" s="143"/>
      <c r="F31" s="46" t="s">
        <v>221</v>
      </c>
      <c r="G31" s="46" t="s">
        <v>216</v>
      </c>
      <c r="H31" s="46" t="s">
        <v>221</v>
      </c>
      <c r="I31" s="46" t="s">
        <v>216</v>
      </c>
      <c r="J31" s="46" t="s">
        <v>221</v>
      </c>
      <c r="K31" s="46" t="s">
        <v>216</v>
      </c>
      <c r="L31" s="46" t="s">
        <v>221</v>
      </c>
      <c r="M31" s="46" t="s">
        <v>216</v>
      </c>
      <c r="N31" s="46" t="s">
        <v>221</v>
      </c>
      <c r="O31" s="46" t="s">
        <v>216</v>
      </c>
      <c r="P31" s="46" t="s">
        <v>221</v>
      </c>
      <c r="Q31" s="46" t="s">
        <v>216</v>
      </c>
      <c r="R31" s="46" t="s">
        <v>221</v>
      </c>
      <c r="S31" s="46" t="s">
        <v>216</v>
      </c>
      <c r="T31" s="46" t="s">
        <v>221</v>
      </c>
      <c r="U31" s="46" t="s">
        <v>216</v>
      </c>
      <c r="V31" s="46" t="s">
        <v>221</v>
      </c>
      <c r="W31" s="46" t="s">
        <v>216</v>
      </c>
      <c r="X31" s="23"/>
      <c r="Y31" s="23"/>
      <c r="Z31" s="23"/>
      <c r="AA31" s="23"/>
      <c r="AB31" s="23"/>
      <c r="AC31" s="23"/>
      <c r="AD31" s="23"/>
      <c r="AE31" s="23"/>
      <c r="AF31" s="23"/>
      <c r="AG31" s="23"/>
    </row>
    <row r="32" spans="1:33" ht="16" customHeight="1">
      <c r="A32" s="138" t="s">
        <v>85</v>
      </c>
      <c r="B32" s="54" t="s">
        <v>45</v>
      </c>
      <c r="C32" s="48"/>
      <c r="D32" s="48"/>
      <c r="E32" s="82" t="s">
        <v>36</v>
      </c>
      <c r="F32" s="81">
        <v>1579</v>
      </c>
      <c r="G32" s="81">
        <v>1424</v>
      </c>
      <c r="H32" s="81">
        <v>1109</v>
      </c>
      <c r="I32" s="81">
        <v>990</v>
      </c>
      <c r="J32" s="81">
        <v>2443</v>
      </c>
      <c r="K32" s="81">
        <v>2385</v>
      </c>
      <c r="L32" s="81">
        <v>695</v>
      </c>
      <c r="M32" s="76">
        <f>M36</f>
        <v>541</v>
      </c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22"/>
      <c r="Y32" s="22"/>
      <c r="Z32" s="22"/>
      <c r="AA32" s="22"/>
      <c r="AB32" s="24"/>
      <c r="AC32" s="24"/>
      <c r="AD32" s="22"/>
      <c r="AE32" s="22"/>
      <c r="AF32" s="24"/>
      <c r="AG32" s="24"/>
    </row>
    <row r="33" spans="1:33" ht="16" customHeight="1">
      <c r="A33" s="139"/>
      <c r="B33" s="56"/>
      <c r="C33" s="54" t="s">
        <v>65</v>
      </c>
      <c r="D33" s="48"/>
      <c r="E33" s="82"/>
      <c r="F33" s="81">
        <v>460</v>
      </c>
      <c r="G33" s="81">
        <v>815</v>
      </c>
      <c r="H33" s="81">
        <v>948</v>
      </c>
      <c r="I33" s="81">
        <v>869</v>
      </c>
      <c r="J33" s="81">
        <v>1434</v>
      </c>
      <c r="K33" s="81">
        <v>1447</v>
      </c>
      <c r="L33" s="81">
        <v>169</v>
      </c>
      <c r="M33" s="76">
        <f>164+1</f>
        <v>165</v>
      </c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22"/>
      <c r="Y33" s="22"/>
      <c r="Z33" s="22"/>
      <c r="AA33" s="22"/>
      <c r="AB33" s="24"/>
      <c r="AC33" s="24"/>
      <c r="AD33" s="22"/>
      <c r="AE33" s="22"/>
      <c r="AF33" s="24"/>
      <c r="AG33" s="24"/>
    </row>
    <row r="34" spans="1:33" ht="16" customHeight="1">
      <c r="A34" s="139"/>
      <c r="B34" s="56"/>
      <c r="C34" s="55"/>
      <c r="D34" s="48" t="s">
        <v>66</v>
      </c>
      <c r="E34" s="82"/>
      <c r="F34" s="81">
        <v>0</v>
      </c>
      <c r="G34" s="81">
        <v>0</v>
      </c>
      <c r="H34" s="81">
        <v>948</v>
      </c>
      <c r="I34" s="81">
        <v>869</v>
      </c>
      <c r="J34" s="81">
        <v>1411</v>
      </c>
      <c r="K34" s="81">
        <v>1425</v>
      </c>
      <c r="L34" s="81">
        <v>169</v>
      </c>
      <c r="M34" s="76">
        <v>164</v>
      </c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22"/>
      <c r="Y34" s="22"/>
      <c r="Z34" s="22"/>
      <c r="AA34" s="22"/>
      <c r="AB34" s="24"/>
      <c r="AC34" s="24"/>
      <c r="AD34" s="22"/>
      <c r="AE34" s="22"/>
      <c r="AF34" s="24"/>
      <c r="AG34" s="24"/>
    </row>
    <row r="35" spans="1:33" ht="16" customHeight="1">
      <c r="A35" s="139"/>
      <c r="B35" s="55"/>
      <c r="C35" s="48" t="s">
        <v>67</v>
      </c>
      <c r="D35" s="48"/>
      <c r="E35" s="82"/>
      <c r="F35" s="81">
        <v>1119</v>
      </c>
      <c r="G35" s="81">
        <v>609</v>
      </c>
      <c r="H35" s="81">
        <v>162</v>
      </c>
      <c r="I35" s="81">
        <v>121</v>
      </c>
      <c r="J35" s="81">
        <v>1009</v>
      </c>
      <c r="K35" s="81">
        <v>938</v>
      </c>
      <c r="L35" s="81">
        <v>526</v>
      </c>
      <c r="M35" s="76">
        <f>M32-M33</f>
        <v>376</v>
      </c>
      <c r="N35" s="61"/>
      <c r="O35" s="61"/>
      <c r="P35" s="81"/>
      <c r="Q35" s="81"/>
      <c r="R35" s="81"/>
      <c r="S35" s="81"/>
      <c r="T35" s="61"/>
      <c r="U35" s="61"/>
      <c r="V35" s="81"/>
      <c r="W35" s="81"/>
      <c r="X35" s="22"/>
      <c r="Y35" s="22"/>
      <c r="Z35" s="22"/>
      <c r="AA35" s="22"/>
      <c r="AB35" s="24"/>
      <c r="AC35" s="24"/>
      <c r="AD35" s="22"/>
      <c r="AE35" s="22"/>
      <c r="AF35" s="24"/>
      <c r="AG35" s="24"/>
    </row>
    <row r="36" spans="1:33" ht="16" customHeight="1">
      <c r="A36" s="139"/>
      <c r="B36" s="54" t="s">
        <v>48</v>
      </c>
      <c r="C36" s="48"/>
      <c r="D36" s="48"/>
      <c r="E36" s="82" t="s">
        <v>37</v>
      </c>
      <c r="F36" s="81">
        <v>1579</v>
      </c>
      <c r="G36" s="81">
        <v>1424</v>
      </c>
      <c r="H36" s="81">
        <v>1109</v>
      </c>
      <c r="I36" s="81">
        <v>990</v>
      </c>
      <c r="J36" s="81">
        <v>1123</v>
      </c>
      <c r="K36" s="81">
        <v>1579</v>
      </c>
      <c r="L36" s="81">
        <v>568</v>
      </c>
      <c r="M36" s="76">
        <f>M37+M38</f>
        <v>541</v>
      </c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22"/>
      <c r="Y36" s="22"/>
      <c r="Z36" s="22"/>
      <c r="AA36" s="22"/>
      <c r="AB36" s="22"/>
      <c r="AC36" s="22"/>
      <c r="AD36" s="22"/>
      <c r="AE36" s="22"/>
      <c r="AF36" s="24"/>
      <c r="AG36" s="24"/>
    </row>
    <row r="37" spans="1:33" ht="16" customHeight="1">
      <c r="A37" s="139"/>
      <c r="B37" s="56"/>
      <c r="C37" s="48" t="s">
        <v>68</v>
      </c>
      <c r="D37" s="48"/>
      <c r="E37" s="82"/>
      <c r="F37" s="81">
        <v>1579</v>
      </c>
      <c r="G37" s="81">
        <v>1424</v>
      </c>
      <c r="H37" s="81">
        <v>1109</v>
      </c>
      <c r="I37" s="81">
        <v>990</v>
      </c>
      <c r="J37" s="81">
        <v>1073</v>
      </c>
      <c r="K37" s="81">
        <v>1527</v>
      </c>
      <c r="L37" s="81">
        <v>556</v>
      </c>
      <c r="M37" s="76">
        <f>81+447+2</f>
        <v>530</v>
      </c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22"/>
      <c r="Y37" s="22"/>
      <c r="Z37" s="22"/>
      <c r="AA37" s="22"/>
      <c r="AB37" s="22"/>
      <c r="AC37" s="22"/>
      <c r="AD37" s="22"/>
      <c r="AE37" s="22"/>
      <c r="AF37" s="24"/>
      <c r="AG37" s="24"/>
    </row>
    <row r="38" spans="1:33" ht="16" customHeight="1">
      <c r="A38" s="139"/>
      <c r="B38" s="55"/>
      <c r="C38" s="48" t="s">
        <v>69</v>
      </c>
      <c r="D38" s="48"/>
      <c r="E38" s="82"/>
      <c r="F38" s="81">
        <v>0</v>
      </c>
      <c r="G38" s="81">
        <v>0</v>
      </c>
      <c r="H38" s="81"/>
      <c r="I38" s="81">
        <v>0</v>
      </c>
      <c r="J38" s="81">
        <v>50</v>
      </c>
      <c r="K38" s="81">
        <v>52</v>
      </c>
      <c r="L38" s="81">
        <v>12</v>
      </c>
      <c r="M38" s="76">
        <v>11</v>
      </c>
      <c r="N38" s="81"/>
      <c r="O38" s="61"/>
      <c r="P38" s="81"/>
      <c r="Q38" s="81"/>
      <c r="R38" s="81"/>
      <c r="S38" s="81"/>
      <c r="T38" s="81"/>
      <c r="U38" s="61"/>
      <c r="V38" s="81"/>
      <c r="W38" s="81"/>
      <c r="X38" s="22"/>
      <c r="Y38" s="22"/>
      <c r="Z38" s="24"/>
      <c r="AA38" s="24"/>
      <c r="AB38" s="22"/>
      <c r="AC38" s="22"/>
      <c r="AD38" s="22"/>
      <c r="AE38" s="22"/>
      <c r="AF38" s="24"/>
      <c r="AG38" s="24"/>
    </row>
    <row r="39" spans="1:33" ht="16" customHeight="1">
      <c r="A39" s="139"/>
      <c r="B39" s="30" t="s">
        <v>70</v>
      </c>
      <c r="C39" s="30"/>
      <c r="D39" s="30"/>
      <c r="E39" s="82" t="s">
        <v>97</v>
      </c>
      <c r="F39" s="81">
        <f t="shared" ref="F39:W39" si="24">F32-F36</f>
        <v>0</v>
      </c>
      <c r="G39" s="81">
        <v>0</v>
      </c>
      <c r="H39" s="81">
        <f t="shared" si="24"/>
        <v>0</v>
      </c>
      <c r="I39" s="81">
        <v>0</v>
      </c>
      <c r="J39" s="81">
        <v>1320</v>
      </c>
      <c r="K39" s="81">
        <v>806</v>
      </c>
      <c r="L39" s="81">
        <v>127</v>
      </c>
      <c r="M39" s="76">
        <f t="shared" ref="M39" si="25">M32-M36</f>
        <v>0</v>
      </c>
      <c r="N39" s="81">
        <f t="shared" si="24"/>
        <v>0</v>
      </c>
      <c r="O39" s="81">
        <f t="shared" si="24"/>
        <v>0</v>
      </c>
      <c r="P39" s="81">
        <f t="shared" si="24"/>
        <v>0</v>
      </c>
      <c r="Q39" s="81">
        <f t="shared" si="24"/>
        <v>0</v>
      </c>
      <c r="R39" s="81">
        <f t="shared" si="24"/>
        <v>0</v>
      </c>
      <c r="S39" s="81">
        <f t="shared" si="24"/>
        <v>0</v>
      </c>
      <c r="T39" s="81">
        <f t="shared" si="24"/>
        <v>0</v>
      </c>
      <c r="U39" s="81">
        <f t="shared" si="24"/>
        <v>0</v>
      </c>
      <c r="V39" s="81">
        <f t="shared" si="24"/>
        <v>0</v>
      </c>
      <c r="W39" s="81">
        <f t="shared" si="24"/>
        <v>0</v>
      </c>
      <c r="X39" s="22"/>
      <c r="Y39" s="22"/>
      <c r="Z39" s="22"/>
      <c r="AA39" s="22"/>
      <c r="AB39" s="22"/>
      <c r="AC39" s="22"/>
      <c r="AD39" s="22"/>
      <c r="AE39" s="22"/>
      <c r="AF39" s="24"/>
      <c r="AG39" s="24"/>
    </row>
    <row r="40" spans="1:33" ht="16" customHeight="1">
      <c r="A40" s="138" t="s">
        <v>86</v>
      </c>
      <c r="B40" s="54" t="s">
        <v>71</v>
      </c>
      <c r="C40" s="48"/>
      <c r="D40" s="48"/>
      <c r="E40" s="82" t="s">
        <v>39</v>
      </c>
      <c r="F40" s="81">
        <v>0</v>
      </c>
      <c r="G40" s="81">
        <v>0</v>
      </c>
      <c r="H40" s="81"/>
      <c r="I40" s="81">
        <v>0</v>
      </c>
      <c r="J40" s="81">
        <v>1482</v>
      </c>
      <c r="K40" s="81">
        <v>436</v>
      </c>
      <c r="L40" s="81">
        <v>369</v>
      </c>
      <c r="M40" s="76">
        <f>305+116</f>
        <v>421</v>
      </c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22"/>
      <c r="Y40" s="22"/>
      <c r="Z40" s="22"/>
      <c r="AA40" s="22"/>
      <c r="AB40" s="24"/>
      <c r="AC40" s="24"/>
      <c r="AD40" s="24"/>
      <c r="AE40" s="24"/>
      <c r="AF40" s="22"/>
      <c r="AG40" s="22"/>
    </row>
    <row r="41" spans="1:33" ht="16" customHeight="1">
      <c r="A41" s="140"/>
      <c r="B41" s="55"/>
      <c r="C41" s="48" t="s">
        <v>72</v>
      </c>
      <c r="D41" s="48"/>
      <c r="E41" s="82"/>
      <c r="F41" s="61">
        <v>0</v>
      </c>
      <c r="G41" s="61">
        <v>0</v>
      </c>
      <c r="H41" s="61"/>
      <c r="I41" s="61">
        <v>0</v>
      </c>
      <c r="J41" s="61">
        <v>1463</v>
      </c>
      <c r="K41" s="61">
        <v>421</v>
      </c>
      <c r="L41" s="61">
        <v>295</v>
      </c>
      <c r="M41" s="96">
        <v>305</v>
      </c>
      <c r="N41" s="81"/>
      <c r="O41" s="81"/>
      <c r="P41" s="61"/>
      <c r="Q41" s="61"/>
      <c r="R41" s="61"/>
      <c r="S41" s="61"/>
      <c r="T41" s="81"/>
      <c r="U41" s="81"/>
      <c r="V41" s="81"/>
      <c r="W41" s="81"/>
      <c r="X41" s="24"/>
      <c r="Y41" s="24"/>
      <c r="Z41" s="24"/>
      <c r="AA41" s="24"/>
      <c r="AB41" s="24"/>
      <c r="AC41" s="24"/>
      <c r="AD41" s="24"/>
      <c r="AE41" s="24"/>
      <c r="AF41" s="22"/>
      <c r="AG41" s="22"/>
    </row>
    <row r="42" spans="1:33" ht="16" customHeight="1">
      <c r="A42" s="140"/>
      <c r="B42" s="54" t="s">
        <v>59</v>
      </c>
      <c r="C42" s="48"/>
      <c r="D42" s="48"/>
      <c r="E42" s="82" t="s">
        <v>40</v>
      </c>
      <c r="F42" s="81">
        <v>0</v>
      </c>
      <c r="G42" s="81">
        <v>0</v>
      </c>
      <c r="H42" s="81"/>
      <c r="I42" s="81">
        <v>0</v>
      </c>
      <c r="J42" s="81">
        <v>1816</v>
      </c>
      <c r="K42" s="81">
        <v>850</v>
      </c>
      <c r="L42" s="81">
        <v>369</v>
      </c>
      <c r="M42" s="76">
        <f>116+305</f>
        <v>421</v>
      </c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22"/>
      <c r="Y42" s="22"/>
      <c r="Z42" s="22"/>
      <c r="AA42" s="22"/>
      <c r="AB42" s="24"/>
      <c r="AC42" s="24"/>
      <c r="AD42" s="22"/>
      <c r="AE42" s="22"/>
      <c r="AF42" s="22"/>
      <c r="AG42" s="22"/>
    </row>
    <row r="43" spans="1:33" ht="16" customHeight="1">
      <c r="A43" s="140"/>
      <c r="B43" s="55"/>
      <c r="C43" s="48" t="s">
        <v>73</v>
      </c>
      <c r="D43" s="48"/>
      <c r="E43" s="82"/>
      <c r="F43" s="81">
        <v>0</v>
      </c>
      <c r="G43" s="81">
        <v>0</v>
      </c>
      <c r="H43" s="81"/>
      <c r="I43" s="81">
        <v>0</v>
      </c>
      <c r="J43" s="81">
        <v>510</v>
      </c>
      <c r="K43" s="81">
        <v>390</v>
      </c>
      <c r="L43" s="81">
        <v>124</v>
      </c>
      <c r="M43" s="76">
        <v>106</v>
      </c>
      <c r="N43" s="61"/>
      <c r="O43" s="61"/>
      <c r="P43" s="81"/>
      <c r="Q43" s="81"/>
      <c r="R43" s="81"/>
      <c r="S43" s="81"/>
      <c r="T43" s="61"/>
      <c r="U43" s="61"/>
      <c r="V43" s="81"/>
      <c r="W43" s="81"/>
      <c r="X43" s="22"/>
      <c r="Y43" s="22"/>
      <c r="Z43" s="24"/>
      <c r="AA43" s="22"/>
      <c r="AB43" s="24"/>
      <c r="AC43" s="24"/>
      <c r="AD43" s="22"/>
      <c r="AE43" s="22"/>
      <c r="AF43" s="24"/>
      <c r="AG43" s="24"/>
    </row>
    <row r="44" spans="1:33" ht="16" customHeight="1">
      <c r="A44" s="140"/>
      <c r="B44" s="48" t="s">
        <v>70</v>
      </c>
      <c r="C44" s="48"/>
      <c r="D44" s="48"/>
      <c r="E44" s="82" t="s">
        <v>98</v>
      </c>
      <c r="F44" s="61">
        <f t="shared" ref="F44:W44" si="26">F40-F42</f>
        <v>0</v>
      </c>
      <c r="G44" s="61">
        <v>0</v>
      </c>
      <c r="H44" s="61">
        <f t="shared" si="26"/>
        <v>0</v>
      </c>
      <c r="I44" s="61">
        <v>0</v>
      </c>
      <c r="J44" s="61">
        <v>-334</v>
      </c>
      <c r="K44" s="61">
        <v>-414</v>
      </c>
      <c r="L44" s="61">
        <v>0</v>
      </c>
      <c r="M44" s="96">
        <f t="shared" ref="M44" si="27">M40-M42</f>
        <v>0</v>
      </c>
      <c r="N44" s="61">
        <f t="shared" si="26"/>
        <v>0</v>
      </c>
      <c r="O44" s="61">
        <f t="shared" si="26"/>
        <v>0</v>
      </c>
      <c r="P44" s="61">
        <f t="shared" si="26"/>
        <v>0</v>
      </c>
      <c r="Q44" s="61">
        <f t="shared" si="26"/>
        <v>0</v>
      </c>
      <c r="R44" s="61">
        <f t="shared" si="26"/>
        <v>0</v>
      </c>
      <c r="S44" s="61">
        <f t="shared" si="26"/>
        <v>0</v>
      </c>
      <c r="T44" s="61">
        <f t="shared" si="26"/>
        <v>0</v>
      </c>
      <c r="U44" s="61">
        <f t="shared" si="26"/>
        <v>0</v>
      </c>
      <c r="V44" s="61">
        <f t="shared" si="26"/>
        <v>0</v>
      </c>
      <c r="W44" s="61">
        <f t="shared" si="26"/>
        <v>0</v>
      </c>
      <c r="X44" s="24"/>
      <c r="Y44" s="24"/>
      <c r="Z44" s="22"/>
      <c r="AA44" s="22"/>
      <c r="AB44" s="24"/>
      <c r="AC44" s="24"/>
      <c r="AD44" s="22"/>
      <c r="AE44" s="22"/>
      <c r="AF44" s="22"/>
      <c r="AG44" s="22"/>
    </row>
    <row r="45" spans="1:33" ht="16" customHeight="1">
      <c r="A45" s="138" t="s">
        <v>78</v>
      </c>
      <c r="B45" s="30" t="s">
        <v>74</v>
      </c>
      <c r="C45" s="30"/>
      <c r="D45" s="30"/>
      <c r="E45" s="82" t="s">
        <v>99</v>
      </c>
      <c r="F45" s="81">
        <f t="shared" ref="F45:W45" si="28">F39+F44</f>
        <v>0</v>
      </c>
      <c r="G45" s="81">
        <v>0</v>
      </c>
      <c r="H45" s="81">
        <f t="shared" si="28"/>
        <v>0</v>
      </c>
      <c r="I45" s="81">
        <v>0</v>
      </c>
      <c r="J45" s="81">
        <v>986</v>
      </c>
      <c r="K45" s="81">
        <v>392</v>
      </c>
      <c r="L45" s="81">
        <v>127</v>
      </c>
      <c r="M45" s="76">
        <f t="shared" ref="M45" si="29">M39+M44</f>
        <v>0</v>
      </c>
      <c r="N45" s="81">
        <f t="shared" si="28"/>
        <v>0</v>
      </c>
      <c r="O45" s="81">
        <f t="shared" si="28"/>
        <v>0</v>
      </c>
      <c r="P45" s="81">
        <f t="shared" si="28"/>
        <v>0</v>
      </c>
      <c r="Q45" s="81">
        <f t="shared" si="28"/>
        <v>0</v>
      </c>
      <c r="R45" s="81">
        <f t="shared" si="28"/>
        <v>0</v>
      </c>
      <c r="S45" s="81">
        <f t="shared" si="28"/>
        <v>0</v>
      </c>
      <c r="T45" s="81">
        <f t="shared" si="28"/>
        <v>0</v>
      </c>
      <c r="U45" s="81">
        <f t="shared" si="28"/>
        <v>0</v>
      </c>
      <c r="V45" s="81">
        <f t="shared" si="28"/>
        <v>0</v>
      </c>
      <c r="W45" s="81">
        <f t="shared" si="28"/>
        <v>0</v>
      </c>
      <c r="X45" s="22"/>
      <c r="Y45" s="22"/>
      <c r="Z45" s="22"/>
      <c r="AA45" s="22"/>
      <c r="AB45" s="22"/>
      <c r="AC45" s="22"/>
      <c r="AD45" s="22"/>
      <c r="AE45" s="22"/>
      <c r="AF45" s="22"/>
      <c r="AG45" s="22"/>
    </row>
    <row r="46" spans="1:33" ht="16" customHeight="1">
      <c r="A46" s="140"/>
      <c r="B46" s="48" t="s">
        <v>75</v>
      </c>
      <c r="C46" s="48"/>
      <c r="D46" s="48"/>
      <c r="E46" s="48"/>
      <c r="F46" s="61"/>
      <c r="G46" s="61"/>
      <c r="H46" s="61"/>
      <c r="I46" s="61">
        <v>0</v>
      </c>
      <c r="J46" s="61"/>
      <c r="K46" s="61">
        <v>0</v>
      </c>
      <c r="L46" s="61"/>
      <c r="M46" s="96">
        <v>0</v>
      </c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ht="16" customHeight="1">
      <c r="A47" s="140"/>
      <c r="B47" s="48" t="s">
        <v>76</v>
      </c>
      <c r="C47" s="48"/>
      <c r="D47" s="48"/>
      <c r="E47" s="48"/>
      <c r="F47" s="81"/>
      <c r="G47" s="81"/>
      <c r="H47" s="81"/>
      <c r="I47" s="81">
        <v>0</v>
      </c>
      <c r="J47" s="81"/>
      <c r="K47" s="81">
        <v>0</v>
      </c>
      <c r="L47" s="81"/>
      <c r="M47" s="76">
        <v>0</v>
      </c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22"/>
      <c r="Y47" s="22"/>
      <c r="Z47" s="22"/>
      <c r="AA47" s="22"/>
      <c r="AB47" s="22"/>
      <c r="AC47" s="22"/>
      <c r="AD47" s="22"/>
      <c r="AE47" s="22"/>
      <c r="AF47" s="22"/>
      <c r="AG47" s="22"/>
    </row>
    <row r="48" spans="1:33" ht="16" customHeight="1">
      <c r="A48" s="140"/>
      <c r="B48" s="48" t="s">
        <v>77</v>
      </c>
      <c r="C48" s="48"/>
      <c r="D48" s="48"/>
      <c r="E48" s="48"/>
      <c r="F48" s="81"/>
      <c r="G48" s="81"/>
      <c r="H48" s="81"/>
      <c r="I48" s="81">
        <v>0</v>
      </c>
      <c r="J48" s="81"/>
      <c r="K48" s="81">
        <v>0</v>
      </c>
      <c r="L48" s="81"/>
      <c r="M48" s="76">
        <v>0</v>
      </c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1" ht="16" customHeight="1">
      <c r="A49" s="11" t="s">
        <v>82</v>
      </c>
    </row>
    <row r="50" spans="1:1" ht="16" customHeight="1">
      <c r="A50" s="11"/>
    </row>
  </sheetData>
  <mergeCells count="44">
    <mergeCell ref="A19:A27"/>
    <mergeCell ref="E25:E26"/>
    <mergeCell ref="F25:F26"/>
    <mergeCell ref="G25:G26"/>
    <mergeCell ref="H25:H26"/>
    <mergeCell ref="P6:Q6"/>
    <mergeCell ref="R6:S6"/>
    <mergeCell ref="T6:U6"/>
    <mergeCell ref="V6:W6"/>
    <mergeCell ref="A8:A18"/>
    <mergeCell ref="A6:E7"/>
    <mergeCell ref="F6:G6"/>
    <mergeCell ref="H6:I6"/>
    <mergeCell ref="J6:K6"/>
    <mergeCell ref="L6:M6"/>
    <mergeCell ref="N6:O6"/>
    <mergeCell ref="T25:T26"/>
    <mergeCell ref="I25:I26"/>
    <mergeCell ref="J25:J26"/>
    <mergeCell ref="K25:K26"/>
    <mergeCell ref="L25:L26"/>
    <mergeCell ref="M25:M26"/>
    <mergeCell ref="N25:N26"/>
    <mergeCell ref="A45:A48"/>
    <mergeCell ref="U25:U26"/>
    <mergeCell ref="V25:V26"/>
    <mergeCell ref="W25:W26"/>
    <mergeCell ref="A30:E31"/>
    <mergeCell ref="F30:G30"/>
    <mergeCell ref="H30:I30"/>
    <mergeCell ref="J30:K30"/>
    <mergeCell ref="L30:M30"/>
    <mergeCell ref="N30:O30"/>
    <mergeCell ref="P30:Q30"/>
    <mergeCell ref="O25:O26"/>
    <mergeCell ref="P25:P26"/>
    <mergeCell ref="Q25:Q26"/>
    <mergeCell ref="R25:R26"/>
    <mergeCell ref="S25:S26"/>
    <mergeCell ref="R30:S30"/>
    <mergeCell ref="T30:U30"/>
    <mergeCell ref="V30:W30"/>
    <mergeCell ref="A32:A39"/>
    <mergeCell ref="A40:A44"/>
  </mergeCells>
  <phoneticPr fontId="20"/>
  <printOptions horizontalCentered="1" gridLinesSet="0"/>
  <pageMargins left="0.78740157480314965" right="0.36" top="0.28000000000000003" bottom="0.23" header="0.19685039370078741" footer="0.19685039370078741"/>
  <pageSetup paperSize="9" scale="66" firstPageNumber="3" orientation="landscape" useFirstPageNumber="1" horizontalDpi="4294967292" r:id="rId1"/>
  <headerFooter alignWithMargins="0">
    <oddHeader>&amp;R&amp;"明朝,斜体"&amp;9指定都市－2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2"/>
  <sheetViews>
    <sheetView view="pageBreakPreview" zoomScaleNormal="100" zoomScaleSheetLayoutView="100" workbookViewId="0">
      <pane xSplit="5" ySplit="8" topLeftCell="F9" activePane="bottomRight" state="frozen"/>
      <selection activeCell="G46" sqref="G46"/>
      <selection pane="topRight" activeCell="G46" sqref="G46"/>
      <selection pane="bottomLeft" activeCell="G46" sqref="G46"/>
      <selection pane="bottomRight" activeCell="L63" sqref="A51:L63"/>
    </sheetView>
  </sheetViews>
  <sheetFormatPr defaultColWidth="9" defaultRowHeight="13"/>
  <cols>
    <col min="1" max="2" width="3.6328125" style="1" customWidth="1"/>
    <col min="3" max="4" width="1.6328125" style="1" customWidth="1"/>
    <col min="5" max="5" width="32.6328125" style="1" customWidth="1"/>
    <col min="6" max="6" width="15.6328125" style="1" customWidth="1"/>
    <col min="7" max="7" width="10.6328125" style="1" customWidth="1"/>
    <col min="8" max="8" width="15.6328125" style="1" customWidth="1"/>
    <col min="9" max="24" width="10.6328125" style="1" customWidth="1"/>
    <col min="25" max="16384" width="9" style="1"/>
  </cols>
  <sheetData>
    <row r="1" spans="1:24" ht="34" customHeight="1">
      <c r="A1" s="132" t="s">
        <v>0</v>
      </c>
      <c r="B1" s="132"/>
      <c r="C1" s="132"/>
      <c r="D1" s="132"/>
      <c r="E1" s="20" t="s">
        <v>228</v>
      </c>
      <c r="F1" s="2"/>
    </row>
    <row r="3" spans="1:24" ht="14">
      <c r="A3" s="10" t="s">
        <v>105</v>
      </c>
    </row>
    <row r="5" spans="1:24" ht="14">
      <c r="A5" s="9" t="s">
        <v>225</v>
      </c>
      <c r="E5" s="3"/>
    </row>
    <row r="6" spans="1:24" ht="14">
      <c r="A6" s="3"/>
      <c r="G6" s="135" t="s">
        <v>106</v>
      </c>
      <c r="H6" s="136"/>
      <c r="I6" s="136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</row>
    <row r="7" spans="1:24" ht="27" customHeight="1">
      <c r="A7" s="8"/>
      <c r="B7" s="4"/>
      <c r="C7" s="4"/>
      <c r="D7" s="4"/>
      <c r="E7" s="52"/>
      <c r="F7" s="44" t="s">
        <v>222</v>
      </c>
      <c r="G7" s="44"/>
      <c r="H7" s="44" t="s">
        <v>223</v>
      </c>
      <c r="I7" s="62" t="s">
        <v>20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</row>
    <row r="8" spans="1:24" ht="17.149999999999999" customHeight="1">
      <c r="A8" s="5"/>
      <c r="B8" s="6"/>
      <c r="C8" s="6"/>
      <c r="D8" s="6"/>
      <c r="E8" s="53"/>
      <c r="F8" s="46" t="s">
        <v>214</v>
      </c>
      <c r="G8" s="46" t="s">
        <v>1</v>
      </c>
      <c r="H8" s="46" t="s">
        <v>214</v>
      </c>
      <c r="I8" s="47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1:24" ht="18" customHeight="1">
      <c r="A9" s="133" t="s">
        <v>79</v>
      </c>
      <c r="B9" s="133" t="s">
        <v>80</v>
      </c>
      <c r="C9" s="54" t="s">
        <v>2</v>
      </c>
      <c r="D9" s="48"/>
      <c r="E9" s="48"/>
      <c r="F9" s="49">
        <v>321122</v>
      </c>
      <c r="G9" s="50">
        <f t="shared" ref="G9:G22" si="0">F9/$F$22*100</f>
        <v>33.710269012821833</v>
      </c>
      <c r="H9" s="49">
        <v>314053</v>
      </c>
      <c r="I9" s="50">
        <f t="shared" ref="I9:I40" si="1">(F9/H9-1)*100</f>
        <v>2.2508939573893549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</row>
    <row r="10" spans="1:24" ht="18" customHeight="1">
      <c r="A10" s="133"/>
      <c r="B10" s="133"/>
      <c r="C10" s="56"/>
      <c r="D10" s="54" t="s">
        <v>21</v>
      </c>
      <c r="E10" s="48"/>
      <c r="F10" s="49">
        <v>153621</v>
      </c>
      <c r="G10" s="50">
        <f t="shared" si="0"/>
        <v>16.126597480143694</v>
      </c>
      <c r="H10" s="49">
        <v>151356</v>
      </c>
      <c r="I10" s="50">
        <f t="shared" si="1"/>
        <v>1.4964718940775334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</row>
    <row r="11" spans="1:24" ht="18" customHeight="1">
      <c r="A11" s="133"/>
      <c r="B11" s="133"/>
      <c r="C11" s="43"/>
      <c r="D11" s="43"/>
      <c r="E11" s="30" t="s">
        <v>22</v>
      </c>
      <c r="F11" s="49">
        <f>125874-1+646+997</f>
        <v>127516</v>
      </c>
      <c r="G11" s="50">
        <f t="shared" si="0"/>
        <v>13.386185510301345</v>
      </c>
      <c r="H11" s="49">
        <v>125723</v>
      </c>
      <c r="I11" s="50">
        <f t="shared" si="1"/>
        <v>1.4261511417958506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spans="1:24" ht="18" customHeight="1">
      <c r="A12" s="133"/>
      <c r="B12" s="133"/>
      <c r="C12" s="43"/>
      <c r="D12" s="29"/>
      <c r="E12" s="30" t="s">
        <v>23</v>
      </c>
      <c r="F12" s="49">
        <f>17168+567+18</f>
        <v>17753</v>
      </c>
      <c r="G12" s="50">
        <f t="shared" si="0"/>
        <v>1.8636481019196005</v>
      </c>
      <c r="H12" s="49">
        <v>17025</v>
      </c>
      <c r="I12" s="50">
        <f t="shared" si="1"/>
        <v>4.2760646108663813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spans="1:24" ht="18" customHeight="1">
      <c r="A13" s="133"/>
      <c r="B13" s="133"/>
      <c r="C13" s="55"/>
      <c r="D13" s="48" t="s">
        <v>24</v>
      </c>
      <c r="E13" s="48"/>
      <c r="F13" s="49">
        <v>121313</v>
      </c>
      <c r="G13" s="50">
        <f t="shared" si="0"/>
        <v>12.735016176881231</v>
      </c>
      <c r="H13" s="49">
        <v>117298</v>
      </c>
      <c r="I13" s="50">
        <f t="shared" si="1"/>
        <v>3.4229057613940572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spans="1:24" ht="18" customHeight="1">
      <c r="A14" s="133"/>
      <c r="B14" s="133"/>
      <c r="C14" s="48" t="s">
        <v>3</v>
      </c>
      <c r="D14" s="48"/>
      <c r="E14" s="48"/>
      <c r="F14" s="49">
        <v>4931</v>
      </c>
      <c r="G14" s="50">
        <f t="shared" si="0"/>
        <v>0.51763920411004061</v>
      </c>
      <c r="H14" s="49">
        <v>4964</v>
      </c>
      <c r="I14" s="50">
        <f t="shared" si="1"/>
        <v>-0.66478646253022022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spans="1:24" ht="18" customHeight="1">
      <c r="A15" s="133"/>
      <c r="B15" s="133"/>
      <c r="C15" s="48" t="s">
        <v>4</v>
      </c>
      <c r="D15" s="48"/>
      <c r="E15" s="48"/>
      <c r="F15" s="49">
        <v>89169</v>
      </c>
      <c r="G15" s="50">
        <f t="shared" si="0"/>
        <v>9.3606510223662962</v>
      </c>
      <c r="H15" s="49">
        <v>82875</v>
      </c>
      <c r="I15" s="50">
        <f t="shared" si="1"/>
        <v>7.5945701357466033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spans="1:24" ht="18" customHeight="1">
      <c r="A16" s="133"/>
      <c r="B16" s="133"/>
      <c r="C16" s="48" t="s">
        <v>25</v>
      </c>
      <c r="D16" s="48"/>
      <c r="E16" s="48"/>
      <c r="F16" s="49">
        <f>30479+3903</f>
        <v>34382</v>
      </c>
      <c r="G16" s="50">
        <f t="shared" si="0"/>
        <v>3.6093025990086023</v>
      </c>
      <c r="H16" s="49">
        <f>27488+3965</f>
        <v>31453</v>
      </c>
      <c r="I16" s="50">
        <f t="shared" si="1"/>
        <v>9.3123072520904238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spans="1:24" ht="18" customHeight="1">
      <c r="A17" s="133"/>
      <c r="B17" s="133"/>
      <c r="C17" s="48" t="s">
        <v>5</v>
      </c>
      <c r="D17" s="48"/>
      <c r="E17" s="48"/>
      <c r="F17" s="49">
        <v>222576</v>
      </c>
      <c r="G17" s="50">
        <f t="shared" si="0"/>
        <v>23.365253192860756</v>
      </c>
      <c r="H17" s="49">
        <v>232149</v>
      </c>
      <c r="I17" s="50">
        <f t="shared" si="1"/>
        <v>-4.1236447281702731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spans="1:24" ht="18" customHeight="1">
      <c r="A18" s="133"/>
      <c r="B18" s="133"/>
      <c r="C18" s="48" t="s">
        <v>26</v>
      </c>
      <c r="D18" s="48"/>
      <c r="E18" s="48"/>
      <c r="F18" s="49">
        <v>53652</v>
      </c>
      <c r="G18" s="50">
        <f t="shared" si="0"/>
        <v>5.6322000768428104</v>
      </c>
      <c r="H18" s="49">
        <v>59529</v>
      </c>
      <c r="I18" s="50">
        <f t="shared" si="1"/>
        <v>-9.8724991180769059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spans="1:24" ht="18" customHeight="1">
      <c r="A19" s="133"/>
      <c r="B19" s="133"/>
      <c r="C19" s="48" t="s">
        <v>27</v>
      </c>
      <c r="D19" s="48"/>
      <c r="E19" s="48"/>
      <c r="F19" s="49">
        <v>9752</v>
      </c>
      <c r="G19" s="50">
        <f t="shared" si="0"/>
        <v>1.0237309913772288</v>
      </c>
      <c r="H19" s="49">
        <v>11025</v>
      </c>
      <c r="I19" s="50">
        <f t="shared" si="1"/>
        <v>-11.546485260770979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spans="1:24" ht="18" customHeight="1">
      <c r="A20" s="133"/>
      <c r="B20" s="133"/>
      <c r="C20" s="48" t="s">
        <v>6</v>
      </c>
      <c r="D20" s="48"/>
      <c r="E20" s="48"/>
      <c r="F20" s="49">
        <v>84327</v>
      </c>
      <c r="G20" s="50">
        <f t="shared" si="0"/>
        <v>8.8523547282472919</v>
      </c>
      <c r="H20" s="49">
        <v>109551</v>
      </c>
      <c r="I20" s="50">
        <f t="shared" si="1"/>
        <v>-23.024892515814553</v>
      </c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spans="1:24" ht="18" customHeight="1">
      <c r="A21" s="133"/>
      <c r="B21" s="133"/>
      <c r="C21" s="48" t="s">
        <v>7</v>
      </c>
      <c r="D21" s="48"/>
      <c r="E21" s="48"/>
      <c r="F21" s="49">
        <f>138+2528+2697+374+37021+356+6477+947+4164+1+1666+380+3173+1+4695+13437+1+12686+41941</f>
        <v>132683</v>
      </c>
      <c r="G21" s="50">
        <f t="shared" si="0"/>
        <v>13.928599172365141</v>
      </c>
      <c r="H21" s="49">
        <f>976542-H9-H14-H15-H16-H17-H18-H19-H20</f>
        <v>130943</v>
      </c>
      <c r="I21" s="50">
        <f t="shared" si="1"/>
        <v>1.3288224647365565</v>
      </c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spans="1:24" ht="18" customHeight="1">
      <c r="A22" s="133"/>
      <c r="B22" s="133"/>
      <c r="C22" s="48" t="s">
        <v>8</v>
      </c>
      <c r="D22" s="48"/>
      <c r="E22" s="48"/>
      <c r="F22" s="49">
        <f>SUM(F9,F14:F21)</f>
        <v>952594</v>
      </c>
      <c r="G22" s="50">
        <f t="shared" si="0"/>
        <v>100</v>
      </c>
      <c r="H22" s="49">
        <f>SUM(H9,H14:H21)</f>
        <v>976542</v>
      </c>
      <c r="I22" s="50">
        <f t="shared" si="1"/>
        <v>-2.4523266792416454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spans="1:24" ht="18" customHeight="1">
      <c r="A23" s="133"/>
      <c r="B23" s="133" t="s">
        <v>81</v>
      </c>
      <c r="C23" s="57" t="s">
        <v>9</v>
      </c>
      <c r="D23" s="30"/>
      <c r="E23" s="30"/>
      <c r="F23" s="49">
        <f>SUM(F24:F26)</f>
        <v>549674</v>
      </c>
      <c r="G23" s="50">
        <f t="shared" ref="G23:G40" si="2">F23/$F$40*100</f>
        <v>59.006323862032254</v>
      </c>
      <c r="H23" s="49">
        <f>SUM(H24:H26)</f>
        <v>537854</v>
      </c>
      <c r="I23" s="50">
        <f t="shared" si="1"/>
        <v>2.1976224031056812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1:24" ht="18" customHeight="1">
      <c r="A24" s="133"/>
      <c r="B24" s="133"/>
      <c r="C24" s="56"/>
      <c r="D24" s="30" t="s">
        <v>10</v>
      </c>
      <c r="E24" s="30"/>
      <c r="F24" s="49">
        <v>176301</v>
      </c>
      <c r="G24" s="50">
        <f t="shared" si="2"/>
        <v>18.925533867710946</v>
      </c>
      <c r="H24" s="49">
        <v>183511</v>
      </c>
      <c r="I24" s="50">
        <f t="shared" si="1"/>
        <v>-3.9289197922740327</v>
      </c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1:24" ht="18" customHeight="1">
      <c r="A25" s="133"/>
      <c r="B25" s="133"/>
      <c r="C25" s="56"/>
      <c r="D25" s="30" t="s">
        <v>28</v>
      </c>
      <c r="E25" s="30"/>
      <c r="F25" s="49">
        <v>257546</v>
      </c>
      <c r="G25" s="50">
        <f t="shared" si="2"/>
        <v>27.647010201266493</v>
      </c>
      <c r="H25" s="49">
        <v>247739</v>
      </c>
      <c r="I25" s="50">
        <f t="shared" si="1"/>
        <v>3.958601592805322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1:24" ht="18" customHeight="1">
      <c r="A26" s="133"/>
      <c r="B26" s="133"/>
      <c r="C26" s="55"/>
      <c r="D26" s="30" t="s">
        <v>11</v>
      </c>
      <c r="E26" s="30"/>
      <c r="F26" s="49">
        <v>115827</v>
      </c>
      <c r="G26" s="50">
        <f t="shared" si="2"/>
        <v>12.433779793054809</v>
      </c>
      <c r="H26" s="49">
        <v>106604</v>
      </c>
      <c r="I26" s="50">
        <f t="shared" si="1"/>
        <v>8.6516453416382042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1:24" ht="18" customHeight="1">
      <c r="A27" s="133"/>
      <c r="B27" s="133"/>
      <c r="C27" s="57" t="s">
        <v>12</v>
      </c>
      <c r="D27" s="30"/>
      <c r="E27" s="30"/>
      <c r="F27" s="49">
        <f>SUM(F28:F33)</f>
        <v>271488</v>
      </c>
      <c r="G27" s="50">
        <f t="shared" si="2"/>
        <v>29.14365397063607</v>
      </c>
      <c r="H27" s="49">
        <f>SUM(H28:H33)</f>
        <v>309124</v>
      </c>
      <c r="I27" s="50">
        <f t="shared" si="1"/>
        <v>-12.175049494701151</v>
      </c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spans="1:24" ht="18" customHeight="1">
      <c r="A28" s="133"/>
      <c r="B28" s="133"/>
      <c r="C28" s="56"/>
      <c r="D28" s="30" t="s">
        <v>13</v>
      </c>
      <c r="E28" s="30"/>
      <c r="F28" s="49">
        <v>101008</v>
      </c>
      <c r="G28" s="50">
        <f t="shared" si="2"/>
        <v>10.842991956425358</v>
      </c>
      <c r="H28" s="49">
        <v>124566</v>
      </c>
      <c r="I28" s="50">
        <f t="shared" si="1"/>
        <v>-18.912062681630626</v>
      </c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1:24" ht="18" customHeight="1">
      <c r="A29" s="133"/>
      <c r="B29" s="133"/>
      <c r="C29" s="56"/>
      <c r="D29" s="30" t="s">
        <v>29</v>
      </c>
      <c r="E29" s="30"/>
      <c r="F29" s="49">
        <v>7905</v>
      </c>
      <c r="G29" s="50">
        <f t="shared" si="2"/>
        <v>0.84858477957728573</v>
      </c>
      <c r="H29" s="49">
        <v>7910</v>
      </c>
      <c r="I29" s="50">
        <f t="shared" si="1"/>
        <v>-6.3211125158024739E-2</v>
      </c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1:24" ht="18" customHeight="1">
      <c r="A30" s="133"/>
      <c r="B30" s="133"/>
      <c r="C30" s="56"/>
      <c r="D30" s="30" t="s">
        <v>30</v>
      </c>
      <c r="E30" s="30"/>
      <c r="F30" s="49">
        <v>68894</v>
      </c>
      <c r="G30" s="50">
        <f t="shared" si="2"/>
        <v>7.3956229986334625</v>
      </c>
      <c r="H30" s="49">
        <v>71712</v>
      </c>
      <c r="I30" s="50">
        <f t="shared" si="1"/>
        <v>-3.9296073181615321</v>
      </c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1:24" ht="18" customHeight="1">
      <c r="A31" s="133"/>
      <c r="B31" s="133"/>
      <c r="C31" s="56"/>
      <c r="D31" s="30" t="s">
        <v>31</v>
      </c>
      <c r="E31" s="30"/>
      <c r="F31" s="49">
        <v>65012</v>
      </c>
      <c r="G31" s="50">
        <f t="shared" si="2"/>
        <v>6.9788986324956976</v>
      </c>
      <c r="H31" s="49">
        <v>63097</v>
      </c>
      <c r="I31" s="50">
        <f t="shared" si="1"/>
        <v>3.0350095884114969</v>
      </c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1:24" ht="18" customHeight="1">
      <c r="A32" s="133"/>
      <c r="B32" s="133"/>
      <c r="C32" s="56"/>
      <c r="D32" s="30" t="s">
        <v>14</v>
      </c>
      <c r="E32" s="30"/>
      <c r="F32" s="49">
        <v>15062</v>
      </c>
      <c r="G32" s="50">
        <f t="shared" si="2"/>
        <v>1.6168733649580109</v>
      </c>
      <c r="H32" s="49">
        <v>25551</v>
      </c>
      <c r="I32" s="50">
        <f t="shared" si="1"/>
        <v>-41.05123087159015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spans="1:24" ht="18" customHeight="1">
      <c r="A33" s="133"/>
      <c r="B33" s="133"/>
      <c r="C33" s="55"/>
      <c r="D33" s="30" t="s">
        <v>32</v>
      </c>
      <c r="E33" s="30"/>
      <c r="F33" s="49">
        <v>13607</v>
      </c>
      <c r="G33" s="50">
        <f t="shared" si="2"/>
        <v>1.4606822385462526</v>
      </c>
      <c r="H33" s="49">
        <v>16288</v>
      </c>
      <c r="I33" s="50">
        <f t="shared" si="1"/>
        <v>-16.459970530451862</v>
      </c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spans="1:24" ht="18" customHeight="1">
      <c r="A34" s="133"/>
      <c r="B34" s="133"/>
      <c r="C34" s="57" t="s">
        <v>15</v>
      </c>
      <c r="D34" s="30"/>
      <c r="E34" s="30"/>
      <c r="F34" s="49">
        <f>F35+F38+F39</f>
        <v>110389</v>
      </c>
      <c r="G34" s="50">
        <f t="shared" si="2"/>
        <v>11.850022167331687</v>
      </c>
      <c r="H34" s="49">
        <f>H35+H38+H39</f>
        <v>116878</v>
      </c>
      <c r="I34" s="50">
        <f t="shared" si="1"/>
        <v>-5.5519430517291575</v>
      </c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</row>
    <row r="35" spans="1:24" ht="18" customHeight="1">
      <c r="A35" s="133"/>
      <c r="B35" s="133"/>
      <c r="C35" s="56"/>
      <c r="D35" s="57" t="s">
        <v>16</v>
      </c>
      <c r="E35" s="30"/>
      <c r="F35" s="49">
        <v>110357</v>
      </c>
      <c r="G35" s="50">
        <f t="shared" si="2"/>
        <v>11.84658703602916</v>
      </c>
      <c r="H35" s="49">
        <v>116840</v>
      </c>
      <c r="I35" s="50">
        <f t="shared" si="1"/>
        <v>-5.5486134885313287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</row>
    <row r="36" spans="1:24" ht="18" customHeight="1">
      <c r="A36" s="133"/>
      <c r="B36" s="133"/>
      <c r="C36" s="56"/>
      <c r="D36" s="56"/>
      <c r="E36" s="51" t="s">
        <v>102</v>
      </c>
      <c r="F36" s="49">
        <v>49612</v>
      </c>
      <c r="G36" s="50">
        <f t="shared" si="2"/>
        <v>5.3257416931547494</v>
      </c>
      <c r="H36" s="49">
        <f>H35-H37</f>
        <v>53183</v>
      </c>
      <c r="I36" s="50">
        <f t="shared" si="1"/>
        <v>-6.7145516424421352</v>
      </c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1:24" ht="18" customHeight="1">
      <c r="A37" s="133"/>
      <c r="B37" s="133"/>
      <c r="C37" s="56"/>
      <c r="D37" s="55"/>
      <c r="E37" s="30" t="s">
        <v>33</v>
      </c>
      <c r="F37" s="49">
        <v>52393</v>
      </c>
      <c r="G37" s="50">
        <f t="shared" si="2"/>
        <v>5.6242760729149559</v>
      </c>
      <c r="H37" s="49">
        <v>63657</v>
      </c>
      <c r="I37" s="50">
        <f t="shared" si="1"/>
        <v>-17.694833246932784</v>
      </c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</row>
    <row r="38" spans="1:24" ht="18" customHeight="1">
      <c r="A38" s="133"/>
      <c r="B38" s="133"/>
      <c r="C38" s="56"/>
      <c r="D38" s="48" t="s">
        <v>34</v>
      </c>
      <c r="E38" s="48"/>
      <c r="F38" s="49">
        <v>32</v>
      </c>
      <c r="G38" s="50">
        <f t="shared" si="2"/>
        <v>3.4351313025266462E-3</v>
      </c>
      <c r="H38" s="49">
        <v>38</v>
      </c>
      <c r="I38" s="50">
        <f t="shared" si="1"/>
        <v>-15.789473684210531</v>
      </c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</row>
    <row r="39" spans="1:24" ht="18" customHeight="1">
      <c r="A39" s="133"/>
      <c r="B39" s="133"/>
      <c r="C39" s="55"/>
      <c r="D39" s="48" t="s">
        <v>35</v>
      </c>
      <c r="E39" s="48"/>
      <c r="F39" s="49">
        <v>0</v>
      </c>
      <c r="G39" s="50">
        <f t="shared" si="2"/>
        <v>0</v>
      </c>
      <c r="H39" s="49">
        <v>0</v>
      </c>
      <c r="I39" s="50" t="e">
        <f t="shared" si="1"/>
        <v>#DIV/0!</v>
      </c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</row>
    <row r="40" spans="1:24" ht="18" customHeight="1">
      <c r="A40" s="133"/>
      <c r="B40" s="133"/>
      <c r="C40" s="30" t="s">
        <v>17</v>
      </c>
      <c r="D40" s="30"/>
      <c r="E40" s="30"/>
      <c r="F40" s="49">
        <f>SUM(F23,F27,F34)</f>
        <v>931551</v>
      </c>
      <c r="G40" s="50">
        <f t="shared" si="2"/>
        <v>100</v>
      </c>
      <c r="H40" s="49">
        <f>SUM(H23,H27,H34)</f>
        <v>963856</v>
      </c>
      <c r="I40" s="50">
        <f t="shared" si="1"/>
        <v>-3.3516417390149544</v>
      </c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</row>
    <row r="41" spans="1:24" ht="18" customHeight="1">
      <c r="A41" s="26" t="s">
        <v>18</v>
      </c>
    </row>
    <row r="42" spans="1:24" ht="18" customHeight="1">
      <c r="A42" s="27" t="s">
        <v>19</v>
      </c>
    </row>
  </sheetData>
  <mergeCells count="5">
    <mergeCell ref="B23:B40"/>
    <mergeCell ref="A9:A40"/>
    <mergeCell ref="B9:B22"/>
    <mergeCell ref="G6:I6"/>
    <mergeCell ref="A1:D1"/>
  </mergeCells>
  <phoneticPr fontId="15"/>
  <printOptions horizontalCentered="1" verticalCentered="1" gridLinesSet="0"/>
  <pageMargins left="0" right="0" top="0.43307086614173229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&amp;R&amp;"明朝,斜体"&amp;9指定都市－3-1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zoomScale="85" zoomScaleNormal="100" zoomScaleSheetLayoutView="85" workbookViewId="0">
      <pane xSplit="4" ySplit="6" topLeftCell="E31" activePane="bottomRight" state="frozen"/>
      <selection activeCell="G46" sqref="G46"/>
      <selection pane="topRight" activeCell="G46" sqref="G46"/>
      <selection pane="bottomLeft" activeCell="G46" sqref="G46"/>
      <selection pane="bottomRight" activeCell="F14" sqref="A7:F33"/>
    </sheetView>
  </sheetViews>
  <sheetFormatPr defaultColWidth="9" defaultRowHeight="13"/>
  <cols>
    <col min="1" max="1" width="5.36328125" style="1" customWidth="1"/>
    <col min="2" max="2" width="3.08984375" style="1" customWidth="1"/>
    <col min="3" max="3" width="34.7265625" style="1" customWidth="1"/>
    <col min="4" max="9" width="11.90625" style="1" customWidth="1"/>
    <col min="10" max="16384" width="9" style="1"/>
  </cols>
  <sheetData>
    <row r="1" spans="1:9" ht="34" customHeight="1">
      <c r="A1" s="36" t="s">
        <v>0</v>
      </c>
      <c r="B1" s="36"/>
      <c r="C1" s="20" t="s">
        <v>228</v>
      </c>
      <c r="D1" s="37"/>
      <c r="E1" s="37"/>
    </row>
    <row r="4" spans="1:9">
      <c r="A4" s="9" t="s">
        <v>107</v>
      </c>
    </row>
    <row r="5" spans="1:9">
      <c r="I5" s="38" t="s">
        <v>108</v>
      </c>
    </row>
    <row r="6" spans="1:9" s="32" customFormat="1" ht="29.25" customHeight="1">
      <c r="A6" s="63" t="s">
        <v>109</v>
      </c>
      <c r="B6" s="44"/>
      <c r="C6" s="44"/>
      <c r="D6" s="44"/>
      <c r="E6" s="28" t="s">
        <v>211</v>
      </c>
      <c r="F6" s="28" t="s">
        <v>212</v>
      </c>
      <c r="G6" s="28" t="s">
        <v>215</v>
      </c>
      <c r="H6" s="28" t="s">
        <v>217</v>
      </c>
      <c r="I6" s="28" t="s">
        <v>224</v>
      </c>
    </row>
    <row r="7" spans="1:9" ht="27" customHeight="1">
      <c r="A7" s="133" t="s">
        <v>110</v>
      </c>
      <c r="B7" s="54" t="s">
        <v>111</v>
      </c>
      <c r="C7" s="48"/>
      <c r="D7" s="58" t="s">
        <v>112</v>
      </c>
      <c r="E7" s="79">
        <v>860399</v>
      </c>
      <c r="F7" s="79">
        <v>1064735</v>
      </c>
      <c r="G7" s="79">
        <v>977469</v>
      </c>
      <c r="H7" s="79">
        <v>976542</v>
      </c>
      <c r="I7" s="28">
        <v>952594</v>
      </c>
    </row>
    <row r="8" spans="1:9" ht="27" customHeight="1">
      <c r="A8" s="133"/>
      <c r="B8" s="75"/>
      <c r="C8" s="48" t="s">
        <v>113</v>
      </c>
      <c r="D8" s="58" t="s">
        <v>37</v>
      </c>
      <c r="E8" s="78">
        <v>430828</v>
      </c>
      <c r="F8" s="78">
        <v>430694</v>
      </c>
      <c r="G8" s="78">
        <v>440692</v>
      </c>
      <c r="H8" s="65">
        <v>442036</v>
      </c>
      <c r="I8" s="65">
        <v>456987</v>
      </c>
    </row>
    <row r="9" spans="1:9" ht="27" customHeight="1">
      <c r="A9" s="133"/>
      <c r="B9" s="48" t="s">
        <v>114</v>
      </c>
      <c r="C9" s="48"/>
      <c r="D9" s="58"/>
      <c r="E9" s="78">
        <v>848479</v>
      </c>
      <c r="F9" s="78">
        <v>1043420</v>
      </c>
      <c r="G9" s="78">
        <v>963658</v>
      </c>
      <c r="H9" s="66">
        <v>963856</v>
      </c>
      <c r="I9" s="66">
        <v>931551</v>
      </c>
    </row>
    <row r="10" spans="1:9" ht="27" customHeight="1">
      <c r="A10" s="133"/>
      <c r="B10" s="48" t="s">
        <v>115</v>
      </c>
      <c r="C10" s="48"/>
      <c r="D10" s="58"/>
      <c r="E10" s="78">
        <v>11920</v>
      </c>
      <c r="F10" s="78">
        <v>21314</v>
      </c>
      <c r="G10" s="78">
        <v>13811</v>
      </c>
      <c r="H10" s="66">
        <f>H7-H9</f>
        <v>12686</v>
      </c>
      <c r="I10" s="66">
        <v>21043</v>
      </c>
    </row>
    <row r="11" spans="1:9" ht="27" customHeight="1">
      <c r="A11" s="133"/>
      <c r="B11" s="48" t="s">
        <v>116</v>
      </c>
      <c r="C11" s="48"/>
      <c r="D11" s="58"/>
      <c r="E11" s="78">
        <v>10599</v>
      </c>
      <c r="F11" s="78">
        <v>21014</v>
      </c>
      <c r="G11" s="78">
        <v>12774</v>
      </c>
      <c r="H11" s="66">
        <v>11559</v>
      </c>
      <c r="I11" s="66">
        <v>19529</v>
      </c>
    </row>
    <row r="12" spans="1:9" ht="27" customHeight="1">
      <c r="A12" s="133"/>
      <c r="B12" s="48" t="s">
        <v>117</v>
      </c>
      <c r="C12" s="48"/>
      <c r="D12" s="58"/>
      <c r="E12" s="78">
        <v>1321</v>
      </c>
      <c r="F12" s="78">
        <v>300</v>
      </c>
      <c r="G12" s="78">
        <v>1037</v>
      </c>
      <c r="H12" s="66">
        <v>1127</v>
      </c>
      <c r="I12" s="66">
        <v>1514</v>
      </c>
    </row>
    <row r="13" spans="1:9" ht="27" customHeight="1">
      <c r="A13" s="133"/>
      <c r="B13" s="48" t="s">
        <v>118</v>
      </c>
      <c r="C13" s="48"/>
      <c r="D13" s="58"/>
      <c r="E13" s="78">
        <v>-718</v>
      </c>
      <c r="F13" s="78">
        <v>-1021</v>
      </c>
      <c r="G13" s="78">
        <v>737</v>
      </c>
      <c r="H13" s="66">
        <v>90</v>
      </c>
      <c r="I13" s="66">
        <v>388</v>
      </c>
    </row>
    <row r="14" spans="1:9" ht="27" customHeight="1">
      <c r="A14" s="133"/>
      <c r="B14" s="48" t="s">
        <v>119</v>
      </c>
      <c r="C14" s="48"/>
      <c r="D14" s="58"/>
      <c r="E14" s="78">
        <v>0</v>
      </c>
      <c r="F14" s="78">
        <v>0</v>
      </c>
      <c r="G14" s="78">
        <v>0</v>
      </c>
      <c r="H14" s="66">
        <v>0</v>
      </c>
      <c r="I14" s="66">
        <v>0</v>
      </c>
    </row>
    <row r="15" spans="1:9" ht="27" customHeight="1">
      <c r="A15" s="133"/>
      <c r="B15" s="48" t="s">
        <v>120</v>
      </c>
      <c r="C15" s="48"/>
      <c r="D15" s="58"/>
      <c r="E15" s="78">
        <v>-2087</v>
      </c>
      <c r="F15" s="78">
        <v>-4298</v>
      </c>
      <c r="G15" s="78">
        <v>7037</v>
      </c>
      <c r="H15" s="66">
        <v>1127</v>
      </c>
      <c r="I15" s="66">
        <v>-485</v>
      </c>
    </row>
    <row r="16" spans="1:9" ht="27" customHeight="1">
      <c r="A16" s="133"/>
      <c r="B16" s="48" t="s">
        <v>121</v>
      </c>
      <c r="C16" s="48"/>
      <c r="D16" s="58" t="s">
        <v>38</v>
      </c>
      <c r="E16" s="78">
        <v>54964</v>
      </c>
      <c r="F16" s="78">
        <v>50907</v>
      </c>
      <c r="G16" s="78">
        <v>68097</v>
      </c>
      <c r="H16" s="66">
        <v>87409</v>
      </c>
      <c r="I16" s="66">
        <f>14726+23297+52164</f>
        <v>90187</v>
      </c>
    </row>
    <row r="17" spans="1:9" ht="27" customHeight="1">
      <c r="A17" s="133"/>
      <c r="B17" s="48" t="s">
        <v>122</v>
      </c>
      <c r="C17" s="48"/>
      <c r="D17" s="58" t="s">
        <v>39</v>
      </c>
      <c r="E17" s="78">
        <v>213993</v>
      </c>
      <c r="F17" s="78">
        <v>183300</v>
      </c>
      <c r="G17" s="78">
        <v>212297</v>
      </c>
      <c r="H17" s="66">
        <v>268376</v>
      </c>
      <c r="I17" s="66">
        <f>179190-1+19614+96737</f>
        <v>295540</v>
      </c>
    </row>
    <row r="18" spans="1:9" ht="27" customHeight="1">
      <c r="A18" s="133"/>
      <c r="B18" s="48" t="s">
        <v>123</v>
      </c>
      <c r="C18" s="48"/>
      <c r="D18" s="58" t="s">
        <v>40</v>
      </c>
      <c r="E18" s="78">
        <v>1109066</v>
      </c>
      <c r="F18" s="78">
        <v>1136352</v>
      </c>
      <c r="G18" s="78">
        <v>1146568</v>
      </c>
      <c r="H18" s="66">
        <v>1158863</v>
      </c>
      <c r="I18" s="66">
        <v>1136707</v>
      </c>
    </row>
    <row r="19" spans="1:9" ht="27" customHeight="1">
      <c r="A19" s="133"/>
      <c r="B19" s="48" t="s">
        <v>124</v>
      </c>
      <c r="C19" s="48"/>
      <c r="D19" s="58" t="s">
        <v>125</v>
      </c>
      <c r="E19" s="78">
        <f>E17+E18-E16</f>
        <v>1268095</v>
      </c>
      <c r="F19" s="78">
        <f>F17+F18-F16</f>
        <v>1268745</v>
      </c>
      <c r="G19" s="78">
        <f>G17+G18-G16</f>
        <v>1290768</v>
      </c>
      <c r="H19" s="78">
        <f>H17+H18-H16</f>
        <v>1339830</v>
      </c>
      <c r="I19" s="64">
        <f>I17+I18-I16</f>
        <v>1342060</v>
      </c>
    </row>
    <row r="20" spans="1:9" ht="27" customHeight="1">
      <c r="A20" s="133"/>
      <c r="B20" s="48" t="s">
        <v>126</v>
      </c>
      <c r="C20" s="48"/>
      <c r="D20" s="58" t="s">
        <v>127</v>
      </c>
      <c r="E20" s="67">
        <f>E18/E8</f>
        <v>2.5742662965266883</v>
      </c>
      <c r="F20" s="67">
        <f>F18/F8</f>
        <v>2.6384207813435991</v>
      </c>
      <c r="G20" s="67">
        <f>G18/G8</f>
        <v>2.6017445290588439</v>
      </c>
      <c r="H20" s="67">
        <f>H18/H8</f>
        <v>2.6216484630211112</v>
      </c>
      <c r="I20" s="67">
        <f>I18/I8</f>
        <v>2.4873946085993692</v>
      </c>
    </row>
    <row r="21" spans="1:9" ht="27" customHeight="1">
      <c r="A21" s="133"/>
      <c r="B21" s="48" t="s">
        <v>128</v>
      </c>
      <c r="C21" s="48"/>
      <c r="D21" s="58" t="s">
        <v>129</v>
      </c>
      <c r="E21" s="67">
        <f>E19/E8</f>
        <v>2.9433904017380486</v>
      </c>
      <c r="F21" s="67">
        <f>F19/F8</f>
        <v>2.9458153584679612</v>
      </c>
      <c r="G21" s="67">
        <f>G19/G8</f>
        <v>2.9289571855173229</v>
      </c>
      <c r="H21" s="67">
        <f>H19/H8</f>
        <v>3.0310427205024024</v>
      </c>
      <c r="I21" s="67">
        <f>I19/I8</f>
        <v>2.9367575007604154</v>
      </c>
    </row>
    <row r="22" spans="1:9" ht="27" customHeight="1">
      <c r="A22" s="133"/>
      <c r="B22" s="48" t="s">
        <v>130</v>
      </c>
      <c r="C22" s="48"/>
      <c r="D22" s="58" t="s">
        <v>131</v>
      </c>
      <c r="E22" s="78">
        <f>E18/E24*1000000</f>
        <v>721450.72570111218</v>
      </c>
      <c r="F22" s="78">
        <f>F18/F24*1000000</f>
        <v>745074.58928683831</v>
      </c>
      <c r="G22" s="78">
        <f>G18/G24*1000000</f>
        <v>751772.93804158538</v>
      </c>
      <c r="H22" s="78">
        <f>H18/H24*1000000</f>
        <v>759834.42961750703</v>
      </c>
      <c r="I22" s="64">
        <f>I18/I24*1000000</f>
        <v>745307.35297203169</v>
      </c>
    </row>
    <row r="23" spans="1:9" ht="27" customHeight="1">
      <c r="A23" s="133"/>
      <c r="B23" s="48" t="s">
        <v>132</v>
      </c>
      <c r="C23" s="48"/>
      <c r="D23" s="58" t="s">
        <v>133</v>
      </c>
      <c r="E23" s="78">
        <f>E19/E24*1000000</f>
        <v>824899.56234160252</v>
      </c>
      <c r="F23" s="78">
        <f>F19/F24*1000000</f>
        <v>831881.01907219738</v>
      </c>
      <c r="G23" s="78">
        <f>G19/G24*1000000</f>
        <v>846320.89129476924</v>
      </c>
      <c r="H23" s="78">
        <f>H19/H24*1000000</f>
        <v>878489.48826084216</v>
      </c>
      <c r="I23" s="64">
        <f>I19/I24*1000000</f>
        <v>879951.63760726806</v>
      </c>
    </row>
    <row r="24" spans="1:9" ht="27" customHeight="1">
      <c r="A24" s="133"/>
      <c r="B24" s="68" t="s">
        <v>134</v>
      </c>
      <c r="C24" s="69"/>
      <c r="D24" s="58" t="s">
        <v>135</v>
      </c>
      <c r="E24" s="78">
        <v>1537272</v>
      </c>
      <c r="F24" s="78">
        <f>G24</f>
        <v>1525152</v>
      </c>
      <c r="G24" s="78">
        <f>H24</f>
        <v>1525152</v>
      </c>
      <c r="H24" s="66">
        <v>1525152</v>
      </c>
      <c r="I24" s="66">
        <f>H24</f>
        <v>1525152</v>
      </c>
    </row>
    <row r="25" spans="1:9" ht="27" customHeight="1">
      <c r="A25" s="133"/>
      <c r="B25" s="30" t="s">
        <v>136</v>
      </c>
      <c r="C25" s="30"/>
      <c r="D25" s="30"/>
      <c r="E25" s="78">
        <v>439969</v>
      </c>
      <c r="F25" s="78">
        <v>443143</v>
      </c>
      <c r="G25" s="78">
        <v>461249</v>
      </c>
      <c r="H25" s="77">
        <v>449412</v>
      </c>
      <c r="I25" s="59">
        <v>454912</v>
      </c>
    </row>
    <row r="26" spans="1:9" ht="27" customHeight="1">
      <c r="A26" s="133"/>
      <c r="B26" s="30" t="s">
        <v>137</v>
      </c>
      <c r="C26" s="30"/>
      <c r="D26" s="30"/>
      <c r="E26" s="70">
        <v>0.78</v>
      </c>
      <c r="F26" s="70">
        <v>0.79</v>
      </c>
      <c r="G26" s="70">
        <v>0.77</v>
      </c>
      <c r="H26" s="71">
        <v>0.77</v>
      </c>
      <c r="I26" s="71">
        <v>0.76</v>
      </c>
    </row>
    <row r="27" spans="1:9" ht="27" customHeight="1">
      <c r="A27" s="133"/>
      <c r="B27" s="30" t="s">
        <v>138</v>
      </c>
      <c r="C27" s="30"/>
      <c r="D27" s="30"/>
      <c r="E27" s="72">
        <v>0.3</v>
      </c>
      <c r="F27" s="72">
        <v>0.1</v>
      </c>
      <c r="G27" s="72">
        <v>0.2</v>
      </c>
      <c r="H27" s="73">
        <v>0.3</v>
      </c>
      <c r="I27" s="73">
        <v>0.3</v>
      </c>
    </row>
    <row r="28" spans="1:9" ht="27" customHeight="1">
      <c r="A28" s="133"/>
      <c r="B28" s="30" t="s">
        <v>139</v>
      </c>
      <c r="C28" s="30"/>
      <c r="D28" s="30"/>
      <c r="E28" s="72">
        <v>99.3</v>
      </c>
      <c r="F28" s="72">
        <v>99</v>
      </c>
      <c r="G28" s="72">
        <v>95.3</v>
      </c>
      <c r="H28" s="73">
        <v>97.1</v>
      </c>
      <c r="I28" s="73">
        <v>97.6</v>
      </c>
    </row>
    <row r="29" spans="1:9" ht="27" customHeight="1">
      <c r="A29" s="133"/>
      <c r="B29" s="30" t="s">
        <v>140</v>
      </c>
      <c r="C29" s="30"/>
      <c r="D29" s="30"/>
      <c r="E29" s="72">
        <v>48.6</v>
      </c>
      <c r="F29" s="72">
        <v>38.6</v>
      </c>
      <c r="G29" s="72">
        <v>42.2</v>
      </c>
      <c r="H29" s="73">
        <v>44.2</v>
      </c>
      <c r="I29" s="73">
        <f>46.3</f>
        <v>46.3</v>
      </c>
    </row>
    <row r="30" spans="1:9" ht="27" customHeight="1">
      <c r="A30" s="133"/>
      <c r="B30" s="133" t="s">
        <v>141</v>
      </c>
      <c r="C30" s="30" t="s">
        <v>142</v>
      </c>
      <c r="D30" s="30"/>
      <c r="E30" s="72">
        <v>0</v>
      </c>
      <c r="F30" s="72">
        <v>0</v>
      </c>
      <c r="G30" s="72">
        <v>0</v>
      </c>
      <c r="H30" s="73">
        <v>0</v>
      </c>
      <c r="I30" s="73">
        <v>0</v>
      </c>
    </row>
    <row r="31" spans="1:9" ht="27" customHeight="1">
      <c r="A31" s="133"/>
      <c r="B31" s="133"/>
      <c r="C31" s="30" t="s">
        <v>143</v>
      </c>
      <c r="D31" s="30"/>
      <c r="E31" s="72">
        <v>0</v>
      </c>
      <c r="F31" s="72">
        <v>0</v>
      </c>
      <c r="G31" s="72">
        <v>0</v>
      </c>
      <c r="H31" s="73">
        <v>0</v>
      </c>
      <c r="I31" s="73">
        <v>0</v>
      </c>
    </row>
    <row r="32" spans="1:9" ht="27" customHeight="1">
      <c r="A32" s="133"/>
      <c r="B32" s="133"/>
      <c r="C32" s="30" t="s">
        <v>144</v>
      </c>
      <c r="D32" s="30"/>
      <c r="E32" s="72">
        <v>4.5999999999999996</v>
      </c>
      <c r="F32" s="72">
        <v>4.3</v>
      </c>
      <c r="G32" s="72">
        <v>4.4000000000000004</v>
      </c>
      <c r="H32" s="73">
        <v>4.8</v>
      </c>
      <c r="I32" s="73">
        <v>4.9000000000000004</v>
      </c>
    </row>
    <row r="33" spans="1:9" ht="27" customHeight="1">
      <c r="A33" s="133"/>
      <c r="B33" s="133"/>
      <c r="C33" s="30" t="s">
        <v>145</v>
      </c>
      <c r="D33" s="30"/>
      <c r="E33" s="72">
        <v>66.099999999999994</v>
      </c>
      <c r="F33" s="72">
        <v>61.6</v>
      </c>
      <c r="G33" s="72">
        <v>56.4</v>
      </c>
      <c r="H33" s="74">
        <v>60.9</v>
      </c>
      <c r="I33" s="74">
        <v>62.6</v>
      </c>
    </row>
    <row r="34" spans="1:9" ht="27" customHeight="1">
      <c r="A34" s="1" t="s">
        <v>226</v>
      </c>
      <c r="E34" s="39"/>
      <c r="F34" s="39"/>
      <c r="G34" s="39"/>
      <c r="H34" s="39"/>
      <c r="I34" s="40"/>
    </row>
    <row r="35" spans="1:9" ht="27" customHeight="1">
      <c r="A35" s="11" t="s">
        <v>146</v>
      </c>
    </row>
    <row r="36" spans="1:9">
      <c r="A36" s="41"/>
    </row>
  </sheetData>
  <mergeCells count="2">
    <mergeCell ref="A7:A33"/>
    <mergeCell ref="B30:B33"/>
  </mergeCells>
  <phoneticPr fontId="15"/>
  <pageMargins left="0.31496062992125984" right="0.19685039370078741" top="0.98425196850393704" bottom="0.98425196850393704" header="0.51181102362204722" footer="0.51181102362204722"/>
  <pageSetup paperSize="9" scale="82" firstPageNumber="2" orientation="portrait" useFirstPageNumber="1" horizontalDpi="4294967292" r:id="rId1"/>
  <headerFooter alignWithMargins="0">
    <oddHeader>&amp;R&amp;"明朝,斜体"&amp;9指定都市－3-2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view="pageBreakPreview" zoomScaleNormal="100" zoomScaleSheetLayoutView="100" workbookViewId="0">
      <pane xSplit="5" ySplit="7" topLeftCell="F16" activePane="bottomRight" state="frozen"/>
      <selection activeCell="G46" sqref="G46"/>
      <selection pane="topRight" activeCell="G46" sqref="G46"/>
      <selection pane="bottomLeft" activeCell="G46" sqref="G46"/>
      <selection pane="bottomRight" activeCell="W10" sqref="A8:W44"/>
    </sheetView>
  </sheetViews>
  <sheetFormatPr defaultColWidth="9" defaultRowHeight="13" outlineLevelRow="1"/>
  <cols>
    <col min="1" max="1" width="3.6328125" style="1" customWidth="1"/>
    <col min="2" max="3" width="1.6328125" style="1" customWidth="1"/>
    <col min="4" max="4" width="22.6328125" style="1" customWidth="1"/>
    <col min="5" max="5" width="10.6328125" style="1" customWidth="1"/>
    <col min="6" max="29" width="13.6328125" style="1" customWidth="1"/>
    <col min="30" max="33" width="12" style="1" customWidth="1"/>
    <col min="34" max="16384" width="9" style="1"/>
  </cols>
  <sheetData>
    <row r="1" spans="1:33" ht="34" customHeight="1">
      <c r="A1" s="17" t="s">
        <v>0</v>
      </c>
      <c r="B1" s="13"/>
      <c r="C1" s="13"/>
      <c r="D1" s="21" t="s">
        <v>257</v>
      </c>
      <c r="E1" s="14"/>
      <c r="F1" s="14"/>
      <c r="G1" s="14"/>
      <c r="L1" s="14"/>
      <c r="M1" s="14"/>
    </row>
    <row r="2" spans="1:33" ht="15" customHeight="1"/>
    <row r="3" spans="1:33" ht="15" customHeight="1">
      <c r="A3" s="15" t="s">
        <v>147</v>
      </c>
      <c r="B3" s="15"/>
      <c r="C3" s="15"/>
      <c r="D3" s="15"/>
    </row>
    <row r="4" spans="1:33" ht="15" customHeight="1">
      <c r="A4" s="15"/>
      <c r="B4" s="15"/>
      <c r="C4" s="15"/>
      <c r="D4" s="15"/>
    </row>
    <row r="5" spans="1:33" ht="16" customHeight="1">
      <c r="A5" s="12" t="s">
        <v>245</v>
      </c>
      <c r="B5" s="12"/>
      <c r="C5" s="12"/>
      <c r="D5" s="12"/>
      <c r="S5" s="16"/>
      <c r="W5" s="16" t="s">
        <v>43</v>
      </c>
    </row>
    <row r="6" spans="1:33" ht="16" customHeight="1">
      <c r="A6" s="161" t="s">
        <v>44</v>
      </c>
      <c r="B6" s="143"/>
      <c r="C6" s="143"/>
      <c r="D6" s="143"/>
      <c r="E6" s="143"/>
      <c r="F6" s="145" t="s">
        <v>229</v>
      </c>
      <c r="G6" s="145"/>
      <c r="H6" s="145" t="s">
        <v>230</v>
      </c>
      <c r="I6" s="145"/>
      <c r="J6" s="145" t="s">
        <v>231</v>
      </c>
      <c r="K6" s="145"/>
      <c r="L6" s="145" t="s">
        <v>232</v>
      </c>
      <c r="M6" s="145"/>
      <c r="N6" s="145" t="s">
        <v>233</v>
      </c>
      <c r="O6" s="145"/>
      <c r="P6" s="145" t="s">
        <v>234</v>
      </c>
      <c r="Q6" s="145"/>
      <c r="R6" s="145" t="s">
        <v>235</v>
      </c>
      <c r="S6" s="145"/>
      <c r="T6" s="145" t="s">
        <v>236</v>
      </c>
      <c r="U6" s="145"/>
      <c r="V6" s="159"/>
      <c r="W6" s="160"/>
    </row>
    <row r="7" spans="1:33" ht="16" customHeight="1">
      <c r="A7" s="143"/>
      <c r="B7" s="143"/>
      <c r="C7" s="143"/>
      <c r="D7" s="143"/>
      <c r="E7" s="143"/>
      <c r="F7" s="46" t="s">
        <v>237</v>
      </c>
      <c r="G7" s="46" t="s">
        <v>246</v>
      </c>
      <c r="H7" s="46" t="s">
        <v>237</v>
      </c>
      <c r="I7" s="46" t="s">
        <v>246</v>
      </c>
      <c r="J7" s="46" t="s">
        <v>237</v>
      </c>
      <c r="K7" s="46" t="s">
        <v>246</v>
      </c>
      <c r="L7" s="46" t="s">
        <v>237</v>
      </c>
      <c r="M7" s="46" t="s">
        <v>246</v>
      </c>
      <c r="N7" s="46" t="s">
        <v>237</v>
      </c>
      <c r="O7" s="46" t="s">
        <v>246</v>
      </c>
      <c r="P7" s="46" t="s">
        <v>237</v>
      </c>
      <c r="Q7" s="46" t="s">
        <v>246</v>
      </c>
      <c r="R7" s="46" t="s">
        <v>237</v>
      </c>
      <c r="S7" s="46" t="s">
        <v>246</v>
      </c>
      <c r="T7" s="46" t="s">
        <v>237</v>
      </c>
      <c r="U7" s="46" t="s">
        <v>246</v>
      </c>
      <c r="V7" s="46" t="s">
        <v>237</v>
      </c>
      <c r="W7" s="46" t="s">
        <v>246</v>
      </c>
    </row>
    <row r="8" spans="1:33" ht="16" customHeight="1">
      <c r="A8" s="138" t="s">
        <v>83</v>
      </c>
      <c r="B8" s="54" t="s">
        <v>45</v>
      </c>
      <c r="C8" s="48"/>
      <c r="D8" s="84"/>
      <c r="E8" s="115" t="s">
        <v>36</v>
      </c>
      <c r="F8" s="105">
        <v>10419</v>
      </c>
      <c r="G8" s="105">
        <v>10528</v>
      </c>
      <c r="H8" s="105">
        <v>25730</v>
      </c>
      <c r="I8" s="105">
        <v>23998</v>
      </c>
      <c r="J8" s="105">
        <v>35183</v>
      </c>
      <c r="K8" s="105">
        <v>34728</v>
      </c>
      <c r="L8" s="105">
        <v>1622</v>
      </c>
      <c r="M8" s="105">
        <v>1600</v>
      </c>
      <c r="N8" s="105">
        <v>32788</v>
      </c>
      <c r="O8" s="105">
        <v>33162</v>
      </c>
      <c r="P8" s="105">
        <v>6153</v>
      </c>
      <c r="Q8" s="105">
        <v>6292</v>
      </c>
      <c r="R8" s="105">
        <v>15168</v>
      </c>
      <c r="S8" s="105">
        <v>5664</v>
      </c>
      <c r="T8" s="105">
        <v>10042</v>
      </c>
      <c r="U8" s="76">
        <v>16105</v>
      </c>
      <c r="V8" s="81"/>
      <c r="W8" s="81"/>
      <c r="X8" s="18"/>
      <c r="Y8" s="18"/>
      <c r="Z8" s="18"/>
      <c r="AA8" s="18"/>
      <c r="AB8" s="18"/>
      <c r="AC8" s="18"/>
      <c r="AD8" s="18"/>
      <c r="AE8" s="18"/>
      <c r="AF8" s="18"/>
      <c r="AG8" s="18"/>
    </row>
    <row r="9" spans="1:33" ht="16" customHeight="1">
      <c r="A9" s="138"/>
      <c r="B9" s="56"/>
      <c r="C9" s="48" t="s">
        <v>46</v>
      </c>
      <c r="D9" s="84"/>
      <c r="E9" s="115" t="s">
        <v>37</v>
      </c>
      <c r="F9" s="105">
        <v>9945</v>
      </c>
      <c r="G9" s="105">
        <v>10081</v>
      </c>
      <c r="H9" s="105">
        <v>25220</v>
      </c>
      <c r="I9" s="105">
        <v>23076</v>
      </c>
      <c r="J9" s="105">
        <v>33962</v>
      </c>
      <c r="K9" s="105">
        <f>30235+4025</f>
        <v>34260</v>
      </c>
      <c r="L9" s="105">
        <v>1600</v>
      </c>
      <c r="M9" s="105">
        <f>1446+127</f>
        <v>1573</v>
      </c>
      <c r="N9" s="105">
        <v>32779</v>
      </c>
      <c r="O9" s="105">
        <v>33153</v>
      </c>
      <c r="P9" s="105">
        <v>6152</v>
      </c>
      <c r="Q9" s="105">
        <v>6176</v>
      </c>
      <c r="R9" s="105">
        <v>12413</v>
      </c>
      <c r="S9" s="105">
        <v>5664</v>
      </c>
      <c r="T9" s="105">
        <v>10042</v>
      </c>
      <c r="U9" s="76">
        <v>9730</v>
      </c>
      <c r="V9" s="81"/>
      <c r="W9" s="81"/>
      <c r="X9" s="18"/>
      <c r="Y9" s="18"/>
      <c r="Z9" s="18"/>
      <c r="AA9" s="18"/>
      <c r="AB9" s="18"/>
      <c r="AC9" s="18"/>
      <c r="AD9" s="18"/>
      <c r="AE9" s="18"/>
      <c r="AF9" s="18"/>
      <c r="AG9" s="18"/>
    </row>
    <row r="10" spans="1:33" ht="16" customHeight="1">
      <c r="A10" s="138"/>
      <c r="B10" s="55"/>
      <c r="C10" s="48" t="s">
        <v>47</v>
      </c>
      <c r="D10" s="84"/>
      <c r="E10" s="115" t="s">
        <v>38</v>
      </c>
      <c r="F10" s="105">
        <v>474</v>
      </c>
      <c r="G10" s="105">
        <v>447</v>
      </c>
      <c r="H10" s="105">
        <v>510</v>
      </c>
      <c r="I10" s="105">
        <v>922</v>
      </c>
      <c r="J10" s="105">
        <v>1221</v>
      </c>
      <c r="K10" s="105">
        <v>468</v>
      </c>
      <c r="L10" s="105">
        <v>22</v>
      </c>
      <c r="M10" s="105">
        <v>27</v>
      </c>
      <c r="N10" s="105">
        <v>9</v>
      </c>
      <c r="O10" s="105">
        <v>9</v>
      </c>
      <c r="P10" s="105">
        <v>1</v>
      </c>
      <c r="Q10" s="105">
        <v>115</v>
      </c>
      <c r="R10" s="105">
        <v>2755</v>
      </c>
      <c r="S10" s="105">
        <v>0</v>
      </c>
      <c r="T10" s="105">
        <v>0</v>
      </c>
      <c r="U10" s="76">
        <v>6374</v>
      </c>
      <c r="V10" s="81"/>
      <c r="W10" s="81"/>
      <c r="X10" s="18"/>
      <c r="Y10" s="18"/>
      <c r="Z10" s="18"/>
      <c r="AA10" s="18"/>
      <c r="AB10" s="18"/>
      <c r="AC10" s="18"/>
      <c r="AD10" s="18"/>
      <c r="AE10" s="18"/>
      <c r="AF10" s="18"/>
      <c r="AG10" s="18"/>
    </row>
    <row r="11" spans="1:33" ht="16" customHeight="1">
      <c r="A11" s="138"/>
      <c r="B11" s="54" t="s">
        <v>48</v>
      </c>
      <c r="C11" s="48"/>
      <c r="D11" s="84"/>
      <c r="E11" s="115" t="s">
        <v>39</v>
      </c>
      <c r="F11" s="105">
        <v>10575</v>
      </c>
      <c r="G11" s="105">
        <v>10950</v>
      </c>
      <c r="H11" s="105">
        <v>27248</v>
      </c>
      <c r="I11" s="105">
        <v>26119</v>
      </c>
      <c r="J11" s="105">
        <v>31902</v>
      </c>
      <c r="K11" s="105">
        <v>31924</v>
      </c>
      <c r="L11" s="105">
        <v>1571</v>
      </c>
      <c r="M11" s="105">
        <v>1501</v>
      </c>
      <c r="N11" s="105">
        <v>32627</v>
      </c>
      <c r="O11" s="105">
        <v>32879</v>
      </c>
      <c r="P11" s="105">
        <v>3332</v>
      </c>
      <c r="Q11" s="105">
        <v>4425</v>
      </c>
      <c r="R11" s="105">
        <v>7783</v>
      </c>
      <c r="S11" s="105">
        <v>4622</v>
      </c>
      <c r="T11" s="105">
        <v>9633</v>
      </c>
      <c r="U11" s="76">
        <v>9674</v>
      </c>
      <c r="V11" s="81"/>
      <c r="W11" s="81"/>
      <c r="X11" s="18"/>
      <c r="Y11" s="18"/>
      <c r="Z11" s="18"/>
      <c r="AA11" s="18"/>
      <c r="AB11" s="18"/>
      <c r="AC11" s="18"/>
      <c r="AD11" s="18"/>
      <c r="AE11" s="18"/>
      <c r="AF11" s="18"/>
      <c r="AG11" s="18"/>
    </row>
    <row r="12" spans="1:33" ht="16" customHeight="1">
      <c r="A12" s="138"/>
      <c r="B12" s="56"/>
      <c r="C12" s="48" t="s">
        <v>49</v>
      </c>
      <c r="D12" s="84"/>
      <c r="E12" s="115" t="s">
        <v>40</v>
      </c>
      <c r="F12" s="105">
        <v>10575</v>
      </c>
      <c r="G12" s="105">
        <v>10950</v>
      </c>
      <c r="H12" s="105">
        <v>27248</v>
      </c>
      <c r="I12" s="105">
        <v>26070</v>
      </c>
      <c r="J12" s="105">
        <v>31884</v>
      </c>
      <c r="K12" s="105">
        <f>31475+436-1</f>
        <v>31910</v>
      </c>
      <c r="L12" s="105">
        <v>1565</v>
      </c>
      <c r="M12" s="105">
        <f>1414+66</f>
        <v>1480</v>
      </c>
      <c r="N12" s="105">
        <v>32608</v>
      </c>
      <c r="O12" s="105">
        <v>32790</v>
      </c>
      <c r="P12" s="105">
        <v>3324</v>
      </c>
      <c r="Q12" s="105">
        <v>3577</v>
      </c>
      <c r="R12" s="105">
        <v>7609</v>
      </c>
      <c r="S12" s="105">
        <v>4622</v>
      </c>
      <c r="T12" s="105">
        <v>9633</v>
      </c>
      <c r="U12" s="76">
        <v>9674</v>
      </c>
      <c r="V12" s="81"/>
      <c r="W12" s="81"/>
      <c r="X12" s="18"/>
      <c r="Y12" s="18"/>
      <c r="Z12" s="18"/>
      <c r="AA12" s="18"/>
      <c r="AB12" s="18"/>
      <c r="AC12" s="18"/>
      <c r="AD12" s="18"/>
      <c r="AE12" s="18"/>
      <c r="AF12" s="18"/>
      <c r="AG12" s="18"/>
    </row>
    <row r="13" spans="1:33" ht="16" customHeight="1">
      <c r="A13" s="138"/>
      <c r="B13" s="55"/>
      <c r="C13" s="48" t="s">
        <v>50</v>
      </c>
      <c r="D13" s="84"/>
      <c r="E13" s="115" t="s">
        <v>41</v>
      </c>
      <c r="F13" s="105">
        <v>0</v>
      </c>
      <c r="G13" s="105">
        <v>0</v>
      </c>
      <c r="H13" s="105">
        <v>0</v>
      </c>
      <c r="I13" s="105">
        <v>49</v>
      </c>
      <c r="J13" s="105">
        <v>18</v>
      </c>
      <c r="K13" s="105">
        <v>14</v>
      </c>
      <c r="L13" s="105">
        <v>5</v>
      </c>
      <c r="M13" s="105">
        <v>21</v>
      </c>
      <c r="N13" s="105">
        <v>19</v>
      </c>
      <c r="O13" s="105">
        <v>89</v>
      </c>
      <c r="P13" s="105">
        <v>8</v>
      </c>
      <c r="Q13" s="105">
        <v>849</v>
      </c>
      <c r="R13" s="105">
        <v>174</v>
      </c>
      <c r="S13" s="105">
        <v>0</v>
      </c>
      <c r="T13" s="105">
        <v>0</v>
      </c>
      <c r="U13" s="76">
        <v>0</v>
      </c>
      <c r="V13" s="81"/>
      <c r="W13" s="81"/>
      <c r="X13" s="18"/>
      <c r="Y13" s="18"/>
      <c r="Z13" s="18"/>
      <c r="AA13" s="18"/>
      <c r="AB13" s="18"/>
      <c r="AC13" s="18"/>
      <c r="AD13" s="18"/>
      <c r="AE13" s="18"/>
      <c r="AF13" s="18"/>
      <c r="AG13" s="18"/>
    </row>
    <row r="14" spans="1:33" ht="16" customHeight="1">
      <c r="A14" s="138"/>
      <c r="B14" s="48" t="s">
        <v>51</v>
      </c>
      <c r="C14" s="48"/>
      <c r="D14" s="84"/>
      <c r="E14" s="115" t="s">
        <v>87</v>
      </c>
      <c r="F14" s="105">
        <f>F9-F12</f>
        <v>-630</v>
      </c>
      <c r="G14" s="105">
        <f>G9-G12</f>
        <v>-869</v>
      </c>
      <c r="H14" s="105">
        <f>H9-H12</f>
        <v>-2028</v>
      </c>
      <c r="I14" s="105">
        <f t="shared" ref="I14:L15" si="0">I9-I12</f>
        <v>-2994</v>
      </c>
      <c r="J14" s="105">
        <f>J9-J12</f>
        <v>2078</v>
      </c>
      <c r="K14" s="105">
        <f t="shared" si="0"/>
        <v>2350</v>
      </c>
      <c r="L14" s="105">
        <f>L9-L12</f>
        <v>35</v>
      </c>
      <c r="M14" s="105">
        <f t="shared" ref="M14:N15" si="1">M9-M12</f>
        <v>93</v>
      </c>
      <c r="N14" s="105">
        <f>N9-N12</f>
        <v>171</v>
      </c>
      <c r="O14" s="105">
        <f t="shared" ref="O14:W15" si="2">O9-O12</f>
        <v>363</v>
      </c>
      <c r="P14" s="105">
        <f>P9-P12</f>
        <v>2828</v>
      </c>
      <c r="Q14" s="105">
        <f t="shared" ref="Q14:R15" si="3">Q9-Q12</f>
        <v>2599</v>
      </c>
      <c r="R14" s="105">
        <f>R9-R12</f>
        <v>4804</v>
      </c>
      <c r="S14" s="105">
        <f t="shared" si="2"/>
        <v>1042</v>
      </c>
      <c r="T14" s="105">
        <f>T9-T12</f>
        <v>409</v>
      </c>
      <c r="U14" s="76">
        <f t="shared" si="2"/>
        <v>56</v>
      </c>
      <c r="V14" s="81">
        <f t="shared" si="2"/>
        <v>0</v>
      </c>
      <c r="W14" s="81">
        <f t="shared" si="2"/>
        <v>0</v>
      </c>
      <c r="X14" s="18"/>
      <c r="Y14" s="18"/>
      <c r="Z14" s="18"/>
      <c r="AA14" s="18"/>
      <c r="AB14" s="18"/>
      <c r="AC14" s="18"/>
      <c r="AD14" s="18"/>
      <c r="AE14" s="18"/>
      <c r="AF14" s="18"/>
      <c r="AG14" s="18"/>
    </row>
    <row r="15" spans="1:33" ht="16" customHeight="1">
      <c r="A15" s="138"/>
      <c r="B15" s="48" t="s">
        <v>52</v>
      </c>
      <c r="C15" s="48"/>
      <c r="D15" s="84"/>
      <c r="E15" s="115" t="s">
        <v>88</v>
      </c>
      <c r="F15" s="105">
        <f t="shared" ref="F15:H15" si="4">F10-F13</f>
        <v>474</v>
      </c>
      <c r="G15" s="105">
        <f t="shared" si="4"/>
        <v>447</v>
      </c>
      <c r="H15" s="105">
        <f t="shared" si="4"/>
        <v>510</v>
      </c>
      <c r="I15" s="105">
        <f t="shared" si="0"/>
        <v>873</v>
      </c>
      <c r="J15" s="105">
        <f t="shared" si="0"/>
        <v>1203</v>
      </c>
      <c r="K15" s="105">
        <f t="shared" si="0"/>
        <v>454</v>
      </c>
      <c r="L15" s="105">
        <f t="shared" si="0"/>
        <v>17</v>
      </c>
      <c r="M15" s="105">
        <f t="shared" si="1"/>
        <v>6</v>
      </c>
      <c r="N15" s="105">
        <f t="shared" si="1"/>
        <v>-10</v>
      </c>
      <c r="O15" s="105">
        <f t="shared" si="2"/>
        <v>-80</v>
      </c>
      <c r="P15" s="105">
        <f t="shared" si="2"/>
        <v>-7</v>
      </c>
      <c r="Q15" s="105">
        <f t="shared" si="3"/>
        <v>-734</v>
      </c>
      <c r="R15" s="105">
        <f t="shared" si="3"/>
        <v>2581</v>
      </c>
      <c r="S15" s="105">
        <f t="shared" si="2"/>
        <v>0</v>
      </c>
      <c r="T15" s="105">
        <f t="shared" si="2"/>
        <v>0</v>
      </c>
      <c r="U15" s="76">
        <f t="shared" si="2"/>
        <v>6374</v>
      </c>
      <c r="V15" s="81">
        <f t="shared" si="2"/>
        <v>0</v>
      </c>
      <c r="W15" s="81">
        <f t="shared" si="2"/>
        <v>0</v>
      </c>
      <c r="X15" s="18"/>
      <c r="Y15" s="18"/>
      <c r="Z15" s="18"/>
      <c r="AA15" s="18"/>
      <c r="AB15" s="18"/>
      <c r="AC15" s="18"/>
      <c r="AD15" s="18"/>
      <c r="AE15" s="18"/>
      <c r="AF15" s="18"/>
      <c r="AG15" s="18"/>
    </row>
    <row r="16" spans="1:33" ht="16" customHeight="1">
      <c r="A16" s="138"/>
      <c r="B16" s="48" t="s">
        <v>53</v>
      </c>
      <c r="C16" s="48"/>
      <c r="D16" s="84"/>
      <c r="E16" s="115" t="s">
        <v>89</v>
      </c>
      <c r="F16" s="105">
        <f t="shared" ref="F16:W16" si="5">F8-F11</f>
        <v>-156</v>
      </c>
      <c r="G16" s="105">
        <f t="shared" si="5"/>
        <v>-422</v>
      </c>
      <c r="H16" s="105">
        <f t="shared" si="5"/>
        <v>-1518</v>
      </c>
      <c r="I16" s="105">
        <f t="shared" si="5"/>
        <v>-2121</v>
      </c>
      <c r="J16" s="105">
        <f t="shared" si="5"/>
        <v>3281</v>
      </c>
      <c r="K16" s="105">
        <f t="shared" si="5"/>
        <v>2804</v>
      </c>
      <c r="L16" s="105">
        <f t="shared" si="5"/>
        <v>51</v>
      </c>
      <c r="M16" s="105">
        <f t="shared" si="5"/>
        <v>99</v>
      </c>
      <c r="N16" s="105">
        <f t="shared" si="5"/>
        <v>161</v>
      </c>
      <c r="O16" s="105">
        <f t="shared" si="5"/>
        <v>283</v>
      </c>
      <c r="P16" s="105">
        <f t="shared" si="5"/>
        <v>2821</v>
      </c>
      <c r="Q16" s="105">
        <f t="shared" si="5"/>
        <v>1867</v>
      </c>
      <c r="R16" s="105">
        <f t="shared" si="5"/>
        <v>7385</v>
      </c>
      <c r="S16" s="105">
        <f t="shared" si="5"/>
        <v>1042</v>
      </c>
      <c r="T16" s="105">
        <f t="shared" si="5"/>
        <v>409</v>
      </c>
      <c r="U16" s="76">
        <f>U8-U11</f>
        <v>6431</v>
      </c>
      <c r="V16" s="81">
        <f t="shared" si="5"/>
        <v>0</v>
      </c>
      <c r="W16" s="81">
        <f t="shared" si="5"/>
        <v>0</v>
      </c>
      <c r="X16" s="18"/>
      <c r="Y16" s="18"/>
      <c r="Z16" s="18"/>
      <c r="AA16" s="18"/>
      <c r="AB16" s="18"/>
      <c r="AC16" s="18"/>
      <c r="AD16" s="18"/>
      <c r="AE16" s="18"/>
      <c r="AF16" s="18"/>
      <c r="AG16" s="18"/>
    </row>
    <row r="17" spans="1:33" ht="16" customHeight="1">
      <c r="A17" s="138"/>
      <c r="B17" s="48" t="s">
        <v>54</v>
      </c>
      <c r="C17" s="48"/>
      <c r="D17" s="84"/>
      <c r="E17" s="114"/>
      <c r="F17" s="95">
        <v>3625</v>
      </c>
      <c r="G17" s="95">
        <v>3469</v>
      </c>
      <c r="H17" s="95">
        <v>85406</v>
      </c>
      <c r="I17" s="105">
        <v>83888</v>
      </c>
      <c r="J17" s="95" t="s">
        <v>244</v>
      </c>
      <c r="K17" s="105">
        <v>0</v>
      </c>
      <c r="L17" s="95" t="s">
        <v>244</v>
      </c>
      <c r="M17" s="105">
        <v>0</v>
      </c>
      <c r="N17" s="95"/>
      <c r="O17" s="105"/>
      <c r="P17" s="95">
        <v>0</v>
      </c>
      <c r="Q17" s="105">
        <v>0</v>
      </c>
      <c r="R17" s="95">
        <v>0</v>
      </c>
      <c r="S17" s="105">
        <v>0</v>
      </c>
      <c r="T17" s="95">
        <v>0</v>
      </c>
      <c r="U17" s="76">
        <v>0</v>
      </c>
      <c r="V17" s="60"/>
      <c r="W17" s="61"/>
      <c r="X17" s="18"/>
      <c r="Y17" s="18"/>
      <c r="Z17" s="18"/>
      <c r="AA17" s="18"/>
      <c r="AB17" s="18"/>
      <c r="AC17" s="18"/>
      <c r="AD17" s="18"/>
      <c r="AE17" s="18"/>
      <c r="AF17" s="18"/>
      <c r="AG17" s="18"/>
    </row>
    <row r="18" spans="1:33" ht="16" customHeight="1">
      <c r="A18" s="138"/>
      <c r="B18" s="48" t="s">
        <v>55</v>
      </c>
      <c r="C18" s="48"/>
      <c r="D18" s="84"/>
      <c r="E18" s="114"/>
      <c r="F18" s="96">
        <v>-1672</v>
      </c>
      <c r="G18" s="96">
        <v>0</v>
      </c>
      <c r="H18" s="96">
        <v>-3462</v>
      </c>
      <c r="I18" s="105">
        <v>-3201</v>
      </c>
      <c r="J18" s="96" t="s">
        <v>244</v>
      </c>
      <c r="K18" s="105">
        <v>0</v>
      </c>
      <c r="L18" s="96" t="s">
        <v>244</v>
      </c>
      <c r="M18" s="105">
        <v>0</v>
      </c>
      <c r="N18" s="96"/>
      <c r="O18" s="105"/>
      <c r="P18" s="96">
        <v>0</v>
      </c>
      <c r="Q18" s="105">
        <v>0</v>
      </c>
      <c r="R18" s="96">
        <v>0</v>
      </c>
      <c r="S18" s="105">
        <v>0</v>
      </c>
      <c r="T18" s="96">
        <v>0</v>
      </c>
      <c r="U18" s="76">
        <v>0</v>
      </c>
      <c r="V18" s="61"/>
      <c r="W18" s="61"/>
      <c r="X18" s="18"/>
      <c r="Y18" s="18"/>
      <c r="Z18" s="18"/>
      <c r="AA18" s="18"/>
      <c r="AB18" s="18"/>
      <c r="AC18" s="18"/>
      <c r="AD18" s="18"/>
      <c r="AE18" s="18"/>
      <c r="AF18" s="18"/>
      <c r="AG18" s="18"/>
    </row>
    <row r="19" spans="1:33" ht="16" customHeight="1">
      <c r="A19" s="138" t="s">
        <v>84</v>
      </c>
      <c r="B19" s="54" t="s">
        <v>56</v>
      </c>
      <c r="C19" s="48"/>
      <c r="D19" s="84"/>
      <c r="E19" s="115"/>
      <c r="F19" s="105">
        <v>778</v>
      </c>
      <c r="G19" s="105">
        <v>621</v>
      </c>
      <c r="H19" s="105">
        <v>15823</v>
      </c>
      <c r="I19" s="105">
        <v>20147</v>
      </c>
      <c r="J19" s="105">
        <v>5475</v>
      </c>
      <c r="K19" s="105">
        <v>1803</v>
      </c>
      <c r="L19" s="105">
        <v>137</v>
      </c>
      <c r="M19" s="105">
        <v>309</v>
      </c>
      <c r="N19" s="105">
        <v>12967</v>
      </c>
      <c r="O19" s="105">
        <v>15297</v>
      </c>
      <c r="P19" s="105">
        <v>67</v>
      </c>
      <c r="Q19" s="105">
        <v>446</v>
      </c>
      <c r="R19" s="105">
        <v>13176</v>
      </c>
      <c r="S19" s="105">
        <v>7699</v>
      </c>
      <c r="T19" s="105">
        <v>2057</v>
      </c>
      <c r="U19" s="76">
        <v>3106</v>
      </c>
      <c r="V19" s="81"/>
      <c r="W19" s="81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ht="16" customHeight="1">
      <c r="A20" s="138"/>
      <c r="B20" s="55"/>
      <c r="C20" s="48" t="s">
        <v>57</v>
      </c>
      <c r="D20" s="84"/>
      <c r="E20" s="115"/>
      <c r="F20" s="105">
        <v>710</v>
      </c>
      <c r="G20" s="105">
        <v>618</v>
      </c>
      <c r="H20" s="105">
        <v>9806</v>
      </c>
      <c r="I20" s="105">
        <v>12467</v>
      </c>
      <c r="J20" s="105" t="s">
        <v>244</v>
      </c>
      <c r="K20" s="105">
        <v>0</v>
      </c>
      <c r="L20" s="105">
        <v>135</v>
      </c>
      <c r="M20" s="105">
        <v>200</v>
      </c>
      <c r="N20" s="105">
        <v>4671</v>
      </c>
      <c r="O20" s="105">
        <v>9887</v>
      </c>
      <c r="P20" s="105">
        <v>0</v>
      </c>
      <c r="Q20" s="105">
        <v>178</v>
      </c>
      <c r="R20" s="105">
        <v>0</v>
      </c>
      <c r="S20" s="105">
        <v>0</v>
      </c>
      <c r="T20" s="105">
        <v>0</v>
      </c>
      <c r="U20" s="76">
        <v>0</v>
      </c>
      <c r="V20" s="81"/>
      <c r="W20" s="81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33" ht="16" customHeight="1">
      <c r="A21" s="138"/>
      <c r="B21" s="48" t="s">
        <v>58</v>
      </c>
      <c r="C21" s="48"/>
      <c r="D21" s="84"/>
      <c r="E21" s="115" t="s">
        <v>90</v>
      </c>
      <c r="F21" s="105">
        <v>778</v>
      </c>
      <c r="G21" s="105">
        <v>621</v>
      </c>
      <c r="H21" s="105">
        <v>15823</v>
      </c>
      <c r="I21" s="105">
        <v>20147</v>
      </c>
      <c r="J21" s="105">
        <v>5475</v>
      </c>
      <c r="K21" s="105">
        <v>1803</v>
      </c>
      <c r="L21" s="105">
        <v>137</v>
      </c>
      <c r="M21" s="105">
        <v>309</v>
      </c>
      <c r="N21" s="105">
        <v>12967</v>
      </c>
      <c r="O21" s="105">
        <v>15297</v>
      </c>
      <c r="P21" s="105">
        <v>67</v>
      </c>
      <c r="Q21" s="105">
        <v>446</v>
      </c>
      <c r="R21" s="105">
        <v>13176</v>
      </c>
      <c r="S21" s="105">
        <v>7699</v>
      </c>
      <c r="T21" s="105">
        <v>2057</v>
      </c>
      <c r="U21" s="76">
        <v>3106</v>
      </c>
      <c r="V21" s="81"/>
      <c r="W21" s="81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33" ht="16" customHeight="1">
      <c r="A22" s="138"/>
      <c r="B22" s="54" t="s">
        <v>59</v>
      </c>
      <c r="C22" s="48"/>
      <c r="D22" s="84"/>
      <c r="E22" s="115" t="s">
        <v>91</v>
      </c>
      <c r="F22" s="105">
        <v>1157</v>
      </c>
      <c r="G22" s="105">
        <v>979</v>
      </c>
      <c r="H22" s="105">
        <v>26611</v>
      </c>
      <c r="I22" s="105">
        <v>30496</v>
      </c>
      <c r="J22" s="105">
        <v>20734</v>
      </c>
      <c r="K22" s="105">
        <v>17145</v>
      </c>
      <c r="L22" s="105">
        <v>828</v>
      </c>
      <c r="M22" s="105">
        <v>1917</v>
      </c>
      <c r="N22" s="105">
        <v>30534</v>
      </c>
      <c r="O22" s="105">
        <v>28294</v>
      </c>
      <c r="P22" s="105">
        <v>3420</v>
      </c>
      <c r="Q22" s="105">
        <v>3013</v>
      </c>
      <c r="R22" s="105">
        <v>46003</v>
      </c>
      <c r="S22" s="105">
        <v>30993</v>
      </c>
      <c r="T22" s="105">
        <v>3129</v>
      </c>
      <c r="U22" s="76">
        <v>17087</v>
      </c>
      <c r="V22" s="81"/>
      <c r="W22" s="81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33" ht="16" customHeight="1">
      <c r="A23" s="138"/>
      <c r="B23" s="55" t="s">
        <v>60</v>
      </c>
      <c r="C23" s="48" t="s">
        <v>61</v>
      </c>
      <c r="D23" s="84"/>
      <c r="E23" s="115"/>
      <c r="F23" s="105">
        <v>392</v>
      </c>
      <c r="G23" s="105">
        <v>340</v>
      </c>
      <c r="H23" s="105">
        <v>12972</v>
      </c>
      <c r="I23" s="105">
        <v>11779</v>
      </c>
      <c r="J23" s="105">
        <v>1773</v>
      </c>
      <c r="K23" s="105">
        <v>1791</v>
      </c>
      <c r="L23" s="105">
        <v>221</v>
      </c>
      <c r="M23" s="105">
        <v>217</v>
      </c>
      <c r="N23" s="105">
        <v>9907</v>
      </c>
      <c r="O23" s="105">
        <v>6782</v>
      </c>
      <c r="P23" s="105">
        <v>2257</v>
      </c>
      <c r="Q23" s="105">
        <v>1391</v>
      </c>
      <c r="R23" s="105">
        <v>25562</v>
      </c>
      <c r="S23" s="105">
        <v>20703</v>
      </c>
      <c r="T23" s="105">
        <v>650</v>
      </c>
      <c r="U23" s="76">
        <v>6210</v>
      </c>
      <c r="V23" s="81"/>
      <c r="W23" s="81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33" ht="16" customHeight="1">
      <c r="A24" s="138"/>
      <c r="B24" s="48" t="s">
        <v>92</v>
      </c>
      <c r="C24" s="48"/>
      <c r="D24" s="84"/>
      <c r="E24" s="115" t="s">
        <v>93</v>
      </c>
      <c r="F24" s="105">
        <f>F21-F22</f>
        <v>-379</v>
      </c>
      <c r="G24" s="105">
        <f>G21-G22</f>
        <v>-358</v>
      </c>
      <c r="H24" s="105">
        <f>H21-H22</f>
        <v>-10788</v>
      </c>
      <c r="I24" s="105">
        <f>I21-I22</f>
        <v>-10349</v>
      </c>
      <c r="J24" s="105">
        <f>J21-J22</f>
        <v>-15259</v>
      </c>
      <c r="K24" s="105">
        <f t="shared" ref="K24" si="6">K21-K22</f>
        <v>-15342</v>
      </c>
      <c r="L24" s="105">
        <f>L21-L22</f>
        <v>-691</v>
      </c>
      <c r="M24" s="105">
        <f t="shared" ref="M24" si="7">M21-M22</f>
        <v>-1608</v>
      </c>
      <c r="N24" s="105">
        <f>N21-N22</f>
        <v>-17567</v>
      </c>
      <c r="O24" s="105">
        <f>O21-O22</f>
        <v>-12997</v>
      </c>
      <c r="P24" s="105">
        <f>P21-P22</f>
        <v>-3353</v>
      </c>
      <c r="Q24" s="105">
        <f t="shared" ref="Q24" si="8">Q21-Q22</f>
        <v>-2567</v>
      </c>
      <c r="R24" s="105">
        <f>R21-R22</f>
        <v>-32827</v>
      </c>
      <c r="S24" s="105">
        <f t="shared" ref="S24:W24" si="9">S21-S22</f>
        <v>-23294</v>
      </c>
      <c r="T24" s="105">
        <f>T21-T22</f>
        <v>-1072</v>
      </c>
      <c r="U24" s="76">
        <f>U21-U22</f>
        <v>-13981</v>
      </c>
      <c r="V24" s="81">
        <f t="shared" si="9"/>
        <v>0</v>
      </c>
      <c r="W24" s="81">
        <f t="shared" si="9"/>
        <v>0</v>
      </c>
      <c r="X24" s="18"/>
      <c r="Y24" s="18"/>
      <c r="Z24" s="18"/>
      <c r="AA24" s="18"/>
      <c r="AB24" s="18"/>
      <c r="AC24" s="18"/>
      <c r="AD24" s="18"/>
      <c r="AE24" s="18"/>
      <c r="AF24" s="18"/>
      <c r="AG24" s="18"/>
    </row>
    <row r="25" spans="1:33" ht="16" customHeight="1">
      <c r="A25" s="138"/>
      <c r="B25" s="54" t="s">
        <v>62</v>
      </c>
      <c r="C25" s="54"/>
      <c r="D25" s="83"/>
      <c r="E25" s="152" t="s">
        <v>94</v>
      </c>
      <c r="F25" s="141">
        <v>379</v>
      </c>
      <c r="G25" s="154">
        <v>410</v>
      </c>
      <c r="H25" s="141">
        <v>10788</v>
      </c>
      <c r="I25" s="154">
        <v>8760</v>
      </c>
      <c r="J25" s="141">
        <v>15259</v>
      </c>
      <c r="K25" s="154">
        <v>15342</v>
      </c>
      <c r="L25" s="141">
        <v>1047</v>
      </c>
      <c r="M25" s="154">
        <v>1608</v>
      </c>
      <c r="N25" s="141">
        <v>0</v>
      </c>
      <c r="O25" s="154">
        <v>12997</v>
      </c>
      <c r="P25" s="141">
        <v>3353</v>
      </c>
      <c r="Q25" s="154">
        <v>2567</v>
      </c>
      <c r="R25" s="141">
        <v>32827</v>
      </c>
      <c r="S25" s="154">
        <v>23294</v>
      </c>
      <c r="T25" s="141">
        <v>1072</v>
      </c>
      <c r="U25" s="154">
        <v>13981</v>
      </c>
      <c r="V25" s="156"/>
      <c r="W25" s="156"/>
      <c r="X25" s="18"/>
      <c r="Y25" s="18"/>
      <c r="Z25" s="18"/>
      <c r="AA25" s="18"/>
      <c r="AB25" s="18"/>
      <c r="AC25" s="18"/>
      <c r="AD25" s="18"/>
      <c r="AE25" s="18"/>
      <c r="AF25" s="18"/>
      <c r="AG25" s="18"/>
    </row>
    <row r="26" spans="1:33" ht="16" customHeight="1">
      <c r="A26" s="138"/>
      <c r="B26" s="75" t="s">
        <v>63</v>
      </c>
      <c r="C26" s="75"/>
      <c r="D26" s="116"/>
      <c r="E26" s="153"/>
      <c r="F26" s="142"/>
      <c r="G26" s="155"/>
      <c r="H26" s="142"/>
      <c r="I26" s="155"/>
      <c r="J26" s="142"/>
      <c r="K26" s="155"/>
      <c r="L26" s="142"/>
      <c r="M26" s="155"/>
      <c r="N26" s="142"/>
      <c r="O26" s="155"/>
      <c r="P26" s="142"/>
      <c r="Q26" s="155"/>
      <c r="R26" s="142"/>
      <c r="S26" s="155"/>
      <c r="T26" s="142"/>
      <c r="U26" s="155"/>
      <c r="V26" s="157"/>
      <c r="W26" s="157"/>
      <c r="X26" s="18"/>
      <c r="Y26" s="18"/>
      <c r="Z26" s="18"/>
      <c r="AA26" s="18"/>
      <c r="AB26" s="18"/>
      <c r="AC26" s="18"/>
      <c r="AD26" s="18"/>
      <c r="AE26" s="18"/>
      <c r="AF26" s="18"/>
      <c r="AG26" s="18"/>
    </row>
    <row r="27" spans="1:33" ht="16" customHeight="1">
      <c r="A27" s="138"/>
      <c r="B27" s="48" t="s">
        <v>95</v>
      </c>
      <c r="C27" s="48"/>
      <c r="D27" s="48"/>
      <c r="E27" s="82" t="s">
        <v>96</v>
      </c>
      <c r="F27" s="81">
        <f t="shared" ref="F27:W27" si="10">F24+F25</f>
        <v>0</v>
      </c>
      <c r="G27" s="76">
        <f t="shared" si="10"/>
        <v>52</v>
      </c>
      <c r="H27" s="81">
        <f t="shared" si="10"/>
        <v>0</v>
      </c>
      <c r="I27" s="76">
        <f t="shared" si="10"/>
        <v>-1589</v>
      </c>
      <c r="J27" s="81">
        <f t="shared" si="10"/>
        <v>0</v>
      </c>
      <c r="K27" s="76">
        <f t="shared" si="10"/>
        <v>0</v>
      </c>
      <c r="L27" s="81">
        <f t="shared" si="10"/>
        <v>356</v>
      </c>
      <c r="M27" s="76">
        <f t="shared" si="10"/>
        <v>0</v>
      </c>
      <c r="N27" s="81">
        <f t="shared" si="10"/>
        <v>-17567</v>
      </c>
      <c r="O27" s="76">
        <f t="shared" si="10"/>
        <v>0</v>
      </c>
      <c r="P27" s="81">
        <f t="shared" si="10"/>
        <v>0</v>
      </c>
      <c r="Q27" s="76">
        <f t="shared" si="10"/>
        <v>0</v>
      </c>
      <c r="R27" s="81">
        <f t="shared" si="10"/>
        <v>0</v>
      </c>
      <c r="S27" s="76">
        <f t="shared" si="10"/>
        <v>0</v>
      </c>
      <c r="T27" s="81">
        <f t="shared" si="10"/>
        <v>0</v>
      </c>
      <c r="U27" s="76">
        <f t="shared" si="10"/>
        <v>0</v>
      </c>
      <c r="V27" s="81">
        <f t="shared" si="10"/>
        <v>0</v>
      </c>
      <c r="W27" s="81">
        <f t="shared" si="10"/>
        <v>0</v>
      </c>
      <c r="X27" s="18"/>
      <c r="Y27" s="18"/>
      <c r="Z27" s="18"/>
      <c r="AA27" s="18"/>
      <c r="AB27" s="18"/>
      <c r="AC27" s="18"/>
      <c r="AD27" s="18"/>
      <c r="AE27" s="18"/>
      <c r="AF27" s="18"/>
      <c r="AG27" s="18"/>
    </row>
    <row r="28" spans="1:33" ht="16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</row>
    <row r="29" spans="1:33" ht="16" customHeight="1" outlineLevel="1">
      <c r="A29" s="12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9"/>
      <c r="S29" s="19"/>
      <c r="T29" s="18"/>
      <c r="U29" s="18"/>
      <c r="V29" s="18"/>
      <c r="W29" s="19" t="s">
        <v>100</v>
      </c>
      <c r="X29" s="18"/>
      <c r="Y29" s="18"/>
      <c r="Z29" s="18"/>
      <c r="AA29" s="18"/>
      <c r="AB29" s="18"/>
      <c r="AC29" s="18"/>
      <c r="AD29" s="18"/>
      <c r="AE29" s="18"/>
      <c r="AF29" s="18"/>
      <c r="AG29" s="19"/>
    </row>
    <row r="30" spans="1:33" ht="16" customHeight="1" outlineLevel="1">
      <c r="A30" s="143" t="s">
        <v>64</v>
      </c>
      <c r="B30" s="143"/>
      <c r="C30" s="143"/>
      <c r="D30" s="143"/>
      <c r="E30" s="143"/>
      <c r="F30" s="158" t="s">
        <v>239</v>
      </c>
      <c r="G30" s="158"/>
      <c r="H30" s="158" t="s">
        <v>240</v>
      </c>
      <c r="I30" s="158"/>
      <c r="J30" s="158" t="s">
        <v>241</v>
      </c>
      <c r="K30" s="158"/>
      <c r="L30" s="158" t="s">
        <v>242</v>
      </c>
      <c r="M30" s="158"/>
      <c r="N30" s="158" t="s">
        <v>243</v>
      </c>
      <c r="O30" s="158"/>
      <c r="P30" s="137"/>
      <c r="Q30" s="137"/>
      <c r="R30" s="137"/>
      <c r="S30" s="137"/>
      <c r="T30" s="137"/>
      <c r="U30" s="137"/>
      <c r="V30" s="137"/>
      <c r="W30" s="137"/>
      <c r="X30" s="25"/>
      <c r="Y30" s="18"/>
      <c r="Z30" s="25"/>
      <c r="AA30" s="18"/>
      <c r="AB30" s="25"/>
      <c r="AC30" s="18"/>
      <c r="AD30" s="25"/>
      <c r="AE30" s="18"/>
      <c r="AF30" s="25"/>
      <c r="AG30" s="18"/>
    </row>
    <row r="31" spans="1:33" ht="16" customHeight="1" outlineLevel="1">
      <c r="A31" s="143"/>
      <c r="B31" s="143"/>
      <c r="C31" s="143"/>
      <c r="D31" s="143"/>
      <c r="E31" s="143"/>
      <c r="F31" s="46" t="s">
        <v>237</v>
      </c>
      <c r="G31" s="46" t="s">
        <v>246</v>
      </c>
      <c r="H31" s="46" t="s">
        <v>237</v>
      </c>
      <c r="I31" s="46" t="s">
        <v>246</v>
      </c>
      <c r="J31" s="46" t="s">
        <v>237</v>
      </c>
      <c r="K31" s="46" t="s">
        <v>246</v>
      </c>
      <c r="L31" s="46" t="s">
        <v>237</v>
      </c>
      <c r="M31" s="46" t="s">
        <v>246</v>
      </c>
      <c r="N31" s="46" t="s">
        <v>237</v>
      </c>
      <c r="O31" s="46" t="s">
        <v>246</v>
      </c>
      <c r="P31" s="46" t="s">
        <v>237</v>
      </c>
      <c r="Q31" s="46" t="s">
        <v>246</v>
      </c>
      <c r="R31" s="46" t="s">
        <v>237</v>
      </c>
      <c r="S31" s="46" t="s">
        <v>246</v>
      </c>
      <c r="T31" s="46" t="s">
        <v>237</v>
      </c>
      <c r="U31" s="46" t="s">
        <v>246</v>
      </c>
      <c r="V31" s="46" t="s">
        <v>237</v>
      </c>
      <c r="W31" s="46" t="s">
        <v>246</v>
      </c>
      <c r="X31" s="23"/>
      <c r="Y31" s="23"/>
      <c r="Z31" s="23"/>
      <c r="AA31" s="23"/>
      <c r="AB31" s="23"/>
      <c r="AC31" s="23"/>
      <c r="AD31" s="23"/>
      <c r="AE31" s="23"/>
      <c r="AF31" s="23"/>
      <c r="AG31" s="23"/>
    </row>
    <row r="32" spans="1:33" ht="16" customHeight="1" outlineLevel="1">
      <c r="A32" s="138" t="s">
        <v>85</v>
      </c>
      <c r="B32" s="54" t="s">
        <v>45</v>
      </c>
      <c r="C32" s="48"/>
      <c r="D32" s="48"/>
      <c r="E32" s="82" t="s">
        <v>36</v>
      </c>
      <c r="F32" s="81">
        <v>846</v>
      </c>
      <c r="G32" s="76">
        <v>969</v>
      </c>
      <c r="H32" s="81">
        <v>1099</v>
      </c>
      <c r="I32" s="76">
        <v>1168</v>
      </c>
      <c r="J32" s="81">
        <f>1146-1</f>
        <v>1145</v>
      </c>
      <c r="K32" s="76">
        <v>1006</v>
      </c>
      <c r="L32" s="81">
        <f>2135+1</f>
        <v>2136</v>
      </c>
      <c r="M32" s="76">
        <v>2137</v>
      </c>
      <c r="N32" s="81">
        <v>524</v>
      </c>
      <c r="O32" s="76">
        <v>559</v>
      </c>
      <c r="P32" s="81"/>
      <c r="Q32" s="81"/>
      <c r="R32" s="81"/>
      <c r="S32" s="81"/>
      <c r="T32" s="81"/>
      <c r="U32" s="81"/>
      <c r="V32" s="81"/>
      <c r="W32" s="81"/>
      <c r="X32" s="22"/>
      <c r="Y32" s="22"/>
      <c r="Z32" s="22"/>
      <c r="AA32" s="22"/>
      <c r="AB32" s="24"/>
      <c r="AC32" s="24"/>
      <c r="AD32" s="22"/>
      <c r="AE32" s="22"/>
      <c r="AF32" s="24"/>
      <c r="AG32" s="24"/>
    </row>
    <row r="33" spans="1:33" ht="16" customHeight="1" outlineLevel="1">
      <c r="A33" s="139"/>
      <c r="B33" s="56"/>
      <c r="C33" s="54" t="s">
        <v>65</v>
      </c>
      <c r="D33" s="48"/>
      <c r="E33" s="82"/>
      <c r="F33" s="81">
        <v>632</v>
      </c>
      <c r="G33" s="76">
        <v>726</v>
      </c>
      <c r="H33" s="81">
        <v>931</v>
      </c>
      <c r="I33" s="76">
        <v>876</v>
      </c>
      <c r="J33" s="81">
        <v>96</v>
      </c>
      <c r="K33" s="76">
        <v>115</v>
      </c>
      <c r="L33" s="81">
        <v>1430</v>
      </c>
      <c r="M33" s="76">
        <v>1411</v>
      </c>
      <c r="N33" s="81">
        <v>173</v>
      </c>
      <c r="O33" s="76">
        <v>170</v>
      </c>
      <c r="P33" s="81"/>
      <c r="Q33" s="81"/>
      <c r="R33" s="81"/>
      <c r="S33" s="81"/>
      <c r="T33" s="81"/>
      <c r="U33" s="81"/>
      <c r="V33" s="81"/>
      <c r="W33" s="81"/>
      <c r="X33" s="22"/>
      <c r="Y33" s="22"/>
      <c r="Z33" s="22"/>
      <c r="AA33" s="22"/>
      <c r="AB33" s="24"/>
      <c r="AC33" s="24"/>
      <c r="AD33" s="22"/>
      <c r="AE33" s="22"/>
      <c r="AF33" s="24"/>
      <c r="AG33" s="24"/>
    </row>
    <row r="34" spans="1:33" ht="16" customHeight="1" outlineLevel="1">
      <c r="A34" s="139"/>
      <c r="B34" s="56"/>
      <c r="C34" s="55"/>
      <c r="D34" s="48" t="s">
        <v>66</v>
      </c>
      <c r="E34" s="82"/>
      <c r="F34" s="81">
        <v>0</v>
      </c>
      <c r="G34" s="76">
        <v>0</v>
      </c>
      <c r="H34" s="81">
        <v>931</v>
      </c>
      <c r="I34" s="76">
        <v>876</v>
      </c>
      <c r="J34" s="81">
        <v>96</v>
      </c>
      <c r="K34" s="76">
        <v>115</v>
      </c>
      <c r="L34" s="81">
        <v>1407</v>
      </c>
      <c r="M34" s="76">
        <v>1384</v>
      </c>
      <c r="N34" s="81">
        <v>173</v>
      </c>
      <c r="O34" s="76">
        <v>170</v>
      </c>
      <c r="P34" s="81"/>
      <c r="Q34" s="81"/>
      <c r="R34" s="81"/>
      <c r="S34" s="81"/>
      <c r="T34" s="81"/>
      <c r="U34" s="81"/>
      <c r="V34" s="81"/>
      <c r="W34" s="81"/>
      <c r="X34" s="22"/>
      <c r="Y34" s="22"/>
      <c r="Z34" s="22"/>
      <c r="AA34" s="22"/>
      <c r="AB34" s="24"/>
      <c r="AC34" s="24"/>
      <c r="AD34" s="22"/>
      <c r="AE34" s="22"/>
      <c r="AF34" s="24"/>
      <c r="AG34" s="24"/>
    </row>
    <row r="35" spans="1:33" ht="16" customHeight="1" outlineLevel="1">
      <c r="A35" s="139"/>
      <c r="B35" s="55"/>
      <c r="C35" s="48" t="s">
        <v>67</v>
      </c>
      <c r="D35" s="48"/>
      <c r="E35" s="82"/>
      <c r="F35" s="81">
        <v>215</v>
      </c>
      <c r="G35" s="76">
        <v>243</v>
      </c>
      <c r="H35" s="81">
        <v>168</v>
      </c>
      <c r="I35" s="76">
        <v>292</v>
      </c>
      <c r="J35" s="81">
        <v>1049</v>
      </c>
      <c r="K35" s="76">
        <v>891</v>
      </c>
      <c r="L35" s="81">
        <v>706</v>
      </c>
      <c r="M35" s="76">
        <v>726</v>
      </c>
      <c r="N35" s="81">
        <v>351</v>
      </c>
      <c r="O35" s="76">
        <v>389</v>
      </c>
      <c r="P35" s="81"/>
      <c r="Q35" s="81"/>
      <c r="R35" s="61"/>
      <c r="S35" s="61"/>
      <c r="T35" s="81"/>
      <c r="U35" s="81"/>
      <c r="V35" s="81"/>
      <c r="W35" s="81"/>
      <c r="X35" s="22"/>
      <c r="Y35" s="22"/>
      <c r="Z35" s="22"/>
      <c r="AA35" s="22"/>
      <c r="AB35" s="24"/>
      <c r="AC35" s="24"/>
      <c r="AD35" s="22"/>
      <c r="AE35" s="22"/>
      <c r="AF35" s="24"/>
      <c r="AG35" s="24"/>
    </row>
    <row r="36" spans="1:33" ht="16" customHeight="1" outlineLevel="1">
      <c r="A36" s="139"/>
      <c r="B36" s="54" t="s">
        <v>48</v>
      </c>
      <c r="C36" s="48"/>
      <c r="D36" s="48"/>
      <c r="E36" s="82" t="s">
        <v>37</v>
      </c>
      <c r="F36" s="81">
        <v>740</v>
      </c>
      <c r="G36" s="76">
        <v>860</v>
      </c>
      <c r="H36" s="81">
        <v>1099</v>
      </c>
      <c r="I36" s="76">
        <v>1168</v>
      </c>
      <c r="J36" s="81">
        <v>286</v>
      </c>
      <c r="K36" s="76">
        <v>284</v>
      </c>
      <c r="L36" s="81">
        <v>1475</v>
      </c>
      <c r="M36" s="76">
        <v>1538</v>
      </c>
      <c r="N36" s="81">
        <v>524</v>
      </c>
      <c r="O36" s="76">
        <v>558</v>
      </c>
      <c r="P36" s="81"/>
      <c r="Q36" s="81"/>
      <c r="R36" s="81"/>
      <c r="S36" s="81"/>
      <c r="T36" s="81"/>
      <c r="U36" s="81"/>
      <c r="V36" s="81"/>
      <c r="W36" s="81"/>
      <c r="X36" s="22"/>
      <c r="Y36" s="22"/>
      <c r="Z36" s="22"/>
      <c r="AA36" s="22"/>
      <c r="AB36" s="22"/>
      <c r="AC36" s="22"/>
      <c r="AD36" s="22"/>
      <c r="AE36" s="22"/>
      <c r="AF36" s="24"/>
      <c r="AG36" s="24"/>
    </row>
    <row r="37" spans="1:33" ht="16" customHeight="1" outlineLevel="1">
      <c r="A37" s="139"/>
      <c r="B37" s="56"/>
      <c r="C37" s="48" t="s">
        <v>68</v>
      </c>
      <c r="D37" s="48"/>
      <c r="E37" s="82"/>
      <c r="F37" s="81">
        <v>740</v>
      </c>
      <c r="G37" s="76">
        <v>860</v>
      </c>
      <c r="H37" s="81">
        <v>1099</v>
      </c>
      <c r="I37" s="76">
        <v>1168</v>
      </c>
      <c r="J37" s="81">
        <v>213</v>
      </c>
      <c r="K37" s="76">
        <v>195</v>
      </c>
      <c r="L37" s="81">
        <v>998</v>
      </c>
      <c r="M37" s="76">
        <v>1031</v>
      </c>
      <c r="N37" s="81">
        <v>516</v>
      </c>
      <c r="O37" s="76">
        <v>550</v>
      </c>
      <c r="P37" s="81"/>
      <c r="Q37" s="81"/>
      <c r="R37" s="81"/>
      <c r="S37" s="81"/>
      <c r="T37" s="81"/>
      <c r="U37" s="81"/>
      <c r="V37" s="81"/>
      <c r="W37" s="81"/>
      <c r="X37" s="22"/>
      <c r="Y37" s="22"/>
      <c r="Z37" s="22"/>
      <c r="AA37" s="22"/>
      <c r="AB37" s="22"/>
      <c r="AC37" s="22"/>
      <c r="AD37" s="22"/>
      <c r="AE37" s="22"/>
      <c r="AF37" s="24"/>
      <c r="AG37" s="24"/>
    </row>
    <row r="38" spans="1:33" ht="16" customHeight="1" outlineLevel="1">
      <c r="A38" s="139"/>
      <c r="B38" s="55"/>
      <c r="C38" s="48" t="s">
        <v>69</v>
      </c>
      <c r="D38" s="48"/>
      <c r="E38" s="82"/>
      <c r="F38" s="81"/>
      <c r="G38" s="76">
        <v>0</v>
      </c>
      <c r="H38" s="81">
        <v>0</v>
      </c>
      <c r="I38" s="76">
        <v>0</v>
      </c>
      <c r="J38" s="81">
        <f>74-1</f>
        <v>73</v>
      </c>
      <c r="K38" s="76">
        <v>89</v>
      </c>
      <c r="L38" s="81">
        <v>477</v>
      </c>
      <c r="M38" s="76">
        <v>507</v>
      </c>
      <c r="N38" s="81">
        <v>8</v>
      </c>
      <c r="O38" s="76">
        <v>8</v>
      </c>
      <c r="P38" s="81"/>
      <c r="Q38" s="81"/>
      <c r="R38" s="81"/>
      <c r="S38" s="61"/>
      <c r="T38" s="81"/>
      <c r="U38" s="81"/>
      <c r="V38" s="81"/>
      <c r="W38" s="81"/>
      <c r="X38" s="22"/>
      <c r="Y38" s="22"/>
      <c r="Z38" s="24"/>
      <c r="AA38" s="24"/>
      <c r="AB38" s="22"/>
      <c r="AC38" s="22"/>
      <c r="AD38" s="22"/>
      <c r="AE38" s="22"/>
      <c r="AF38" s="24"/>
      <c r="AG38" s="24"/>
    </row>
    <row r="39" spans="1:33" ht="16" customHeight="1" outlineLevel="1">
      <c r="A39" s="139"/>
      <c r="B39" s="30" t="s">
        <v>70</v>
      </c>
      <c r="C39" s="30"/>
      <c r="D39" s="30"/>
      <c r="E39" s="82" t="s">
        <v>97</v>
      </c>
      <c r="F39" s="81">
        <f t="shared" ref="F39:K39" si="11">F32-F36</f>
        <v>106</v>
      </c>
      <c r="G39" s="76">
        <f t="shared" si="11"/>
        <v>109</v>
      </c>
      <c r="H39" s="81">
        <f t="shared" si="11"/>
        <v>0</v>
      </c>
      <c r="I39" s="76">
        <f t="shared" si="11"/>
        <v>0</v>
      </c>
      <c r="J39" s="81">
        <f>J32-J36</f>
        <v>859</v>
      </c>
      <c r="K39" s="76">
        <f t="shared" si="11"/>
        <v>722</v>
      </c>
      <c r="L39" s="81">
        <f>L32-L36</f>
        <v>661</v>
      </c>
      <c r="M39" s="76">
        <f>M32-M36</f>
        <v>599</v>
      </c>
      <c r="N39" s="81">
        <f>N32-N36</f>
        <v>0</v>
      </c>
      <c r="O39" s="76">
        <f>O32-O36</f>
        <v>1</v>
      </c>
      <c r="P39" s="81">
        <f t="shared" ref="P39:W39" si="12">P32-P36</f>
        <v>0</v>
      </c>
      <c r="Q39" s="81">
        <f t="shared" si="12"/>
        <v>0</v>
      </c>
      <c r="R39" s="81">
        <f t="shared" si="12"/>
        <v>0</v>
      </c>
      <c r="S39" s="81">
        <f t="shared" si="12"/>
        <v>0</v>
      </c>
      <c r="T39" s="81">
        <f t="shared" si="12"/>
        <v>0</v>
      </c>
      <c r="U39" s="81">
        <f t="shared" si="12"/>
        <v>0</v>
      </c>
      <c r="V39" s="81">
        <f t="shared" si="12"/>
        <v>0</v>
      </c>
      <c r="W39" s="81">
        <f t="shared" si="12"/>
        <v>0</v>
      </c>
      <c r="X39" s="22"/>
      <c r="Y39" s="22"/>
      <c r="Z39" s="22"/>
      <c r="AA39" s="22"/>
      <c r="AB39" s="22"/>
      <c r="AC39" s="22"/>
      <c r="AD39" s="22"/>
      <c r="AE39" s="22"/>
      <c r="AF39" s="24"/>
      <c r="AG39" s="24"/>
    </row>
    <row r="40" spans="1:33" ht="16" customHeight="1" outlineLevel="1">
      <c r="A40" s="138" t="s">
        <v>86</v>
      </c>
      <c r="B40" s="54" t="s">
        <v>71</v>
      </c>
      <c r="C40" s="48"/>
      <c r="D40" s="48"/>
      <c r="E40" s="82" t="s">
        <v>39</v>
      </c>
      <c r="F40" s="81">
        <v>23</v>
      </c>
      <c r="G40" s="76">
        <v>1257</v>
      </c>
      <c r="H40" s="81">
        <v>0</v>
      </c>
      <c r="I40" s="76">
        <v>0</v>
      </c>
      <c r="J40" s="81">
        <v>437</v>
      </c>
      <c r="K40" s="76">
        <v>320</v>
      </c>
      <c r="L40" s="81">
        <v>493</v>
      </c>
      <c r="M40" s="76">
        <v>981</v>
      </c>
      <c r="N40" s="81">
        <v>315</v>
      </c>
      <c r="O40" s="76">
        <v>297</v>
      </c>
      <c r="P40" s="81"/>
      <c r="Q40" s="81"/>
      <c r="R40" s="81"/>
      <c r="S40" s="81"/>
      <c r="T40" s="81"/>
      <c r="U40" s="81"/>
      <c r="V40" s="81"/>
      <c r="W40" s="81"/>
      <c r="X40" s="22"/>
      <c r="Y40" s="22"/>
      <c r="Z40" s="22"/>
      <c r="AA40" s="22"/>
      <c r="AB40" s="24"/>
      <c r="AC40" s="24"/>
      <c r="AD40" s="24"/>
      <c r="AE40" s="24"/>
      <c r="AF40" s="22"/>
      <c r="AG40" s="22"/>
    </row>
    <row r="41" spans="1:33" ht="16" customHeight="1" outlineLevel="1">
      <c r="A41" s="140"/>
      <c r="B41" s="55"/>
      <c r="C41" s="48" t="s">
        <v>72</v>
      </c>
      <c r="D41" s="48"/>
      <c r="E41" s="82"/>
      <c r="F41" s="61">
        <v>0</v>
      </c>
      <c r="G41" s="76">
        <v>0</v>
      </c>
      <c r="H41" s="61">
        <v>0</v>
      </c>
      <c r="I41" s="76">
        <v>0</v>
      </c>
      <c r="J41" s="61">
        <v>288</v>
      </c>
      <c r="K41" s="76">
        <v>178</v>
      </c>
      <c r="L41" s="61">
        <v>487</v>
      </c>
      <c r="M41" s="76">
        <v>849</v>
      </c>
      <c r="N41" s="61">
        <v>206</v>
      </c>
      <c r="O41" s="76">
        <v>198</v>
      </c>
      <c r="P41" s="61"/>
      <c r="Q41" s="61"/>
      <c r="R41" s="81"/>
      <c r="S41" s="81"/>
      <c r="T41" s="81"/>
      <c r="U41" s="81"/>
      <c r="V41" s="81"/>
      <c r="W41" s="81"/>
      <c r="X41" s="24"/>
      <c r="Y41" s="24"/>
      <c r="Z41" s="24"/>
      <c r="AA41" s="24"/>
      <c r="AB41" s="24"/>
      <c r="AC41" s="24"/>
      <c r="AD41" s="24"/>
      <c r="AE41" s="24"/>
      <c r="AF41" s="22"/>
      <c r="AG41" s="22"/>
    </row>
    <row r="42" spans="1:33" ht="16" customHeight="1" outlineLevel="1">
      <c r="A42" s="140"/>
      <c r="B42" s="54" t="s">
        <v>59</v>
      </c>
      <c r="C42" s="48"/>
      <c r="D42" s="48"/>
      <c r="E42" s="82" t="s">
        <v>40</v>
      </c>
      <c r="F42" s="81">
        <v>23</v>
      </c>
      <c r="G42" s="76">
        <v>1257</v>
      </c>
      <c r="H42" s="81">
        <v>0</v>
      </c>
      <c r="I42" s="76">
        <v>0</v>
      </c>
      <c r="J42" s="81">
        <v>1296</v>
      </c>
      <c r="K42" s="76">
        <v>1007</v>
      </c>
      <c r="L42" s="81">
        <v>1154</v>
      </c>
      <c r="M42" s="76">
        <v>1580</v>
      </c>
      <c r="N42" s="81">
        <v>315</v>
      </c>
      <c r="O42" s="76">
        <v>297</v>
      </c>
      <c r="P42" s="81"/>
      <c r="Q42" s="81"/>
      <c r="R42" s="81"/>
      <c r="S42" s="81"/>
      <c r="T42" s="81"/>
      <c r="U42" s="81"/>
      <c r="V42" s="81"/>
      <c r="W42" s="81"/>
      <c r="X42" s="22"/>
      <c r="Y42" s="22"/>
      <c r="Z42" s="22"/>
      <c r="AA42" s="22"/>
      <c r="AB42" s="24"/>
      <c r="AC42" s="24"/>
      <c r="AD42" s="22"/>
      <c r="AE42" s="22"/>
      <c r="AF42" s="22"/>
      <c r="AG42" s="22"/>
    </row>
    <row r="43" spans="1:33" ht="16" customHeight="1" outlineLevel="1">
      <c r="A43" s="140"/>
      <c r="B43" s="55"/>
      <c r="C43" s="48" t="s">
        <v>73</v>
      </c>
      <c r="D43" s="48"/>
      <c r="E43" s="82"/>
      <c r="F43" s="81">
        <v>0</v>
      </c>
      <c r="G43" s="76">
        <v>600</v>
      </c>
      <c r="H43" s="81">
        <v>0</v>
      </c>
      <c r="I43" s="76">
        <v>0</v>
      </c>
      <c r="J43" s="81">
        <v>708</v>
      </c>
      <c r="K43" s="76">
        <v>689</v>
      </c>
      <c r="L43" s="81">
        <v>333</v>
      </c>
      <c r="M43" s="76">
        <v>247</v>
      </c>
      <c r="N43" s="81">
        <v>107</v>
      </c>
      <c r="O43" s="76">
        <v>98</v>
      </c>
      <c r="P43" s="81"/>
      <c r="Q43" s="81"/>
      <c r="R43" s="61"/>
      <c r="S43" s="61"/>
      <c r="T43" s="81"/>
      <c r="U43" s="81"/>
      <c r="V43" s="81"/>
      <c r="W43" s="81"/>
      <c r="X43" s="22"/>
      <c r="Y43" s="22"/>
      <c r="Z43" s="24"/>
      <c r="AA43" s="22"/>
      <c r="AB43" s="24"/>
      <c r="AC43" s="24"/>
      <c r="AD43" s="22"/>
      <c r="AE43" s="22"/>
      <c r="AF43" s="24"/>
      <c r="AG43" s="24"/>
    </row>
    <row r="44" spans="1:33" ht="16" customHeight="1" outlineLevel="1">
      <c r="A44" s="140"/>
      <c r="B44" s="48" t="s">
        <v>70</v>
      </c>
      <c r="C44" s="48"/>
      <c r="D44" s="48"/>
      <c r="E44" s="82" t="s">
        <v>98</v>
      </c>
      <c r="F44" s="61">
        <f t="shared" ref="F44:J44" si="13">F40-F42</f>
        <v>0</v>
      </c>
      <c r="G44" s="96">
        <f t="shared" si="13"/>
        <v>0</v>
      </c>
      <c r="H44" s="61">
        <f t="shared" si="13"/>
        <v>0</v>
      </c>
      <c r="I44" s="96">
        <f t="shared" si="13"/>
        <v>0</v>
      </c>
      <c r="J44" s="61">
        <f t="shared" si="13"/>
        <v>-859</v>
      </c>
      <c r="K44" s="96">
        <f>K40-K42</f>
        <v>-687</v>
      </c>
      <c r="L44" s="61">
        <f>L40-L42</f>
        <v>-661</v>
      </c>
      <c r="M44" s="96">
        <f t="shared" ref="M44:W44" si="14">M40-M42</f>
        <v>-599</v>
      </c>
      <c r="N44" s="61">
        <f>N40-N42</f>
        <v>0</v>
      </c>
      <c r="O44" s="96">
        <f t="shared" si="14"/>
        <v>0</v>
      </c>
      <c r="P44" s="61">
        <f t="shared" si="14"/>
        <v>0</v>
      </c>
      <c r="Q44" s="61">
        <f t="shared" si="14"/>
        <v>0</v>
      </c>
      <c r="R44" s="61">
        <f t="shared" si="14"/>
        <v>0</v>
      </c>
      <c r="S44" s="61">
        <f t="shared" si="14"/>
        <v>0</v>
      </c>
      <c r="T44" s="61">
        <f t="shared" si="14"/>
        <v>0</v>
      </c>
      <c r="U44" s="61">
        <f t="shared" si="14"/>
        <v>0</v>
      </c>
      <c r="V44" s="61">
        <f t="shared" si="14"/>
        <v>0</v>
      </c>
      <c r="W44" s="61">
        <f t="shared" si="14"/>
        <v>0</v>
      </c>
      <c r="X44" s="24"/>
      <c r="Y44" s="24"/>
      <c r="Z44" s="22"/>
      <c r="AA44" s="22"/>
      <c r="AB44" s="24"/>
      <c r="AC44" s="24"/>
      <c r="AD44" s="22"/>
      <c r="AE44" s="22"/>
      <c r="AF44" s="22"/>
      <c r="AG44" s="22"/>
    </row>
    <row r="45" spans="1:33" ht="16" customHeight="1" outlineLevel="1">
      <c r="A45" s="138" t="s">
        <v>78</v>
      </c>
      <c r="B45" s="30" t="s">
        <v>74</v>
      </c>
      <c r="C45" s="30"/>
      <c r="D45" s="30"/>
      <c r="E45" s="82" t="s">
        <v>99</v>
      </c>
      <c r="F45" s="81">
        <f t="shared" ref="F45:I45" si="15">F39+F44</f>
        <v>106</v>
      </c>
      <c r="G45" s="76">
        <f t="shared" si="15"/>
        <v>109</v>
      </c>
      <c r="H45" s="81">
        <f t="shared" si="15"/>
        <v>0</v>
      </c>
      <c r="I45" s="76">
        <f t="shared" si="15"/>
        <v>0</v>
      </c>
      <c r="J45" s="81">
        <f>J39+J44</f>
        <v>0</v>
      </c>
      <c r="K45" s="76">
        <f>K39+K44</f>
        <v>35</v>
      </c>
      <c r="L45" s="81">
        <f t="shared" ref="L45:W45" si="16">L39+L44</f>
        <v>0</v>
      </c>
      <c r="M45" s="76">
        <f>M39+M44</f>
        <v>0</v>
      </c>
      <c r="N45" s="81">
        <f t="shared" si="16"/>
        <v>0</v>
      </c>
      <c r="O45" s="76">
        <f t="shared" si="16"/>
        <v>1</v>
      </c>
      <c r="P45" s="81">
        <f t="shared" si="16"/>
        <v>0</v>
      </c>
      <c r="Q45" s="81">
        <f t="shared" si="16"/>
        <v>0</v>
      </c>
      <c r="R45" s="81">
        <f t="shared" si="16"/>
        <v>0</v>
      </c>
      <c r="S45" s="81">
        <f t="shared" si="16"/>
        <v>0</v>
      </c>
      <c r="T45" s="81">
        <f t="shared" si="16"/>
        <v>0</v>
      </c>
      <c r="U45" s="81">
        <f t="shared" si="16"/>
        <v>0</v>
      </c>
      <c r="V45" s="81">
        <f t="shared" si="16"/>
        <v>0</v>
      </c>
      <c r="W45" s="81">
        <f t="shared" si="16"/>
        <v>0</v>
      </c>
      <c r="X45" s="22"/>
      <c r="Y45" s="22"/>
      <c r="Z45" s="22"/>
      <c r="AA45" s="22"/>
      <c r="AB45" s="22"/>
      <c r="AC45" s="22"/>
      <c r="AD45" s="22"/>
      <c r="AE45" s="22"/>
      <c r="AF45" s="22"/>
      <c r="AG45" s="22"/>
    </row>
    <row r="46" spans="1:33" ht="16" customHeight="1" outlineLevel="1">
      <c r="A46" s="140"/>
      <c r="B46" s="48" t="s">
        <v>75</v>
      </c>
      <c r="C46" s="48"/>
      <c r="D46" s="48"/>
      <c r="E46" s="48"/>
      <c r="F46" s="61">
        <v>0</v>
      </c>
      <c r="G46" s="76">
        <v>0</v>
      </c>
      <c r="H46" s="61">
        <v>0</v>
      </c>
      <c r="I46" s="76">
        <v>0</v>
      </c>
      <c r="J46" s="61">
        <v>0</v>
      </c>
      <c r="K46" s="76">
        <v>0</v>
      </c>
      <c r="L46" s="61">
        <v>0</v>
      </c>
      <c r="M46" s="76">
        <v>0</v>
      </c>
      <c r="N46" s="61">
        <v>0</v>
      </c>
      <c r="O46" s="76">
        <v>0</v>
      </c>
      <c r="P46" s="61"/>
      <c r="Q46" s="61"/>
      <c r="R46" s="61"/>
      <c r="S46" s="61"/>
      <c r="T46" s="81"/>
      <c r="U46" s="81"/>
      <c r="V46" s="61"/>
      <c r="W46" s="61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ht="16" customHeight="1" outlineLevel="1">
      <c r="A47" s="140"/>
      <c r="B47" s="48" t="s">
        <v>76</v>
      </c>
      <c r="C47" s="48"/>
      <c r="D47" s="48"/>
      <c r="E47" s="48"/>
      <c r="F47" s="81">
        <v>106</v>
      </c>
      <c r="G47" s="76">
        <v>109</v>
      </c>
      <c r="H47" s="81">
        <v>0</v>
      </c>
      <c r="I47" s="76">
        <v>0</v>
      </c>
      <c r="J47" s="81">
        <v>0</v>
      </c>
      <c r="K47" s="76">
        <v>35</v>
      </c>
      <c r="L47" s="81">
        <v>0</v>
      </c>
      <c r="M47" s="76">
        <v>0</v>
      </c>
      <c r="N47" s="81">
        <v>0</v>
      </c>
      <c r="O47" s="76">
        <v>1</v>
      </c>
      <c r="P47" s="81"/>
      <c r="Q47" s="81"/>
      <c r="R47" s="81"/>
      <c r="S47" s="81"/>
      <c r="T47" s="81"/>
      <c r="U47" s="81"/>
      <c r="V47" s="81"/>
      <c r="W47" s="81"/>
      <c r="X47" s="22"/>
      <c r="Y47" s="22"/>
      <c r="Z47" s="22"/>
      <c r="AA47" s="22"/>
      <c r="AB47" s="22"/>
      <c r="AC47" s="22"/>
      <c r="AD47" s="22"/>
      <c r="AE47" s="22"/>
      <c r="AF47" s="22"/>
      <c r="AG47" s="22"/>
    </row>
    <row r="48" spans="1:33" ht="16" customHeight="1" outlineLevel="1">
      <c r="A48" s="140"/>
      <c r="B48" s="48" t="s">
        <v>77</v>
      </c>
      <c r="C48" s="48"/>
      <c r="D48" s="48"/>
      <c r="E48" s="48"/>
      <c r="F48" s="81">
        <v>0</v>
      </c>
      <c r="G48" s="76">
        <v>0</v>
      </c>
      <c r="H48" s="81">
        <v>0</v>
      </c>
      <c r="I48" s="76">
        <v>0</v>
      </c>
      <c r="J48" s="81">
        <v>0</v>
      </c>
      <c r="K48" s="76">
        <v>0</v>
      </c>
      <c r="L48" s="81">
        <v>0</v>
      </c>
      <c r="M48" s="76">
        <v>0</v>
      </c>
      <c r="N48" s="81">
        <v>0</v>
      </c>
      <c r="O48" s="76">
        <v>0</v>
      </c>
      <c r="P48" s="81"/>
      <c r="Q48" s="81"/>
      <c r="R48" s="81"/>
      <c r="S48" s="81"/>
      <c r="T48" s="81"/>
      <c r="U48" s="81"/>
      <c r="V48" s="81"/>
      <c r="W48" s="81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23" ht="16" customHeight="1">
      <c r="A49" s="11" t="s">
        <v>82</v>
      </c>
      <c r="W49" s="4"/>
    </row>
    <row r="50" spans="1:23" ht="16" customHeight="1">
      <c r="A50" s="11"/>
    </row>
  </sheetData>
  <mergeCells count="44">
    <mergeCell ref="A19:A27"/>
    <mergeCell ref="E25:E26"/>
    <mergeCell ref="F25:F26"/>
    <mergeCell ref="G25:G26"/>
    <mergeCell ref="H25:H26"/>
    <mergeCell ref="P6:Q6"/>
    <mergeCell ref="R6:S6"/>
    <mergeCell ref="T6:U6"/>
    <mergeCell ref="V6:W6"/>
    <mergeCell ref="A8:A18"/>
    <mergeCell ref="A6:E7"/>
    <mergeCell ref="F6:G6"/>
    <mergeCell ref="H6:I6"/>
    <mergeCell ref="J6:K6"/>
    <mergeCell ref="L6:M6"/>
    <mergeCell ref="N6:O6"/>
    <mergeCell ref="T25:T26"/>
    <mergeCell ref="I25:I26"/>
    <mergeCell ref="J25:J26"/>
    <mergeCell ref="K25:K26"/>
    <mergeCell ref="L25:L26"/>
    <mergeCell ref="M25:M26"/>
    <mergeCell ref="N25:N26"/>
    <mergeCell ref="A45:A48"/>
    <mergeCell ref="U25:U26"/>
    <mergeCell ref="V25:V26"/>
    <mergeCell ref="W25:W26"/>
    <mergeCell ref="A30:E31"/>
    <mergeCell ref="F30:G30"/>
    <mergeCell ref="H30:I30"/>
    <mergeCell ref="J30:K30"/>
    <mergeCell ref="L30:M30"/>
    <mergeCell ref="N30:O30"/>
    <mergeCell ref="P30:Q30"/>
    <mergeCell ref="O25:O26"/>
    <mergeCell ref="P25:P26"/>
    <mergeCell ref="Q25:Q26"/>
    <mergeCell ref="R25:R26"/>
    <mergeCell ref="S25:S26"/>
    <mergeCell ref="R30:S30"/>
    <mergeCell ref="T30:U30"/>
    <mergeCell ref="V30:W30"/>
    <mergeCell ref="A32:A39"/>
    <mergeCell ref="A40:A44"/>
  </mergeCells>
  <phoneticPr fontId="20"/>
  <printOptions horizontalCentered="1" gridLinesSet="0"/>
  <pageMargins left="0.78740157480314965" right="0.35433070866141736" top="0.27559055118110237" bottom="0.23622047244094491" header="0.19685039370078741" footer="0.19685039370078741"/>
  <pageSetup paperSize="9" scale="67" firstPageNumber="3" orientation="landscape" useFirstPageNumber="1" r:id="rId1"/>
  <headerFooter alignWithMargins="0">
    <oddHeader>&amp;R&amp;"明朝,斜体"&amp;9指定都市－4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view="pageBreakPreview" zoomScale="85" zoomScaleNormal="100" zoomScaleSheetLayoutView="85" workbookViewId="0">
      <pane xSplit="4" ySplit="7" topLeftCell="E20" activePane="bottomRight" state="frozen"/>
      <selection activeCell="G46" sqref="G46"/>
      <selection pane="topRight" activeCell="G46" sqref="G46"/>
      <selection pane="bottomLeft" activeCell="G46" sqref="G46"/>
      <selection pane="bottomRight" activeCell="Q10" sqref="A8:Q27"/>
    </sheetView>
  </sheetViews>
  <sheetFormatPr defaultColWidth="9" defaultRowHeight="13"/>
  <cols>
    <col min="1" max="2" width="3.6328125" style="1" customWidth="1"/>
    <col min="3" max="3" width="21.36328125" style="1" customWidth="1"/>
    <col min="4" max="4" width="20" style="1" customWidth="1"/>
    <col min="5" max="20" width="12.6328125" style="1" customWidth="1"/>
    <col min="21" max="16384" width="9" style="1"/>
  </cols>
  <sheetData>
    <row r="1" spans="1:20" ht="34" customHeight="1">
      <c r="A1" s="117" t="s">
        <v>0</v>
      </c>
      <c r="B1" s="117"/>
      <c r="C1" s="118" t="s">
        <v>257</v>
      </c>
      <c r="D1" s="119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20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1:20" ht="15" customHeight="1">
      <c r="A3" s="111" t="s">
        <v>148</v>
      </c>
      <c r="B3" s="111"/>
      <c r="C3" s="111"/>
      <c r="D3" s="111"/>
      <c r="E3" s="111"/>
      <c r="F3" s="111"/>
      <c r="G3" s="110"/>
      <c r="H3" s="110"/>
      <c r="I3" s="110"/>
      <c r="J3" s="110"/>
      <c r="K3" s="110"/>
      <c r="L3" s="110"/>
      <c r="M3" s="111"/>
      <c r="N3" s="111"/>
      <c r="O3" s="110"/>
      <c r="P3" s="110"/>
      <c r="Q3" s="111"/>
      <c r="R3" s="111"/>
      <c r="S3" s="110"/>
      <c r="T3" s="110"/>
    </row>
    <row r="4" spans="1:20" ht="15" customHeight="1">
      <c r="A4" s="111"/>
      <c r="B4" s="111"/>
      <c r="C4" s="111"/>
      <c r="D4" s="111"/>
      <c r="E4" s="111"/>
      <c r="F4" s="111"/>
      <c r="G4" s="110"/>
      <c r="H4" s="110"/>
      <c r="I4" s="110"/>
      <c r="J4" s="110"/>
      <c r="K4" s="110"/>
      <c r="L4" s="110"/>
      <c r="M4" s="111"/>
      <c r="N4" s="111"/>
      <c r="O4" s="110"/>
      <c r="P4" s="110"/>
      <c r="Q4" s="111"/>
      <c r="R4" s="111"/>
      <c r="S4" s="110"/>
      <c r="T4" s="110"/>
    </row>
    <row r="5" spans="1:20" ht="15" customHeight="1">
      <c r="A5" s="120"/>
      <c r="B5" s="120" t="s">
        <v>247</v>
      </c>
      <c r="C5" s="120"/>
      <c r="D5" s="120"/>
      <c r="E5" s="110"/>
      <c r="F5" s="110"/>
      <c r="G5" s="110"/>
      <c r="H5" s="113"/>
      <c r="I5" s="110"/>
      <c r="J5" s="113"/>
      <c r="K5" s="110"/>
      <c r="L5" s="113"/>
      <c r="M5" s="110"/>
      <c r="N5" s="110"/>
      <c r="O5" s="110"/>
      <c r="P5" s="113"/>
      <c r="Q5" s="110"/>
      <c r="R5" s="110"/>
      <c r="S5" s="110"/>
      <c r="T5" s="113" t="s">
        <v>149</v>
      </c>
    </row>
    <row r="6" spans="1:20" ht="15" customHeight="1">
      <c r="A6" s="121"/>
      <c r="B6" s="122"/>
      <c r="C6" s="122"/>
      <c r="D6" s="123"/>
      <c r="E6" s="164" t="s">
        <v>248</v>
      </c>
      <c r="F6" s="164"/>
      <c r="G6" s="164" t="s">
        <v>249</v>
      </c>
      <c r="H6" s="164"/>
      <c r="I6" s="164" t="s">
        <v>250</v>
      </c>
      <c r="J6" s="164"/>
      <c r="K6" s="164" t="s">
        <v>251</v>
      </c>
      <c r="L6" s="164"/>
      <c r="M6" s="164" t="s">
        <v>252</v>
      </c>
      <c r="N6" s="166"/>
      <c r="O6" s="164" t="s">
        <v>253</v>
      </c>
      <c r="P6" s="164"/>
      <c r="Q6" s="163" t="s">
        <v>254</v>
      </c>
      <c r="R6" s="164"/>
      <c r="S6" s="165" t="s">
        <v>255</v>
      </c>
      <c r="T6" s="165"/>
    </row>
    <row r="7" spans="1:20" ht="15" customHeight="1">
      <c r="A7" s="124"/>
      <c r="B7" s="125"/>
      <c r="C7" s="125"/>
      <c r="D7" s="126"/>
      <c r="E7" s="127" t="s">
        <v>237</v>
      </c>
      <c r="F7" s="127" t="s">
        <v>246</v>
      </c>
      <c r="G7" s="127" t="s">
        <v>237</v>
      </c>
      <c r="H7" s="127" t="s">
        <v>246</v>
      </c>
      <c r="I7" s="127" t="s">
        <v>237</v>
      </c>
      <c r="J7" s="127" t="s">
        <v>246</v>
      </c>
      <c r="K7" s="127" t="s">
        <v>237</v>
      </c>
      <c r="L7" s="127" t="s">
        <v>246</v>
      </c>
      <c r="M7" s="127" t="s">
        <v>237</v>
      </c>
      <c r="N7" s="127" t="s">
        <v>246</v>
      </c>
      <c r="O7" s="127" t="s">
        <v>237</v>
      </c>
      <c r="P7" s="127" t="s">
        <v>246</v>
      </c>
      <c r="Q7" s="127" t="s">
        <v>237</v>
      </c>
      <c r="R7" s="127" t="s">
        <v>246</v>
      </c>
      <c r="S7" s="127" t="s">
        <v>237</v>
      </c>
      <c r="T7" s="127" t="s">
        <v>246</v>
      </c>
    </row>
    <row r="8" spans="1:20" ht="18" customHeight="1">
      <c r="A8" s="134" t="s">
        <v>150</v>
      </c>
      <c r="B8" s="128" t="s">
        <v>151</v>
      </c>
      <c r="C8" s="129"/>
      <c r="D8" s="129"/>
      <c r="E8" s="97">
        <v>1</v>
      </c>
      <c r="F8" s="97">
        <v>1</v>
      </c>
      <c r="G8" s="97">
        <v>89</v>
      </c>
      <c r="H8" s="97">
        <v>89</v>
      </c>
      <c r="I8" s="97">
        <v>2</v>
      </c>
      <c r="J8" s="97">
        <v>2</v>
      </c>
      <c r="K8" s="97">
        <v>46</v>
      </c>
      <c r="L8" s="98">
        <v>46</v>
      </c>
      <c r="M8" s="97">
        <v>18</v>
      </c>
      <c r="N8" s="97">
        <v>22</v>
      </c>
      <c r="O8" s="97">
        <v>6</v>
      </c>
      <c r="P8" s="97">
        <v>6</v>
      </c>
      <c r="Q8" s="97">
        <v>34</v>
      </c>
      <c r="R8" s="97">
        <v>34</v>
      </c>
      <c r="S8" s="97">
        <v>1</v>
      </c>
      <c r="T8" s="97">
        <v>1</v>
      </c>
    </row>
    <row r="9" spans="1:20" ht="18" customHeight="1">
      <c r="A9" s="134"/>
      <c r="B9" s="134" t="s">
        <v>152</v>
      </c>
      <c r="C9" s="84" t="s">
        <v>153</v>
      </c>
      <c r="D9" s="84"/>
      <c r="E9" s="97">
        <v>24933</v>
      </c>
      <c r="F9" s="97">
        <v>24933</v>
      </c>
      <c r="G9" s="97">
        <v>1500</v>
      </c>
      <c r="H9" s="97">
        <v>1500</v>
      </c>
      <c r="I9" s="97">
        <v>10</v>
      </c>
      <c r="J9" s="97">
        <v>10</v>
      </c>
      <c r="K9" s="97">
        <v>24266</v>
      </c>
      <c r="L9" s="98">
        <v>24266</v>
      </c>
      <c r="M9" s="97">
        <v>5</v>
      </c>
      <c r="N9" s="97">
        <v>5</v>
      </c>
      <c r="O9" s="97">
        <v>14144</v>
      </c>
      <c r="P9" s="97">
        <v>14144</v>
      </c>
      <c r="Q9" s="97">
        <v>2936</v>
      </c>
      <c r="R9" s="97">
        <v>2936</v>
      </c>
      <c r="S9" s="97">
        <v>90</v>
      </c>
      <c r="T9" s="97">
        <v>90</v>
      </c>
    </row>
    <row r="10" spans="1:20" ht="18" customHeight="1">
      <c r="A10" s="134"/>
      <c r="B10" s="134"/>
      <c r="C10" s="84" t="s">
        <v>154</v>
      </c>
      <c r="D10" s="84"/>
      <c r="E10" s="97">
        <v>24933</v>
      </c>
      <c r="F10" s="97">
        <v>24933</v>
      </c>
      <c r="G10" s="97">
        <v>750</v>
      </c>
      <c r="H10" s="97">
        <v>750</v>
      </c>
      <c r="I10" s="97">
        <v>5</v>
      </c>
      <c r="J10" s="97">
        <v>5</v>
      </c>
      <c r="K10" s="97">
        <v>18774</v>
      </c>
      <c r="L10" s="98">
        <v>18774</v>
      </c>
      <c r="M10" s="97">
        <v>3</v>
      </c>
      <c r="N10" s="97">
        <v>3</v>
      </c>
      <c r="O10" s="97">
        <v>14084</v>
      </c>
      <c r="P10" s="97">
        <v>14084</v>
      </c>
      <c r="Q10" s="97">
        <v>1720</v>
      </c>
      <c r="R10" s="97">
        <v>1720</v>
      </c>
      <c r="S10" s="97">
        <v>90</v>
      </c>
      <c r="T10" s="97">
        <v>90</v>
      </c>
    </row>
    <row r="11" spans="1:20" ht="18" customHeight="1">
      <c r="A11" s="134"/>
      <c r="B11" s="134"/>
      <c r="C11" s="84" t="s">
        <v>155</v>
      </c>
      <c r="D11" s="84"/>
      <c r="E11" s="99">
        <v>0</v>
      </c>
      <c r="F11" s="97">
        <v>0</v>
      </c>
      <c r="G11" s="97">
        <v>0</v>
      </c>
      <c r="H11" s="97">
        <v>0</v>
      </c>
      <c r="I11" s="97">
        <v>0</v>
      </c>
      <c r="J11" s="99">
        <v>0</v>
      </c>
      <c r="K11" s="97">
        <v>0</v>
      </c>
      <c r="L11" s="98">
        <v>0</v>
      </c>
      <c r="M11" s="97">
        <v>0</v>
      </c>
      <c r="N11" s="100">
        <v>0</v>
      </c>
      <c r="O11" s="97"/>
      <c r="P11" s="101" t="s">
        <v>256</v>
      </c>
      <c r="Q11" s="97">
        <v>0</v>
      </c>
      <c r="R11" s="85">
        <v>0</v>
      </c>
      <c r="S11" s="97">
        <v>0</v>
      </c>
      <c r="T11" s="85">
        <v>0</v>
      </c>
    </row>
    <row r="12" spans="1:20" ht="18" customHeight="1">
      <c r="A12" s="134"/>
      <c r="B12" s="134"/>
      <c r="C12" s="84" t="s">
        <v>156</v>
      </c>
      <c r="D12" s="84"/>
      <c r="E12" s="97">
        <v>0</v>
      </c>
      <c r="F12" s="97">
        <v>0</v>
      </c>
      <c r="G12" s="97">
        <v>741</v>
      </c>
      <c r="H12" s="97">
        <v>741</v>
      </c>
      <c r="I12" s="97">
        <v>5</v>
      </c>
      <c r="J12" s="97">
        <v>5</v>
      </c>
      <c r="K12" s="97">
        <v>5492</v>
      </c>
      <c r="L12" s="98">
        <v>5492</v>
      </c>
      <c r="M12" s="97">
        <v>0</v>
      </c>
      <c r="N12" s="100">
        <v>0</v>
      </c>
      <c r="O12" s="97">
        <v>30</v>
      </c>
      <c r="P12" s="97">
        <v>30</v>
      </c>
      <c r="Q12" s="97">
        <v>1216</v>
      </c>
      <c r="R12" s="97">
        <v>1216</v>
      </c>
      <c r="S12" s="97">
        <v>0</v>
      </c>
      <c r="T12" s="85">
        <v>0</v>
      </c>
    </row>
    <row r="13" spans="1:20" ht="18" customHeight="1">
      <c r="A13" s="134"/>
      <c r="B13" s="134"/>
      <c r="C13" s="84" t="s">
        <v>157</v>
      </c>
      <c r="D13" s="84"/>
      <c r="E13" s="97">
        <v>0</v>
      </c>
      <c r="F13" s="97">
        <v>0</v>
      </c>
      <c r="G13" s="97">
        <v>0</v>
      </c>
      <c r="H13" s="97">
        <v>0</v>
      </c>
      <c r="I13" s="97">
        <v>0</v>
      </c>
      <c r="J13" s="99">
        <v>0</v>
      </c>
      <c r="K13" s="97">
        <v>0</v>
      </c>
      <c r="L13" s="98">
        <v>0</v>
      </c>
      <c r="M13" s="97">
        <v>0</v>
      </c>
      <c r="N13" s="100">
        <v>0</v>
      </c>
      <c r="O13" s="97"/>
      <c r="P13" s="101" t="s">
        <v>256</v>
      </c>
      <c r="Q13" s="97">
        <v>0</v>
      </c>
      <c r="R13" s="85">
        <v>0</v>
      </c>
      <c r="S13" s="97">
        <v>0</v>
      </c>
      <c r="T13" s="85">
        <v>0</v>
      </c>
    </row>
    <row r="14" spans="1:20" ht="18" customHeight="1">
      <c r="A14" s="134"/>
      <c r="B14" s="134"/>
      <c r="C14" s="84" t="s">
        <v>78</v>
      </c>
      <c r="D14" s="84"/>
      <c r="E14" s="97">
        <v>0</v>
      </c>
      <c r="F14" s="97">
        <v>0</v>
      </c>
      <c r="G14" s="97">
        <v>9</v>
      </c>
      <c r="H14" s="97">
        <v>9</v>
      </c>
      <c r="I14" s="97">
        <v>0</v>
      </c>
      <c r="J14" s="99">
        <v>0</v>
      </c>
      <c r="K14" s="97">
        <v>0</v>
      </c>
      <c r="L14" s="98">
        <v>0</v>
      </c>
      <c r="M14" s="97">
        <v>2</v>
      </c>
      <c r="N14" s="97">
        <v>2</v>
      </c>
      <c r="O14" s="97">
        <v>30</v>
      </c>
      <c r="P14" s="97">
        <v>30</v>
      </c>
      <c r="Q14" s="97">
        <v>0</v>
      </c>
      <c r="R14" s="85">
        <v>0</v>
      </c>
      <c r="S14" s="97">
        <v>0</v>
      </c>
      <c r="T14" s="85">
        <v>0</v>
      </c>
    </row>
    <row r="15" spans="1:20" ht="18" customHeight="1">
      <c r="A15" s="134" t="s">
        <v>158</v>
      </c>
      <c r="B15" s="134" t="s">
        <v>159</v>
      </c>
      <c r="C15" s="84" t="s">
        <v>160</v>
      </c>
      <c r="D15" s="84"/>
      <c r="E15" s="105">
        <v>7303</v>
      </c>
      <c r="F15" s="105">
        <v>6355</v>
      </c>
      <c r="G15" s="105">
        <v>3053</v>
      </c>
      <c r="H15" s="105">
        <v>3096</v>
      </c>
      <c r="I15" s="105">
        <v>25.9</v>
      </c>
      <c r="J15" s="105">
        <v>36</v>
      </c>
      <c r="K15" s="105">
        <v>6964</v>
      </c>
      <c r="L15" s="102">
        <v>5425</v>
      </c>
      <c r="M15" s="105">
        <v>29180</v>
      </c>
      <c r="N15" s="105">
        <v>24668</v>
      </c>
      <c r="O15" s="105">
        <v>10466</v>
      </c>
      <c r="P15" s="105">
        <v>10773</v>
      </c>
      <c r="Q15" s="105">
        <v>357</v>
      </c>
      <c r="R15" s="105">
        <v>483</v>
      </c>
      <c r="S15" s="105">
        <v>251</v>
      </c>
      <c r="T15" s="105">
        <v>223</v>
      </c>
    </row>
    <row r="16" spans="1:20" ht="18" customHeight="1">
      <c r="A16" s="134"/>
      <c r="B16" s="134"/>
      <c r="C16" s="84" t="s">
        <v>161</v>
      </c>
      <c r="D16" s="84"/>
      <c r="E16" s="105">
        <v>135269</v>
      </c>
      <c r="F16" s="105">
        <v>134996</v>
      </c>
      <c r="G16" s="105">
        <v>6857</v>
      </c>
      <c r="H16" s="105">
        <v>6824</v>
      </c>
      <c r="I16" s="105">
        <v>14</v>
      </c>
      <c r="J16" s="105">
        <v>18</v>
      </c>
      <c r="K16" s="105">
        <v>28787</v>
      </c>
      <c r="L16" s="102">
        <v>28328</v>
      </c>
      <c r="M16" s="105">
        <v>1</v>
      </c>
      <c r="N16" s="105">
        <v>1</v>
      </c>
      <c r="O16" s="105">
        <v>53215</v>
      </c>
      <c r="P16" s="105">
        <v>49992</v>
      </c>
      <c r="Q16" s="105">
        <v>347</v>
      </c>
      <c r="R16" s="105">
        <v>247</v>
      </c>
      <c r="S16" s="105">
        <v>97</v>
      </c>
      <c r="T16" s="105">
        <v>19</v>
      </c>
    </row>
    <row r="17" spans="1:21" ht="18" customHeight="1">
      <c r="A17" s="134"/>
      <c r="B17" s="134"/>
      <c r="C17" s="84" t="s">
        <v>162</v>
      </c>
      <c r="D17" s="84"/>
      <c r="E17" s="105">
        <v>0</v>
      </c>
      <c r="F17" s="65" t="s">
        <v>244</v>
      </c>
      <c r="G17" s="105">
        <v>0</v>
      </c>
      <c r="H17" s="105">
        <v>0</v>
      </c>
      <c r="I17" s="105">
        <v>5.2</v>
      </c>
      <c r="J17" s="105">
        <v>3</v>
      </c>
      <c r="K17" s="105">
        <v>0</v>
      </c>
      <c r="L17" s="102">
        <v>0</v>
      </c>
      <c r="M17" s="105">
        <v>0</v>
      </c>
      <c r="N17" s="100">
        <v>0</v>
      </c>
      <c r="O17" s="105">
        <v>0</v>
      </c>
      <c r="P17" s="101" t="s">
        <v>256</v>
      </c>
      <c r="Q17" s="105">
        <v>0</v>
      </c>
      <c r="R17" s="85">
        <v>0</v>
      </c>
      <c r="S17" s="105">
        <v>0</v>
      </c>
      <c r="T17" s="85">
        <v>0</v>
      </c>
    </row>
    <row r="18" spans="1:21" ht="18" customHeight="1">
      <c r="A18" s="134"/>
      <c r="B18" s="134"/>
      <c r="C18" s="84" t="s">
        <v>163</v>
      </c>
      <c r="D18" s="84"/>
      <c r="E18" s="105">
        <v>142572</v>
      </c>
      <c r="F18" s="105">
        <v>141351</v>
      </c>
      <c r="G18" s="105">
        <v>9910</v>
      </c>
      <c r="H18" s="105">
        <v>9920</v>
      </c>
      <c r="I18" s="105">
        <v>45.1</v>
      </c>
      <c r="J18" s="105">
        <v>54</v>
      </c>
      <c r="K18" s="105">
        <v>35752</v>
      </c>
      <c r="L18" s="102">
        <v>33754</v>
      </c>
      <c r="M18" s="105">
        <v>29181</v>
      </c>
      <c r="N18" s="105">
        <v>24669</v>
      </c>
      <c r="O18" s="105">
        <v>63681</v>
      </c>
      <c r="P18" s="105">
        <v>60765</v>
      </c>
      <c r="Q18" s="105">
        <v>704</v>
      </c>
      <c r="R18" s="105">
        <v>730</v>
      </c>
      <c r="S18" s="105">
        <v>348</v>
      </c>
      <c r="T18" s="105">
        <v>242</v>
      </c>
    </row>
    <row r="19" spans="1:21" ht="18" customHeight="1">
      <c r="A19" s="134"/>
      <c r="B19" s="134" t="s">
        <v>164</v>
      </c>
      <c r="C19" s="84" t="s">
        <v>165</v>
      </c>
      <c r="D19" s="84"/>
      <c r="E19" s="105">
        <v>3544</v>
      </c>
      <c r="F19" s="105">
        <v>3642</v>
      </c>
      <c r="G19" s="105">
        <v>575</v>
      </c>
      <c r="H19" s="105">
        <v>770</v>
      </c>
      <c r="I19" s="105">
        <v>3.9</v>
      </c>
      <c r="J19" s="105">
        <v>4</v>
      </c>
      <c r="K19" s="105">
        <v>4357</v>
      </c>
      <c r="L19" s="102">
        <v>2945</v>
      </c>
      <c r="M19" s="105">
        <v>176</v>
      </c>
      <c r="N19" s="105">
        <v>37</v>
      </c>
      <c r="O19" s="105">
        <v>5173</v>
      </c>
      <c r="P19" s="105">
        <v>4242</v>
      </c>
      <c r="Q19" s="105">
        <v>58.6</v>
      </c>
      <c r="R19" s="105">
        <v>62</v>
      </c>
      <c r="S19" s="105">
        <v>155</v>
      </c>
      <c r="T19" s="105">
        <v>128</v>
      </c>
    </row>
    <row r="20" spans="1:21" ht="18" customHeight="1">
      <c r="A20" s="134"/>
      <c r="B20" s="134"/>
      <c r="C20" s="84" t="s">
        <v>166</v>
      </c>
      <c r="D20" s="84"/>
      <c r="E20" s="105">
        <v>14694</v>
      </c>
      <c r="F20" s="105">
        <v>15187</v>
      </c>
      <c r="G20" s="105">
        <v>1270</v>
      </c>
      <c r="H20" s="105">
        <v>1416</v>
      </c>
      <c r="I20" s="105">
        <v>4.4000000000000004</v>
      </c>
      <c r="J20" s="105">
        <v>4</v>
      </c>
      <c r="K20" s="105">
        <v>24282</v>
      </c>
      <c r="L20" s="102">
        <v>23935</v>
      </c>
      <c r="M20" s="105">
        <v>29000</v>
      </c>
      <c r="N20" s="105">
        <v>24627</v>
      </c>
      <c r="O20" s="105">
        <v>27497</v>
      </c>
      <c r="P20" s="105">
        <v>24578</v>
      </c>
      <c r="Q20" s="105">
        <v>165.7</v>
      </c>
      <c r="R20" s="105">
        <v>164</v>
      </c>
      <c r="S20" s="105">
        <v>84</v>
      </c>
      <c r="T20" s="105">
        <v>5</v>
      </c>
    </row>
    <row r="21" spans="1:21" ht="18" customHeight="1">
      <c r="A21" s="134"/>
      <c r="B21" s="134"/>
      <c r="C21" s="84" t="s">
        <v>167</v>
      </c>
      <c r="D21" s="84"/>
      <c r="E21" s="105">
        <v>98710</v>
      </c>
      <c r="F21" s="105">
        <v>96924</v>
      </c>
      <c r="G21" s="105">
        <v>0</v>
      </c>
      <c r="H21" s="105">
        <v>0</v>
      </c>
      <c r="I21" s="105">
        <v>0</v>
      </c>
      <c r="J21" s="99">
        <v>0</v>
      </c>
      <c r="K21" s="105">
        <v>0</v>
      </c>
      <c r="L21" s="102">
        <v>0</v>
      </c>
      <c r="M21" s="105">
        <v>0</v>
      </c>
      <c r="N21" s="100">
        <v>0</v>
      </c>
      <c r="O21" s="105">
        <v>0</v>
      </c>
      <c r="P21" s="101" t="s">
        <v>256</v>
      </c>
      <c r="Q21" s="105">
        <v>0</v>
      </c>
      <c r="R21" s="85">
        <v>0</v>
      </c>
      <c r="S21" s="105">
        <v>0</v>
      </c>
      <c r="T21" s="105">
        <v>0</v>
      </c>
    </row>
    <row r="22" spans="1:21" ht="18" customHeight="1">
      <c r="A22" s="134"/>
      <c r="B22" s="134"/>
      <c r="C22" s="89" t="s">
        <v>168</v>
      </c>
      <c r="D22" s="89"/>
      <c r="E22" s="105">
        <v>116947</v>
      </c>
      <c r="F22" s="105">
        <v>115753</v>
      </c>
      <c r="G22" s="105">
        <v>1845</v>
      </c>
      <c r="H22" s="105">
        <v>2186</v>
      </c>
      <c r="I22" s="105">
        <v>8</v>
      </c>
      <c r="J22" s="105">
        <v>8</v>
      </c>
      <c r="K22" s="105">
        <v>28639</v>
      </c>
      <c r="L22" s="102">
        <v>26880</v>
      </c>
      <c r="M22" s="105">
        <v>29176</v>
      </c>
      <c r="N22" s="105">
        <v>24664</v>
      </c>
      <c r="O22" s="105">
        <v>32670</v>
      </c>
      <c r="P22" s="105">
        <v>28820</v>
      </c>
      <c r="Q22" s="105">
        <v>224.3</v>
      </c>
      <c r="R22" s="105">
        <v>226</v>
      </c>
      <c r="S22" s="105">
        <v>239</v>
      </c>
      <c r="T22" s="105">
        <v>133</v>
      </c>
    </row>
    <row r="23" spans="1:21" ht="18" customHeight="1">
      <c r="A23" s="134"/>
      <c r="B23" s="134" t="s">
        <v>169</v>
      </c>
      <c r="C23" s="84" t="s">
        <v>170</v>
      </c>
      <c r="D23" s="84"/>
      <c r="E23" s="105">
        <v>24933</v>
      </c>
      <c r="F23" s="105">
        <v>24933</v>
      </c>
      <c r="G23" s="105">
        <v>1500</v>
      </c>
      <c r="H23" s="105">
        <v>1500</v>
      </c>
      <c r="I23" s="105">
        <v>10</v>
      </c>
      <c r="J23" s="105">
        <v>10</v>
      </c>
      <c r="K23" s="105">
        <v>100</v>
      </c>
      <c r="L23" s="102">
        <v>100</v>
      </c>
      <c r="M23" s="105">
        <v>5</v>
      </c>
      <c r="N23" s="105">
        <v>5</v>
      </c>
      <c r="O23" s="105">
        <v>7389</v>
      </c>
      <c r="P23" s="105">
        <v>7389</v>
      </c>
      <c r="Q23" s="105">
        <v>100</v>
      </c>
      <c r="R23" s="105">
        <v>100</v>
      </c>
      <c r="S23" s="105">
        <v>45</v>
      </c>
      <c r="T23" s="105">
        <v>45</v>
      </c>
    </row>
    <row r="24" spans="1:21" ht="18" customHeight="1">
      <c r="A24" s="134"/>
      <c r="B24" s="134"/>
      <c r="C24" s="84" t="s">
        <v>171</v>
      </c>
      <c r="D24" s="84"/>
      <c r="E24" s="105">
        <v>692</v>
      </c>
      <c r="F24" s="105">
        <v>665</v>
      </c>
      <c r="G24" s="105">
        <v>6523</v>
      </c>
      <c r="H24" s="105">
        <v>6195</v>
      </c>
      <c r="I24" s="85">
        <v>24.3</v>
      </c>
      <c r="J24" s="105">
        <v>36</v>
      </c>
      <c r="K24" s="105">
        <v>7013</v>
      </c>
      <c r="L24" s="102">
        <v>6773</v>
      </c>
      <c r="M24" s="105">
        <v>0</v>
      </c>
      <c r="N24" s="100">
        <v>0</v>
      </c>
      <c r="O24" s="105">
        <v>17084</v>
      </c>
      <c r="P24" s="105">
        <v>18016</v>
      </c>
      <c r="Q24" s="105">
        <v>437</v>
      </c>
      <c r="R24" s="105">
        <v>404</v>
      </c>
      <c r="S24" s="105">
        <v>19</v>
      </c>
      <c r="T24" s="105">
        <v>19</v>
      </c>
    </row>
    <row r="25" spans="1:21" ht="18" customHeight="1">
      <c r="A25" s="134"/>
      <c r="B25" s="134"/>
      <c r="C25" s="84" t="s">
        <v>172</v>
      </c>
      <c r="D25" s="84"/>
      <c r="E25" s="105">
        <v>0</v>
      </c>
      <c r="F25" s="65" t="s">
        <v>244</v>
      </c>
      <c r="G25" s="105">
        <v>42</v>
      </c>
      <c r="H25" s="105">
        <v>39</v>
      </c>
      <c r="I25" s="105">
        <v>2.2999999999999998</v>
      </c>
      <c r="J25" s="105">
        <v>2</v>
      </c>
      <c r="K25" s="105">
        <v>0</v>
      </c>
      <c r="L25" s="103">
        <v>0</v>
      </c>
      <c r="M25" s="105">
        <v>0</v>
      </c>
      <c r="N25" s="100">
        <v>0</v>
      </c>
      <c r="O25" s="105">
        <v>6539</v>
      </c>
      <c r="P25" s="105">
        <v>6539</v>
      </c>
      <c r="Q25" s="105">
        <v>0</v>
      </c>
      <c r="R25" s="85">
        <v>0</v>
      </c>
      <c r="S25" s="105">
        <v>45</v>
      </c>
      <c r="T25" s="105">
        <v>45</v>
      </c>
    </row>
    <row r="26" spans="1:21" ht="18" customHeight="1">
      <c r="A26" s="134"/>
      <c r="B26" s="134"/>
      <c r="C26" s="84" t="s">
        <v>173</v>
      </c>
      <c r="D26" s="84"/>
      <c r="E26" s="105">
        <v>25625</v>
      </c>
      <c r="F26" s="105">
        <v>25598</v>
      </c>
      <c r="G26" s="105">
        <v>8065</v>
      </c>
      <c r="H26" s="105">
        <v>7734</v>
      </c>
      <c r="I26" s="105">
        <v>36.799999999999997</v>
      </c>
      <c r="J26" s="105">
        <v>46</v>
      </c>
      <c r="K26" s="105">
        <v>7113</v>
      </c>
      <c r="L26" s="102">
        <v>6873</v>
      </c>
      <c r="M26" s="105">
        <v>5</v>
      </c>
      <c r="N26" s="105">
        <v>5</v>
      </c>
      <c r="O26" s="105">
        <v>31011</v>
      </c>
      <c r="P26" s="105">
        <v>31944</v>
      </c>
      <c r="Q26" s="105">
        <f>479-58</f>
        <v>421</v>
      </c>
      <c r="R26" s="105">
        <v>504</v>
      </c>
      <c r="S26" s="105">
        <v>109</v>
      </c>
      <c r="T26" s="105">
        <v>109</v>
      </c>
    </row>
    <row r="27" spans="1:21" ht="18" customHeight="1">
      <c r="A27" s="134"/>
      <c r="B27" s="84" t="s">
        <v>174</v>
      </c>
      <c r="C27" s="84"/>
      <c r="D27" s="84"/>
      <c r="E27" s="105">
        <v>142572</v>
      </c>
      <c r="F27" s="105">
        <v>141351</v>
      </c>
      <c r="G27" s="105">
        <v>9910</v>
      </c>
      <c r="H27" s="105">
        <v>9920</v>
      </c>
      <c r="I27" s="105">
        <v>45.1</v>
      </c>
      <c r="J27" s="105">
        <v>54</v>
      </c>
      <c r="K27" s="105">
        <v>35752</v>
      </c>
      <c r="L27" s="102">
        <v>33754</v>
      </c>
      <c r="M27" s="105">
        <v>29181</v>
      </c>
      <c r="N27" s="105">
        <v>24669</v>
      </c>
      <c r="O27" s="105">
        <v>63681</v>
      </c>
      <c r="P27" s="105">
        <v>60765</v>
      </c>
      <c r="Q27" s="105">
        <v>704</v>
      </c>
      <c r="R27" s="105">
        <v>730</v>
      </c>
      <c r="S27" s="105">
        <v>348</v>
      </c>
      <c r="T27" s="105">
        <v>242</v>
      </c>
    </row>
    <row r="28" spans="1:21" ht="18" customHeight="1">
      <c r="A28" s="134" t="s">
        <v>175</v>
      </c>
      <c r="B28" s="134" t="s">
        <v>176</v>
      </c>
      <c r="C28" s="84" t="s">
        <v>177</v>
      </c>
      <c r="D28" s="130" t="s">
        <v>36</v>
      </c>
      <c r="E28" s="105">
        <v>6072</v>
      </c>
      <c r="F28" s="105">
        <v>5907</v>
      </c>
      <c r="G28" s="105">
        <v>2289</v>
      </c>
      <c r="H28" s="105">
        <v>2299</v>
      </c>
      <c r="I28" s="105">
        <v>52.3</v>
      </c>
      <c r="J28" s="105">
        <v>44</v>
      </c>
      <c r="K28" s="105">
        <v>6842</v>
      </c>
      <c r="L28" s="102">
        <v>6482</v>
      </c>
      <c r="M28" s="105">
        <v>0</v>
      </c>
      <c r="N28" s="100">
        <v>0</v>
      </c>
      <c r="O28" s="105">
        <v>14513</v>
      </c>
      <c r="P28" s="105">
        <v>12229</v>
      </c>
      <c r="Q28" s="105">
        <v>430.6</v>
      </c>
      <c r="R28" s="105">
        <v>423</v>
      </c>
      <c r="S28" s="105">
        <v>269.2</v>
      </c>
      <c r="T28" s="105">
        <v>308</v>
      </c>
    </row>
    <row r="29" spans="1:21" ht="18" customHeight="1">
      <c r="A29" s="134"/>
      <c r="B29" s="134"/>
      <c r="C29" s="84" t="s">
        <v>178</v>
      </c>
      <c r="D29" s="130" t="s">
        <v>37</v>
      </c>
      <c r="E29" s="105">
        <v>5543</v>
      </c>
      <c r="F29" s="105">
        <v>5590</v>
      </c>
      <c r="G29" s="105">
        <v>1449</v>
      </c>
      <c r="H29" s="105">
        <v>1484</v>
      </c>
      <c r="I29" s="105">
        <v>20</v>
      </c>
      <c r="J29" s="105">
        <v>14</v>
      </c>
      <c r="K29" s="105">
        <v>6390</v>
      </c>
      <c r="L29" s="102">
        <v>5674</v>
      </c>
      <c r="M29" s="105">
        <v>0</v>
      </c>
      <c r="N29" s="100">
        <v>0</v>
      </c>
      <c r="O29" s="105">
        <v>15250</v>
      </c>
      <c r="P29" s="105">
        <v>11640</v>
      </c>
      <c r="Q29" s="105">
        <v>381.3</v>
      </c>
      <c r="R29" s="105">
        <v>390</v>
      </c>
      <c r="S29" s="105">
        <v>254.9</v>
      </c>
      <c r="T29" s="105">
        <v>255</v>
      </c>
    </row>
    <row r="30" spans="1:21" ht="18" customHeight="1">
      <c r="A30" s="134"/>
      <c r="B30" s="134"/>
      <c r="C30" s="84" t="s">
        <v>179</v>
      </c>
      <c r="D30" s="130" t="s">
        <v>180</v>
      </c>
      <c r="E30" s="105">
        <v>462</v>
      </c>
      <c r="F30" s="105">
        <v>443</v>
      </c>
      <c r="G30" s="105">
        <v>316</v>
      </c>
      <c r="H30" s="105">
        <v>291</v>
      </c>
      <c r="I30" s="105">
        <v>42</v>
      </c>
      <c r="J30" s="105">
        <v>41</v>
      </c>
      <c r="K30" s="105">
        <v>0</v>
      </c>
      <c r="L30" s="102">
        <v>0</v>
      </c>
      <c r="M30" s="105">
        <v>0</v>
      </c>
      <c r="N30" s="100">
        <v>0</v>
      </c>
      <c r="O30" s="105">
        <v>414</v>
      </c>
      <c r="P30" s="105">
        <v>403</v>
      </c>
      <c r="Q30" s="105">
        <v>0</v>
      </c>
      <c r="R30" s="85">
        <v>0</v>
      </c>
      <c r="S30" s="105">
        <v>42.7</v>
      </c>
      <c r="T30" s="105">
        <v>52</v>
      </c>
    </row>
    <row r="31" spans="1:21" ht="18" customHeight="1">
      <c r="A31" s="134"/>
      <c r="B31" s="134"/>
      <c r="C31" s="89" t="s">
        <v>181</v>
      </c>
      <c r="D31" s="130" t="s">
        <v>182</v>
      </c>
      <c r="E31" s="105">
        <f t="shared" ref="E31:T31" si="0">E28-E29-E30</f>
        <v>67</v>
      </c>
      <c r="F31" s="105">
        <f t="shared" si="0"/>
        <v>-126</v>
      </c>
      <c r="G31" s="105">
        <f t="shared" si="0"/>
        <v>524</v>
      </c>
      <c r="H31" s="105">
        <f t="shared" si="0"/>
        <v>524</v>
      </c>
      <c r="I31" s="105">
        <f t="shared" si="0"/>
        <v>-9.7000000000000028</v>
      </c>
      <c r="J31" s="105">
        <f t="shared" si="0"/>
        <v>-11</v>
      </c>
      <c r="K31" s="105">
        <f t="shared" si="0"/>
        <v>452</v>
      </c>
      <c r="L31" s="102">
        <f t="shared" si="0"/>
        <v>808</v>
      </c>
      <c r="M31" s="105">
        <f t="shared" si="0"/>
        <v>0</v>
      </c>
      <c r="N31" s="105">
        <f>N28-N29-N30</f>
        <v>0</v>
      </c>
      <c r="O31" s="105">
        <f t="shared" ref="O31" si="1">O28-O29-O30</f>
        <v>-1151</v>
      </c>
      <c r="P31" s="105">
        <f t="shared" si="0"/>
        <v>186</v>
      </c>
      <c r="Q31" s="105">
        <f t="shared" si="0"/>
        <v>49.300000000000011</v>
      </c>
      <c r="R31" s="105">
        <f t="shared" si="0"/>
        <v>33</v>
      </c>
      <c r="S31" s="105">
        <f t="shared" si="0"/>
        <v>-28.40000000000002</v>
      </c>
      <c r="T31" s="105">
        <f t="shared" si="0"/>
        <v>1</v>
      </c>
      <c r="U31" s="7"/>
    </row>
    <row r="32" spans="1:21" ht="18" customHeight="1">
      <c r="A32" s="134"/>
      <c r="B32" s="134"/>
      <c r="C32" s="84" t="s">
        <v>183</v>
      </c>
      <c r="D32" s="130" t="s">
        <v>184</v>
      </c>
      <c r="E32" s="105">
        <v>27</v>
      </c>
      <c r="F32" s="105">
        <v>221</v>
      </c>
      <c r="G32" s="105">
        <v>6</v>
      </c>
      <c r="H32" s="105">
        <v>12</v>
      </c>
      <c r="I32" s="105">
        <v>0.02</v>
      </c>
      <c r="J32" s="105">
        <v>1.9E-2</v>
      </c>
      <c r="K32" s="105">
        <v>28.6</v>
      </c>
      <c r="L32" s="102">
        <v>20</v>
      </c>
      <c r="M32" s="105">
        <v>0</v>
      </c>
      <c r="N32" s="105">
        <v>0</v>
      </c>
      <c r="O32" s="105">
        <v>224</v>
      </c>
      <c r="P32" s="105">
        <v>79</v>
      </c>
      <c r="Q32" s="105">
        <v>0.4</v>
      </c>
      <c r="R32" s="105">
        <v>0</v>
      </c>
      <c r="S32" s="105">
        <v>29.9</v>
      </c>
      <c r="T32" s="105">
        <v>7</v>
      </c>
    </row>
    <row r="33" spans="1:20" ht="18" customHeight="1">
      <c r="A33" s="134"/>
      <c r="B33" s="134"/>
      <c r="C33" s="84" t="s">
        <v>185</v>
      </c>
      <c r="D33" s="130" t="s">
        <v>186</v>
      </c>
      <c r="E33" s="105">
        <v>67</v>
      </c>
      <c r="F33" s="105">
        <v>71</v>
      </c>
      <c r="G33" s="105">
        <v>6</v>
      </c>
      <c r="H33" s="105">
        <v>9</v>
      </c>
      <c r="I33" s="105">
        <v>1.3</v>
      </c>
      <c r="J33" s="105">
        <v>1</v>
      </c>
      <c r="K33" s="105">
        <v>108.3</v>
      </c>
      <c r="L33" s="102">
        <v>123</v>
      </c>
      <c r="M33" s="105">
        <v>0</v>
      </c>
      <c r="N33" s="105">
        <v>0</v>
      </c>
      <c r="O33" s="105">
        <v>366</v>
      </c>
      <c r="P33" s="105">
        <v>80</v>
      </c>
      <c r="Q33" s="105">
        <v>0.01</v>
      </c>
      <c r="R33" s="105">
        <v>0</v>
      </c>
      <c r="S33" s="105">
        <v>0.2</v>
      </c>
      <c r="T33" s="105">
        <v>0</v>
      </c>
    </row>
    <row r="34" spans="1:20" ht="18" customHeight="1">
      <c r="A34" s="134"/>
      <c r="B34" s="134"/>
      <c r="C34" s="89" t="s">
        <v>187</v>
      </c>
      <c r="D34" s="130" t="s">
        <v>188</v>
      </c>
      <c r="E34" s="105">
        <f t="shared" ref="E34:T34" si="2">E31+E32-E33</f>
        <v>27</v>
      </c>
      <c r="F34" s="105">
        <f t="shared" si="2"/>
        <v>24</v>
      </c>
      <c r="G34" s="105">
        <f t="shared" si="2"/>
        <v>524</v>
      </c>
      <c r="H34" s="105">
        <f t="shared" si="2"/>
        <v>527</v>
      </c>
      <c r="I34" s="105">
        <f t="shared" si="2"/>
        <v>-10.980000000000004</v>
      </c>
      <c r="J34" s="105">
        <f t="shared" si="2"/>
        <v>-11.981</v>
      </c>
      <c r="K34" s="105">
        <f t="shared" si="2"/>
        <v>372.3</v>
      </c>
      <c r="L34" s="102">
        <f t="shared" si="2"/>
        <v>705</v>
      </c>
      <c r="M34" s="105">
        <f t="shared" si="2"/>
        <v>0</v>
      </c>
      <c r="N34" s="105">
        <f t="shared" si="2"/>
        <v>0</v>
      </c>
      <c r="O34" s="105">
        <f t="shared" si="2"/>
        <v>-1293</v>
      </c>
      <c r="P34" s="105">
        <f t="shared" si="2"/>
        <v>185</v>
      </c>
      <c r="Q34" s="105">
        <f t="shared" si="2"/>
        <v>49.690000000000012</v>
      </c>
      <c r="R34" s="105">
        <f t="shared" si="2"/>
        <v>33</v>
      </c>
      <c r="S34" s="105">
        <f t="shared" si="2"/>
        <v>1.2999999999999787</v>
      </c>
      <c r="T34" s="105">
        <f t="shared" si="2"/>
        <v>8</v>
      </c>
    </row>
    <row r="35" spans="1:20" ht="18" customHeight="1">
      <c r="A35" s="134"/>
      <c r="B35" s="134" t="s">
        <v>189</v>
      </c>
      <c r="C35" s="84" t="s">
        <v>190</v>
      </c>
      <c r="D35" s="130" t="s">
        <v>191</v>
      </c>
      <c r="E35" s="105">
        <v>0</v>
      </c>
      <c r="F35" s="105">
        <v>0</v>
      </c>
      <c r="G35" s="105">
        <v>0</v>
      </c>
      <c r="H35" s="105">
        <v>8</v>
      </c>
      <c r="I35" s="105">
        <v>0</v>
      </c>
      <c r="J35" s="99">
        <v>0</v>
      </c>
      <c r="K35" s="105">
        <v>40.799999999999997</v>
      </c>
      <c r="L35" s="104">
        <v>0</v>
      </c>
      <c r="M35" s="105">
        <v>0</v>
      </c>
      <c r="N35" s="105">
        <v>0</v>
      </c>
      <c r="O35" s="105">
        <v>127</v>
      </c>
      <c r="P35" s="105">
        <v>6032</v>
      </c>
      <c r="Q35" s="105">
        <v>0</v>
      </c>
      <c r="R35" s="105">
        <v>0</v>
      </c>
      <c r="S35" s="105">
        <v>0</v>
      </c>
      <c r="T35" s="105">
        <v>0</v>
      </c>
    </row>
    <row r="36" spans="1:20" ht="18" customHeight="1">
      <c r="A36" s="134"/>
      <c r="B36" s="134"/>
      <c r="C36" s="84" t="s">
        <v>192</v>
      </c>
      <c r="D36" s="130" t="s">
        <v>193</v>
      </c>
      <c r="E36" s="105">
        <v>0</v>
      </c>
      <c r="F36" s="105">
        <v>0</v>
      </c>
      <c r="G36" s="105">
        <v>3</v>
      </c>
      <c r="H36" s="105">
        <v>13</v>
      </c>
      <c r="I36" s="105">
        <v>0</v>
      </c>
      <c r="J36" s="99">
        <v>0</v>
      </c>
      <c r="K36" s="105">
        <v>163.80000000000001</v>
      </c>
      <c r="L36" s="102">
        <v>0</v>
      </c>
      <c r="M36" s="105">
        <v>0</v>
      </c>
      <c r="N36" s="105">
        <v>0</v>
      </c>
      <c r="O36" s="105">
        <v>106</v>
      </c>
      <c r="P36" s="105">
        <v>1980</v>
      </c>
      <c r="Q36" s="105">
        <v>0</v>
      </c>
      <c r="R36" s="105">
        <v>0</v>
      </c>
      <c r="S36" s="105">
        <v>0</v>
      </c>
      <c r="T36" s="105">
        <v>1</v>
      </c>
    </row>
    <row r="37" spans="1:20" ht="18" customHeight="1">
      <c r="A37" s="134"/>
      <c r="B37" s="134"/>
      <c r="C37" s="84" t="s">
        <v>194</v>
      </c>
      <c r="D37" s="130" t="s">
        <v>195</v>
      </c>
      <c r="E37" s="105">
        <f t="shared" ref="E37:T37" si="3">E34+E35-E36</f>
        <v>27</v>
      </c>
      <c r="F37" s="105">
        <f t="shared" si="3"/>
        <v>24</v>
      </c>
      <c r="G37" s="105">
        <f t="shared" si="3"/>
        <v>521</v>
      </c>
      <c r="H37" s="105">
        <f t="shared" si="3"/>
        <v>522</v>
      </c>
      <c r="I37" s="105">
        <f t="shared" si="3"/>
        <v>-10.980000000000004</v>
      </c>
      <c r="J37" s="105">
        <f t="shared" si="3"/>
        <v>-11.981</v>
      </c>
      <c r="K37" s="105">
        <f t="shared" si="3"/>
        <v>249.3</v>
      </c>
      <c r="L37" s="102">
        <f t="shared" si="3"/>
        <v>705</v>
      </c>
      <c r="M37" s="105">
        <f t="shared" si="3"/>
        <v>0</v>
      </c>
      <c r="N37" s="105">
        <f t="shared" si="3"/>
        <v>0</v>
      </c>
      <c r="O37" s="105">
        <f t="shared" si="3"/>
        <v>-1272</v>
      </c>
      <c r="P37" s="105">
        <f t="shared" si="3"/>
        <v>4237</v>
      </c>
      <c r="Q37" s="105">
        <f t="shared" si="3"/>
        <v>49.690000000000012</v>
      </c>
      <c r="R37" s="105">
        <f t="shared" si="3"/>
        <v>33</v>
      </c>
      <c r="S37" s="105">
        <f t="shared" si="3"/>
        <v>1.2999999999999787</v>
      </c>
      <c r="T37" s="105">
        <f t="shared" si="3"/>
        <v>7</v>
      </c>
    </row>
    <row r="38" spans="1:20" ht="18" customHeight="1">
      <c r="A38" s="134"/>
      <c r="B38" s="134"/>
      <c r="C38" s="84" t="s">
        <v>196</v>
      </c>
      <c r="D38" s="130" t="s">
        <v>197</v>
      </c>
      <c r="E38" s="105">
        <v>0</v>
      </c>
      <c r="F38" s="105">
        <v>0</v>
      </c>
      <c r="G38" s="105">
        <v>0</v>
      </c>
      <c r="H38" s="105">
        <v>0</v>
      </c>
      <c r="I38" s="105">
        <v>0</v>
      </c>
      <c r="J38" s="99">
        <v>0</v>
      </c>
      <c r="K38" s="105">
        <v>0</v>
      </c>
      <c r="L38" s="102">
        <v>0</v>
      </c>
      <c r="M38" s="105">
        <v>0</v>
      </c>
      <c r="N38" s="105">
        <v>0</v>
      </c>
      <c r="O38" s="105">
        <v>0</v>
      </c>
      <c r="P38" s="101">
        <v>0</v>
      </c>
      <c r="Q38" s="105">
        <v>0</v>
      </c>
      <c r="R38" s="105">
        <v>0</v>
      </c>
      <c r="S38" s="105">
        <v>0</v>
      </c>
      <c r="T38" s="105">
        <v>0</v>
      </c>
    </row>
    <row r="39" spans="1:20" ht="18" customHeight="1">
      <c r="A39" s="134"/>
      <c r="B39" s="134"/>
      <c r="C39" s="84" t="s">
        <v>198</v>
      </c>
      <c r="D39" s="130" t="s">
        <v>199</v>
      </c>
      <c r="E39" s="105">
        <v>0</v>
      </c>
      <c r="F39" s="105">
        <v>0</v>
      </c>
      <c r="G39" s="105">
        <v>0</v>
      </c>
      <c r="H39" s="105">
        <v>0</v>
      </c>
      <c r="I39" s="105">
        <v>0</v>
      </c>
      <c r="J39" s="99">
        <v>0</v>
      </c>
      <c r="K39" s="105">
        <v>0</v>
      </c>
      <c r="L39" s="102">
        <v>0</v>
      </c>
      <c r="M39" s="105">
        <v>0</v>
      </c>
      <c r="N39" s="105">
        <v>0</v>
      </c>
      <c r="O39" s="105">
        <v>0</v>
      </c>
      <c r="P39" s="101">
        <v>0</v>
      </c>
      <c r="Q39" s="105">
        <v>0</v>
      </c>
      <c r="R39" s="105">
        <v>0</v>
      </c>
      <c r="S39" s="105">
        <v>0</v>
      </c>
      <c r="T39" s="105">
        <v>0</v>
      </c>
    </row>
    <row r="40" spans="1:20" ht="18" customHeight="1">
      <c r="A40" s="134"/>
      <c r="B40" s="134"/>
      <c r="C40" s="84" t="s">
        <v>200</v>
      </c>
      <c r="D40" s="130" t="s">
        <v>201</v>
      </c>
      <c r="E40" s="105">
        <v>0</v>
      </c>
      <c r="F40" s="105">
        <v>0</v>
      </c>
      <c r="G40" s="105">
        <v>161</v>
      </c>
      <c r="H40" s="105">
        <v>161</v>
      </c>
      <c r="I40" s="105">
        <v>-2.5</v>
      </c>
      <c r="J40" s="105">
        <v>-2.5</v>
      </c>
      <c r="K40" s="105">
        <v>10.199999999999999</v>
      </c>
      <c r="L40" s="102">
        <v>3</v>
      </c>
      <c r="M40" s="105">
        <v>0</v>
      </c>
      <c r="N40" s="105">
        <v>0</v>
      </c>
      <c r="O40" s="105">
        <v>-338</v>
      </c>
      <c r="P40" s="105">
        <v>1346</v>
      </c>
      <c r="Q40" s="105">
        <v>16.100000000000001</v>
      </c>
      <c r="R40" s="105">
        <v>11</v>
      </c>
      <c r="S40" s="105">
        <v>1</v>
      </c>
      <c r="T40" s="105">
        <v>3</v>
      </c>
    </row>
    <row r="41" spans="1:20" ht="18" customHeight="1">
      <c r="A41" s="134"/>
      <c r="B41" s="134"/>
      <c r="C41" s="89" t="s">
        <v>202</v>
      </c>
      <c r="D41" s="130" t="s">
        <v>203</v>
      </c>
      <c r="E41" s="105">
        <f t="shared" ref="E41:T41" si="4">E34+E35-E36-E40</f>
        <v>27</v>
      </c>
      <c r="F41" s="105">
        <f t="shared" si="4"/>
        <v>24</v>
      </c>
      <c r="G41" s="105">
        <f t="shared" si="4"/>
        <v>360</v>
      </c>
      <c r="H41" s="105">
        <f t="shared" si="4"/>
        <v>361</v>
      </c>
      <c r="I41" s="105">
        <f t="shared" si="4"/>
        <v>-8.480000000000004</v>
      </c>
      <c r="J41" s="105">
        <f t="shared" si="4"/>
        <v>-9.4809999999999999</v>
      </c>
      <c r="K41" s="105">
        <f t="shared" si="4"/>
        <v>239.10000000000002</v>
      </c>
      <c r="L41" s="102">
        <f t="shared" si="4"/>
        <v>702</v>
      </c>
      <c r="M41" s="105">
        <f t="shared" si="4"/>
        <v>0</v>
      </c>
      <c r="N41" s="105">
        <f t="shared" si="4"/>
        <v>0</v>
      </c>
      <c r="O41" s="105">
        <f t="shared" si="4"/>
        <v>-934</v>
      </c>
      <c r="P41" s="105">
        <f t="shared" si="4"/>
        <v>2891</v>
      </c>
      <c r="Q41" s="105">
        <f t="shared" si="4"/>
        <v>33.590000000000011</v>
      </c>
      <c r="R41" s="105">
        <f t="shared" si="4"/>
        <v>22</v>
      </c>
      <c r="S41" s="105">
        <f t="shared" si="4"/>
        <v>0.29999999999997873</v>
      </c>
      <c r="T41" s="105">
        <f t="shared" si="4"/>
        <v>4</v>
      </c>
    </row>
    <row r="42" spans="1:20" ht="18" customHeight="1">
      <c r="A42" s="134"/>
      <c r="B42" s="134"/>
      <c r="C42" s="162" t="s">
        <v>204</v>
      </c>
      <c r="D42" s="162"/>
      <c r="E42" s="105">
        <f t="shared" ref="E42:T42" si="5">E37+E38-E39-E40</f>
        <v>27</v>
      </c>
      <c r="F42" s="105">
        <f t="shared" si="5"/>
        <v>24</v>
      </c>
      <c r="G42" s="105">
        <f t="shared" si="5"/>
        <v>360</v>
      </c>
      <c r="H42" s="105">
        <f t="shared" si="5"/>
        <v>361</v>
      </c>
      <c r="I42" s="105">
        <f t="shared" si="5"/>
        <v>-8.480000000000004</v>
      </c>
      <c r="J42" s="105">
        <f t="shared" si="5"/>
        <v>-9.4809999999999999</v>
      </c>
      <c r="K42" s="105">
        <f t="shared" si="5"/>
        <v>239.10000000000002</v>
      </c>
      <c r="L42" s="102">
        <f t="shared" si="5"/>
        <v>702</v>
      </c>
      <c r="M42" s="105">
        <f t="shared" si="5"/>
        <v>0</v>
      </c>
      <c r="N42" s="105">
        <f t="shared" si="5"/>
        <v>0</v>
      </c>
      <c r="O42" s="105">
        <f t="shared" si="5"/>
        <v>-934</v>
      </c>
      <c r="P42" s="105">
        <f t="shared" si="5"/>
        <v>2891</v>
      </c>
      <c r="Q42" s="105">
        <f t="shared" si="5"/>
        <v>33.590000000000011</v>
      </c>
      <c r="R42" s="105">
        <f t="shared" si="5"/>
        <v>22</v>
      </c>
      <c r="S42" s="105">
        <f t="shared" si="5"/>
        <v>0.29999999999997873</v>
      </c>
      <c r="T42" s="105">
        <f t="shared" si="5"/>
        <v>4</v>
      </c>
    </row>
    <row r="43" spans="1:20" ht="18" customHeight="1">
      <c r="A43" s="134"/>
      <c r="B43" s="134"/>
      <c r="C43" s="84" t="s">
        <v>205</v>
      </c>
      <c r="D43" s="130" t="s">
        <v>206</v>
      </c>
      <c r="E43" s="105">
        <v>0</v>
      </c>
      <c r="F43" s="105">
        <v>0</v>
      </c>
      <c r="G43" s="105">
        <v>495</v>
      </c>
      <c r="H43" s="105">
        <v>468</v>
      </c>
      <c r="I43" s="105">
        <v>33.200000000000003</v>
      </c>
      <c r="J43" s="105">
        <v>44</v>
      </c>
      <c r="K43" s="105">
        <v>2799.8</v>
      </c>
      <c r="L43" s="102">
        <v>2097</v>
      </c>
      <c r="M43" s="105">
        <v>0</v>
      </c>
      <c r="N43" s="105">
        <v>0</v>
      </c>
      <c r="O43" s="105">
        <v>2961</v>
      </c>
      <c r="P43" s="105">
        <v>169</v>
      </c>
      <c r="Q43" s="105">
        <v>223.7</v>
      </c>
      <c r="R43" s="105">
        <v>201</v>
      </c>
      <c r="S43" s="105">
        <v>19</v>
      </c>
      <c r="T43" s="105">
        <v>14</v>
      </c>
    </row>
    <row r="44" spans="1:20" ht="18" customHeight="1">
      <c r="A44" s="134"/>
      <c r="B44" s="134"/>
      <c r="C44" s="89" t="s">
        <v>207</v>
      </c>
      <c r="D44" s="115" t="s">
        <v>208</v>
      </c>
      <c r="E44" s="105">
        <f t="shared" ref="E44:T44" si="6">E41+E43</f>
        <v>27</v>
      </c>
      <c r="F44" s="105">
        <f t="shared" si="6"/>
        <v>24</v>
      </c>
      <c r="G44" s="105">
        <f t="shared" si="6"/>
        <v>855</v>
      </c>
      <c r="H44" s="105">
        <f t="shared" si="6"/>
        <v>829</v>
      </c>
      <c r="I44" s="105">
        <f t="shared" si="6"/>
        <v>24.72</v>
      </c>
      <c r="J44" s="105">
        <f t="shared" si="6"/>
        <v>34.518999999999998</v>
      </c>
      <c r="K44" s="105">
        <f t="shared" si="6"/>
        <v>3038.9</v>
      </c>
      <c r="L44" s="102">
        <f>L41+L43</f>
        <v>2799</v>
      </c>
      <c r="M44" s="105">
        <f t="shared" ref="M44:O44" si="7">M41+M43</f>
        <v>0</v>
      </c>
      <c r="N44" s="105">
        <f t="shared" si="7"/>
        <v>0</v>
      </c>
      <c r="O44" s="105">
        <f t="shared" si="7"/>
        <v>2027</v>
      </c>
      <c r="P44" s="105">
        <f t="shared" si="6"/>
        <v>3060</v>
      </c>
      <c r="Q44" s="105">
        <f t="shared" si="6"/>
        <v>257.29000000000002</v>
      </c>
      <c r="R44" s="105">
        <f t="shared" si="6"/>
        <v>223</v>
      </c>
      <c r="S44" s="105">
        <f t="shared" si="6"/>
        <v>19.299999999999979</v>
      </c>
      <c r="T44" s="105">
        <f t="shared" si="6"/>
        <v>18</v>
      </c>
    </row>
    <row r="45" spans="1:20" ht="14.15" customHeight="1">
      <c r="A45" s="131" t="s">
        <v>209</v>
      </c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</row>
    <row r="46" spans="1:20" ht="14.15" customHeight="1">
      <c r="A46" s="131" t="s">
        <v>210</v>
      </c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</row>
    <row r="47" spans="1:20">
      <c r="A47" s="42"/>
    </row>
  </sheetData>
  <mergeCells count="18">
    <mergeCell ref="S6:T6"/>
    <mergeCell ref="A8:A14"/>
    <mergeCell ref="B9:B14"/>
    <mergeCell ref="A15:A27"/>
    <mergeCell ref="B15:B18"/>
    <mergeCell ref="B19:B22"/>
    <mergeCell ref="B23:B26"/>
    <mergeCell ref="E6:F6"/>
    <mergeCell ref="G6:H6"/>
    <mergeCell ref="I6:J6"/>
    <mergeCell ref="K6:L6"/>
    <mergeCell ref="M6:N6"/>
    <mergeCell ref="O6:P6"/>
    <mergeCell ref="A28:A44"/>
    <mergeCell ref="B28:B34"/>
    <mergeCell ref="B35:B44"/>
    <mergeCell ref="C42:D42"/>
    <mergeCell ref="Q6:R6"/>
  </mergeCells>
  <phoneticPr fontId="20"/>
  <printOptions horizontalCentered="1" gridLinesSet="0"/>
  <pageMargins left="0.39370078740157483" right="0.39370078740157483" top="0.19685039370078741" bottom="0.19685039370078741" header="0.27559055118110237" footer="0.23622047244094491"/>
  <pageSetup paperSize="9" scale="57" firstPageNumber="5" orientation="landscape" useFirstPageNumber="1" horizontalDpi="4294967292" r:id="rId1"/>
  <headerFooter alignWithMargins="0">
    <oddHeader>&amp;R&amp;"明朝,斜体"&amp;9指定都市－5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1.普通会計予算（R6-7年度）</vt:lpstr>
      <vt:lpstr>2.公営企業会計予算（R6-7年度）</vt:lpstr>
      <vt:lpstr>3.(1)普通会計決算（R4-5年度）</vt:lpstr>
      <vt:lpstr>3.(2)財政指標等（R元‐R5年度）</vt:lpstr>
      <vt:lpstr>4.公営企業会計決算（R4-5年度）</vt:lpstr>
      <vt:lpstr>5.三セク決算（R4-5年度）</vt:lpstr>
      <vt:lpstr>'1.普通会計予算（R6-7年度）'!Print_Area</vt:lpstr>
      <vt:lpstr>'2.公営企業会計予算（R6-7年度）'!Print_Area</vt:lpstr>
      <vt:lpstr>'3.(1)普通会計決算（R4-5年度）'!Print_Area</vt:lpstr>
      <vt:lpstr>'3.(2)財政指標等（R元‐R5年度）'!Print_Area</vt:lpstr>
      <vt:lpstr>'4.公営企業会計決算（R4-5年度）'!Print_Area</vt:lpstr>
      <vt:lpstr>'5.三セク決算（R4-5年度）'!Print_Area</vt:lpstr>
      <vt:lpstr>'2.公営企業会計予算（R6-7年度）'!Print_Titles</vt:lpstr>
      <vt:lpstr>'4.公営企業会計決算（R4-5年度）'!Print_Titles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服部</cp:lastModifiedBy>
  <cp:lastPrinted>2025-08-28T02:56:47Z</cp:lastPrinted>
  <dcterms:created xsi:type="dcterms:W3CDTF">1999-07-06T05:17:05Z</dcterms:created>
  <dcterms:modified xsi:type="dcterms:W3CDTF">2025-08-29T04:25:18Z</dcterms:modified>
</cp:coreProperties>
</file>