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S11400_財政課\常用_副本\予算\００３決算班\各種照会\R7年度\02_【地方債協会0829〆】都道府県及び指定都市の財政状況について\3.回答\"/>
    </mc:Choice>
  </mc:AlternateContent>
  <xr:revisionPtr revIDLastSave="0" documentId="13_ncr:1_{BA3E51B1-328D-4AEE-B5B9-137A9D534CC0}" xr6:coauthVersionLast="47" xr6:coauthVersionMax="47" xr10:uidLastSave="{00000000-0000-0000-0000-000000000000}"/>
  <bookViews>
    <workbookView xWindow="-28920" yWindow="1245" windowWidth="29040" windowHeight="15720" tabRatio="663" firstSheet="2" activeTab="5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K34" i="8" l="1"/>
  <c r="F27" i="2" l="1"/>
  <c r="J24" i="4" l="1"/>
  <c r="J27" i="4" s="1"/>
  <c r="J16" i="4"/>
  <c r="J15" i="4"/>
  <c r="J14" i="4"/>
  <c r="J24" i="7"/>
  <c r="J27" i="7" s="1"/>
  <c r="J16" i="7"/>
  <c r="J15" i="7"/>
  <c r="J14" i="7"/>
  <c r="N39" i="4" l="1"/>
  <c r="N44" i="4"/>
  <c r="N45" i="4"/>
  <c r="L44" i="4"/>
  <c r="L39" i="4"/>
  <c r="N39" i="7"/>
  <c r="N44" i="7"/>
  <c r="N45" i="7"/>
  <c r="L44" i="7"/>
  <c r="L39" i="7"/>
  <c r="L45" i="7" s="1"/>
  <c r="L45" i="4" l="1"/>
  <c r="H44" i="7" l="1"/>
  <c r="H32" i="7"/>
  <c r="H39" i="7" s="1"/>
  <c r="H45" i="7" s="1"/>
  <c r="F44" i="7"/>
  <c r="F36" i="7"/>
  <c r="F32" i="7"/>
  <c r="F39" i="7" s="1"/>
  <c r="F45" i="7" s="1"/>
  <c r="H44" i="4"/>
  <c r="H36" i="4"/>
  <c r="H32" i="4"/>
  <c r="H39" i="4" s="1"/>
  <c r="H45" i="4" s="1"/>
  <c r="F44" i="4"/>
  <c r="F42" i="4"/>
  <c r="F36" i="4"/>
  <c r="F32" i="4"/>
  <c r="F39" i="4" s="1"/>
  <c r="F45" i="4" s="1"/>
  <c r="J39" i="7" l="1"/>
  <c r="J44" i="7"/>
  <c r="K31" i="8"/>
  <c r="I19" i="6"/>
  <c r="L31" i="8" l="1"/>
  <c r="L34" i="8" s="1"/>
  <c r="J31" i="8"/>
  <c r="J34" i="8" s="1"/>
  <c r="H31" i="8"/>
  <c r="H34" i="8" s="1"/>
  <c r="F31" i="8"/>
  <c r="F34" i="8" s="1"/>
  <c r="F27" i="8"/>
  <c r="O44" i="7"/>
  <c r="O39" i="7"/>
  <c r="O45" i="7" s="1"/>
  <c r="M44" i="7"/>
  <c r="M39" i="7"/>
  <c r="M45" i="7" s="1"/>
  <c r="I44" i="7"/>
  <c r="I39" i="7"/>
  <c r="I45" i="7" s="1"/>
  <c r="G44" i="7"/>
  <c r="G39" i="7"/>
  <c r="G45" i="7" s="1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E22" i="6"/>
  <c r="F22" i="6"/>
  <c r="H19" i="6"/>
  <c r="H21" i="6" s="1"/>
  <c r="G19" i="6"/>
  <c r="G21" i="6" s="1"/>
  <c r="F19" i="6"/>
  <c r="F21" i="6" s="1"/>
  <c r="E19" i="6"/>
  <c r="E21" i="6" s="1"/>
  <c r="E20" i="6"/>
  <c r="F20" i="6"/>
  <c r="G20" i="6"/>
  <c r="H20" i="6"/>
  <c r="H45" i="5"/>
  <c r="H32" i="5"/>
  <c r="H27" i="5"/>
  <c r="O44" i="4"/>
  <c r="O39" i="4"/>
  <c r="O45" i="4" s="1"/>
  <c r="M44" i="4"/>
  <c r="M39" i="4"/>
  <c r="M45" i="4" s="1"/>
  <c r="K44" i="4"/>
  <c r="K36" i="4"/>
  <c r="K32" i="4"/>
  <c r="K39" i="4" s="1"/>
  <c r="K45" i="4" s="1"/>
  <c r="I42" i="4"/>
  <c r="I44" i="4" s="1"/>
  <c r="I36" i="4"/>
  <c r="I39" i="4" s="1"/>
  <c r="I45" i="4" s="1"/>
  <c r="G40" i="4"/>
  <c r="G44" i="4" s="1"/>
  <c r="G36" i="4"/>
  <c r="G32" i="4"/>
  <c r="G39" i="4" s="1"/>
  <c r="G45" i="4" s="1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45" i="2"/>
  <c r="H26" i="2"/>
  <c r="H27" i="2" s="1"/>
  <c r="L41" i="8" l="1"/>
  <c r="L44" i="8" s="1"/>
  <c r="L37" i="8"/>
  <c r="L42" i="8" s="1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G24" i="6"/>
  <c r="E23" i="6"/>
  <c r="G23" i="6"/>
  <c r="F23" i="6"/>
  <c r="G22" i="6" l="1"/>
  <c r="H24" i="6"/>
  <c r="H22" i="6" l="1"/>
  <c r="H23" i="6"/>
  <c r="I9" i="2" l="1"/>
  <c r="F45" i="2"/>
  <c r="G45" i="2" s="1"/>
  <c r="G27" i="2"/>
  <c r="G44" i="5"/>
  <c r="G19" i="5"/>
  <c r="N31" i="8"/>
  <c r="N34" i="8" s="1"/>
  <c r="M31" i="8"/>
  <c r="M34" i="8" s="1"/>
  <c r="I31" i="8"/>
  <c r="I34" i="8" s="1"/>
  <c r="I37" i="8" s="1"/>
  <c r="I42" i="8" s="1"/>
  <c r="G31" i="8"/>
  <c r="G34" i="8" s="1"/>
  <c r="G41" i="8" s="1"/>
  <c r="G44" i="8" s="1"/>
  <c r="E31" i="8"/>
  <c r="E34" i="8" s="1"/>
  <c r="O24" i="7"/>
  <c r="O27" i="7" s="1"/>
  <c r="N24" i="7"/>
  <c r="N27" i="7" s="1"/>
  <c r="M24" i="7"/>
  <c r="M27" i="7" s="1"/>
  <c r="L24" i="7"/>
  <c r="L27" i="7" s="1"/>
  <c r="H24" i="7"/>
  <c r="H27" i="7" s="1"/>
  <c r="F24" i="7"/>
  <c r="F27" i="7" s="1"/>
  <c r="O16" i="7"/>
  <c r="N16" i="7"/>
  <c r="M16" i="7"/>
  <c r="L16" i="7"/>
  <c r="H16" i="7"/>
  <c r="F16" i="7"/>
  <c r="O15" i="7"/>
  <c r="N15" i="7"/>
  <c r="M15" i="7"/>
  <c r="L15" i="7"/>
  <c r="H15" i="7"/>
  <c r="F15" i="7"/>
  <c r="O14" i="7"/>
  <c r="N14" i="7"/>
  <c r="M14" i="7"/>
  <c r="L14" i="7"/>
  <c r="H14" i="7"/>
  <c r="F14" i="7"/>
  <c r="I20" i="6"/>
  <c r="I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24" i="4"/>
  <c r="O27" i="4" s="1"/>
  <c r="N24" i="4"/>
  <c r="N27" i="4" s="1"/>
  <c r="M24" i="4"/>
  <c r="M27" i="4" s="1"/>
  <c r="L24" i="4"/>
  <c r="L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H16" i="4"/>
  <c r="H15" i="4"/>
  <c r="H14" i="4"/>
  <c r="F24" i="4"/>
  <c r="F27" i="4" s="1"/>
  <c r="F16" i="4"/>
  <c r="F15" i="4"/>
  <c r="F14" i="4"/>
  <c r="G29" i="2" l="1"/>
  <c r="G41" i="2"/>
  <c r="G14" i="2"/>
  <c r="G42" i="5"/>
  <c r="G28" i="5"/>
  <c r="G37" i="5"/>
  <c r="G33" i="5"/>
  <c r="G35" i="5"/>
  <c r="G40" i="5"/>
  <c r="G34" i="5"/>
  <c r="G30" i="5"/>
  <c r="G41" i="5"/>
  <c r="G38" i="5"/>
  <c r="G39" i="5"/>
  <c r="I45" i="5"/>
  <c r="G45" i="5"/>
  <c r="G29" i="5"/>
  <c r="G28" i="2"/>
  <c r="G21" i="2"/>
  <c r="G43" i="5"/>
  <c r="G16" i="2"/>
  <c r="G18" i="2"/>
  <c r="J45" i="7"/>
  <c r="G36" i="5"/>
  <c r="G31" i="5"/>
  <c r="G32" i="5"/>
  <c r="G9" i="2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<sst xmlns="http://schemas.openxmlformats.org/spreadsheetml/2006/main" count="446" uniqueCount="266">
  <si>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</si>
  <si>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</si>
  <si>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</si>
  <si>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</si>
  <si>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</si>
  <si>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</si>
  <si>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</si>
  <si>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</si>
  <si>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</si>
  <si>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</si>
  <si>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</si>
  <si>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</si>
  <si>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</si>
  <si>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</si>
  <si>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</si>
  <si>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</si>
  <si>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</si>
  <si>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</si>
  <si>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</si>
  <si>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</si>
  <si>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</si>
  <si>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</si>
  <si>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</si>
  <si>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</si>
  <si>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</si>
  <si>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</si>
  <si>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</si>
  <si>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</si>
  <si>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</si>
  <si>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</si>
  <si>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</si>
  <si>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</si>
  <si>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</si>
  <si>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</si>
  <si>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</si>
  <si>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</si>
  <si>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</si>
  <si>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</si>
  <si>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</si>
  <si>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</si>
  <si>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</si>
  <si>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</si>
  <si>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</si>
  <si>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</si>
  <si>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</si>
  <si>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</si>
  <si>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</si>
  <si>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</si>
  <si>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</si>
  <si>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</si>
  <si>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</si>
  <si>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</si>
  <si>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</si>
  <si>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</si>
  <si>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</si>
  <si>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</si>
  <si>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</si>
  <si>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</si>
  <si>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</si>
  <si>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</si>
  <si>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</si>
  <si>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</si>
  <si>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</si>
  <si>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</si>
  <si>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</si>
  <si>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</si>
  <si>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</si>
  <si>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</si>
  <si>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</si>
  <si>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</si>
  <si>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</si>
  <si>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</si>
  <si>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</si>
  <si>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</si>
  <si>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</si>
  <si>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</si>
  <si>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</si>
  <si>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</si>
  <si>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</si>
  <si>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</si>
  <si>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</si>
  <si>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</si>
  <si>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</si>
  <si>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</si>
  <si>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</si>
  <si>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</si>
  <si>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</si>
  <si>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</si>
  <si>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</si>
  <si>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</si>
  <si>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</si>
  <si>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</si>
  <si>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</si>
  <si>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</si>
  <si>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</si>
  <si>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</si>
  <si>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</si>
  <si>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</si>
  <si>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</si>
  <si>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</si>
  <si>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</si>
  <si>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</si>
  <si>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</si>
  <si>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</si>
  <si>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</si>
  <si>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</si>
  <si>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</si>
  <si>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</si>
  <si>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</si>
  <si>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</si>
  <si>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</si>
  <si>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</si>
  <si>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</si>
  <si>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</si>
  <si>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</si>
  <si>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</si>
  <si>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</si>
  <si>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</si>
  <si>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</si>
  <si>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</si>
  <si>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</si>
  <si>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</si>
  <si>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</si>
  <si>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</si>
  <si>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</si>
  <si>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</si>
  <si>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</si>
  <si>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</si>
  <si>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</si>
  <si>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</si>
  <si>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</si>
  <si>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</si>
  <si>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</si>
  <si>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</si>
  <si>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</si>
  <si>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</si>
  <si>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</si>
  <si>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</si>
  <si>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</si>
  <si>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</si>
  <si>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</si>
  <si>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</si>
  <si>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</si>
  <si>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</si>
  <si>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</si>
  <si>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</si>
  <si>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</si>
  <si>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</si>
  <si>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</si>
  <si>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</si>
  <si>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</si>
  <si>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</si>
  <si>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</si>
  <si>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</si>
  <si>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</si>
  <si>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</si>
  <si>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</si>
  <si>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</si>
  <si>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</si>
  <si>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</si>
  <si>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</si>
  <si>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</si>
  <si>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</si>
  <si>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</si>
  <si>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</si>
  <si>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</si>
  <si>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</si>
  <si>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</si>
  <si>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</si>
  <si>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</si>
  <si>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</si>
  <si>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</si>
  <si>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</si>
  <si>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</si>
  <si>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</si>
  <si>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</si>
  <si>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</si>
  <si>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</si>
  <si>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</si>
  <si>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</si>
  <si>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</si>
  <si>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</si>
  <si>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</si>
  <si>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</si>
  <si>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</si>
  <si>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</si>
  <si>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</si>
  <si>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</si>
  <si>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</si>
  <si>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</si>
  <si>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</si>
  <si>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</si>
  <si>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</si>
  <si>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</si>
  <si>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</si>
  <si>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</si>
  <si>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</si>
  <si>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</si>
  <si>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</si>
  <si>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</si>
  <si>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</si>
  <si>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</si>
  <si>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</si>
  <si>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</si>
  <si>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</si>
  <si>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</si>
  <si>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</si>
  <si>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</si>
  <si>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</si>
  <si>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</si>
  <si>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</si>
  <si>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</si>
  <si>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</si>
  <si>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</si>
  <si>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</si>
  <si>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</si>
  <si>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</si>
  <si>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</si>
  <si>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</si>
  <si>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</si>
  <si>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</si>
  <si>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</si>
  <si>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</si>
  <si>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</si>
  <si>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</si>
  <si>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</si>
  <si>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</si>
  <si>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</si>
  <si>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</si>
  <si>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</si>
  <si>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</si>
  <si>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</si>
  <si>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</si>
  <si>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</si>
  <si>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</si>
  <si>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</si>
  <si>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</si>
  <si>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</si>
  <si>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</si>
  <si>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</si>
  <si>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</si>
  <si>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</si>
  <si>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</si>
  <si>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</si>
  <si>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</si>
  <si>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</si>
  <si>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</si>
  <si>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</si>
  <si>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</si>
  <si>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</si>
  <si>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大分県</t>
    <rPh sb="0" eb="3">
      <t>オオイタケン</t>
    </rPh>
    <phoneticPr fontId="9"/>
  </si>
  <si>
    <t>大分県</t>
    <rPh sb="0" eb="3">
      <t>オオイタケン</t>
    </rPh>
    <phoneticPr fontId="16"/>
  </si>
  <si>
    <t>電気事業</t>
  </si>
  <si>
    <t>工業用水道事業</t>
  </si>
  <si>
    <t>病院事業</t>
  </si>
  <si>
    <t>港湾施設整備事業</t>
  </si>
  <si>
    <t>臨海工業地帯造成事業</t>
  </si>
  <si>
    <t>流通業務団地造成事業</t>
  </si>
  <si>
    <t>特定環境保全公共下水道事業</t>
  </si>
  <si>
    <t>農業集落排水事業</t>
  </si>
  <si>
    <t>大分県土地開発公社</t>
  </si>
  <si>
    <t>大分県住宅供給公社</t>
  </si>
  <si>
    <t>大分高速鉄道保有（株）</t>
    <phoneticPr fontId="14"/>
  </si>
  <si>
    <t>大分ブランドクリエイト（株）</t>
  </si>
  <si>
    <t>R6年度末で特別会計を廃止</t>
    <rPh sb="2" eb="5">
      <t>ネンドマツ</t>
    </rPh>
    <rPh sb="6" eb="10">
      <t>トクベツカイケイ</t>
    </rPh>
    <rPh sb="11" eb="13">
      <t>ハイシ</t>
    </rPh>
    <phoneticPr fontId="9"/>
  </si>
  <si>
    <r>
      <rPr>
        <sz val="11"/>
        <rFont val="Segoe UI Symbol"/>
        <family val="1"/>
      </rPr>
      <t>▲</t>
    </r>
    <r>
      <rPr>
        <sz val="11"/>
        <rFont val="ＭＳ Ｐゴシック"/>
        <family val="1"/>
        <charset val="128"/>
      </rPr>
      <t>771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</si>
</sst>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color theme="1"/>
      <name val="明朝"/>
      <family val="1"/>
      <charset val="128"/>
    </font>
    <font>
      <sz val="11"/>
      <name val="Segoe UI Symbol"/>
      <family val="1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2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41" fontId="20" fillId="0" borderId="5" xfId="0" applyNumberFormat="1" applyFont="1" applyBorder="1" applyAlignment="1">
      <alignment horizontal="distributed" vertical="center" justifyLastLine="1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177" fontId="24" fillId="0" borderId="10" xfId="1" applyNumberFormat="1" applyFont="1" applyBorder="1" applyAlignment="1">
      <alignment horizontal="right" vertical="center"/>
    </xf>
    <xf numFmtId="177" fontId="25" fillId="0" borderId="10" xfId="1" applyNumberFormat="1" applyFont="1" applyBorder="1" applyAlignment="1">
      <alignment vertical="center"/>
    </xf>
    <xf numFmtId="41" fontId="0" fillId="2" borderId="0" xfId="0" applyNumberFormat="1" applyFill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4" fillId="0" borderId="11" xfId="1" applyNumberFormat="1" applyFont="1" applyBorder="1" applyAlignment="1">
      <alignment horizontal="center" vertical="center" textRotation="255"/>
    </xf>
    <xf numFmtId="177" fontId="2" fillId="0" borderId="12" xfId="1" applyNumberFormat="1" applyBorder="1" applyAlignment="1">
      <alignment horizontal="center" vertical="center" textRotation="255"/>
    </xf>
    <xf numFmtId="177" fontId="2" fillId="0" borderId="13" xfId="1" applyNumberFormat="1" applyBorder="1" applyAlignment="1">
      <alignment horizontal="center" vertical="center" textRotation="255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10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view="pageBreakPreview" zoomScaleNormal="100" zoomScaleSheetLayoutView="100" workbookViewId="0">
      <pane xSplit="5" ySplit="8" topLeftCell="F36" activePane="bottomRight" state="frozen"/>
      <selection pane="topRight" activeCell="F1" sqref="F1"/>
      <selection pane="bottomLeft" activeCell="A9" sqref="A9"/>
      <selection pane="bottomRight" activeCell="F15" sqref="F15:F1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83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1" ht="17.100000000000001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93" t="s">
        <v>87</v>
      </c>
      <c r="B9" s="93" t="s">
        <v>89</v>
      </c>
      <c r="C9" s="58" t="s">
        <v>3</v>
      </c>
      <c r="D9" s="50"/>
      <c r="E9" s="50"/>
      <c r="F9" s="53">
        <v>146900</v>
      </c>
      <c r="G9" s="52">
        <f>F9/$F$27*100</f>
        <v>20.864254518339663</v>
      </c>
      <c r="H9" s="51">
        <v>137500</v>
      </c>
      <c r="I9" s="52">
        <f>(F9/H9-1)*100</f>
        <v>6.8363636363636404</v>
      </c>
      <c r="K9" s="23"/>
    </row>
    <row r="10" spans="1:11" ht="18" customHeight="1">
      <c r="A10" s="93"/>
      <c r="B10" s="93"/>
      <c r="C10" s="60"/>
      <c r="D10" s="62" t="s">
        <v>22</v>
      </c>
      <c r="E10" s="50"/>
      <c r="F10" s="51">
        <v>40410</v>
      </c>
      <c r="G10" s="52">
        <f t="shared" ref="G10:G26" si="0">F10/$F$27*100</f>
        <v>5.7394453715868332</v>
      </c>
      <c r="H10" s="51">
        <v>36317</v>
      </c>
      <c r="I10" s="52">
        <f t="shared" ref="I10:I27" si="1">(F10/H10-1)*100</f>
        <v>11.270204036677045</v>
      </c>
    </row>
    <row r="11" spans="1:11" ht="18" customHeight="1">
      <c r="A11" s="93"/>
      <c r="B11" s="93"/>
      <c r="C11" s="60"/>
      <c r="D11" s="60"/>
      <c r="E11" s="44" t="s">
        <v>23</v>
      </c>
      <c r="F11" s="51">
        <v>37396</v>
      </c>
      <c r="G11" s="52">
        <f t="shared" si="0"/>
        <v>5.3113659766360115</v>
      </c>
      <c r="H11" s="51">
        <v>33454</v>
      </c>
      <c r="I11" s="52">
        <f t="shared" si="1"/>
        <v>11.783344293656972</v>
      </c>
    </row>
    <row r="12" spans="1:11" ht="18" customHeight="1">
      <c r="A12" s="93"/>
      <c r="B12" s="93"/>
      <c r="C12" s="60"/>
      <c r="D12" s="60"/>
      <c r="E12" s="44" t="s">
        <v>24</v>
      </c>
      <c r="F12" s="51">
        <v>2913</v>
      </c>
      <c r="G12" s="52">
        <f t="shared" si="0"/>
        <v>0.41373433227994172</v>
      </c>
      <c r="H12" s="51">
        <v>2793</v>
      </c>
      <c r="I12" s="52">
        <f t="shared" si="1"/>
        <v>4.2964554242749697</v>
      </c>
    </row>
    <row r="13" spans="1:11" ht="18" customHeight="1">
      <c r="A13" s="93"/>
      <c r="B13" s="93"/>
      <c r="C13" s="60"/>
      <c r="D13" s="61"/>
      <c r="E13" s="44" t="s">
        <v>25</v>
      </c>
      <c r="F13" s="51">
        <v>102</v>
      </c>
      <c r="G13" s="52">
        <f t="shared" si="0"/>
        <v>1.4487092994354295E-2</v>
      </c>
      <c r="H13" s="51">
        <v>70</v>
      </c>
      <c r="I13" s="52">
        <f t="shared" si="1"/>
        <v>45.714285714285708</v>
      </c>
    </row>
    <row r="14" spans="1:11" ht="18" customHeight="1">
      <c r="A14" s="93"/>
      <c r="B14" s="93"/>
      <c r="C14" s="60"/>
      <c r="D14" s="58" t="s">
        <v>26</v>
      </c>
      <c r="E14" s="50"/>
      <c r="F14" s="51">
        <v>33524</v>
      </c>
      <c r="G14" s="52">
        <f t="shared" si="0"/>
        <v>4.7614245641444448</v>
      </c>
      <c r="H14" s="51">
        <v>30859</v>
      </c>
      <c r="I14" s="52">
        <f t="shared" si="1"/>
        <v>8.6360543115460597</v>
      </c>
    </row>
    <row r="15" spans="1:11" ht="18" customHeight="1">
      <c r="A15" s="93"/>
      <c r="B15" s="93"/>
      <c r="C15" s="60"/>
      <c r="D15" s="60"/>
      <c r="E15" s="44" t="s">
        <v>27</v>
      </c>
      <c r="F15" s="51">
        <v>1260</v>
      </c>
      <c r="G15" s="52">
        <f t="shared" si="0"/>
        <v>0.17895820757731776</v>
      </c>
      <c r="H15" s="51">
        <v>1239</v>
      </c>
      <c r="I15" s="52">
        <f t="shared" si="1"/>
        <v>1.6949152542372836</v>
      </c>
    </row>
    <row r="16" spans="1:11" ht="18" customHeight="1">
      <c r="A16" s="93"/>
      <c r="B16" s="93"/>
      <c r="C16" s="60"/>
      <c r="D16" s="61"/>
      <c r="E16" s="44" t="s">
        <v>28</v>
      </c>
      <c r="F16" s="51">
        <v>32264</v>
      </c>
      <c r="G16" s="52">
        <f t="shared" si="0"/>
        <v>4.5824663565671271</v>
      </c>
      <c r="H16" s="51">
        <v>29620</v>
      </c>
      <c r="I16" s="52">
        <f t="shared" si="1"/>
        <v>8.9264010803511198</v>
      </c>
      <c r="K16" s="24"/>
    </row>
    <row r="17" spans="1:26" ht="18" customHeight="1">
      <c r="A17" s="93"/>
      <c r="B17" s="93"/>
      <c r="C17" s="60"/>
      <c r="D17" s="94" t="s">
        <v>29</v>
      </c>
      <c r="E17" s="95"/>
      <c r="F17" s="51">
        <v>44461</v>
      </c>
      <c r="G17" s="52">
        <f t="shared" si="0"/>
        <v>6.3148102119802578</v>
      </c>
      <c r="H17" s="51">
        <v>41657</v>
      </c>
      <c r="I17" s="52">
        <f t="shared" si="1"/>
        <v>6.7311616294980503</v>
      </c>
    </row>
    <row r="18" spans="1:26" ht="18" customHeight="1">
      <c r="A18" s="93"/>
      <c r="B18" s="93"/>
      <c r="C18" s="60"/>
      <c r="D18" s="94" t="s">
        <v>93</v>
      </c>
      <c r="E18" s="96"/>
      <c r="F18" s="51">
        <v>2550</v>
      </c>
      <c r="G18" s="52">
        <f t="shared" si="0"/>
        <v>0.3621773248588574</v>
      </c>
      <c r="H18" s="51">
        <v>2729</v>
      </c>
      <c r="I18" s="52">
        <f t="shared" si="1"/>
        <v>-6.5591791865152071</v>
      </c>
    </row>
    <row r="19" spans="1:26" ht="18" customHeight="1">
      <c r="A19" s="93"/>
      <c r="B19" s="93"/>
      <c r="C19" s="59"/>
      <c r="D19" s="94" t="s">
        <v>94</v>
      </c>
      <c r="E19" s="96"/>
      <c r="F19" s="90">
        <v>0</v>
      </c>
      <c r="G19" s="52">
        <f t="shared" si="0"/>
        <v>0</v>
      </c>
      <c r="H19" s="53">
        <v>0</v>
      </c>
      <c r="I19" s="52" t="e">
        <f t="shared" si="1"/>
        <v>#DIV/0!</v>
      </c>
      <c r="Z19" s="2" t="s">
        <v>95</v>
      </c>
    </row>
    <row r="20" spans="1:26" ht="18" customHeight="1">
      <c r="A20" s="93"/>
      <c r="B20" s="93"/>
      <c r="C20" s="50" t="s">
        <v>4</v>
      </c>
      <c r="D20" s="50"/>
      <c r="E20" s="50"/>
      <c r="F20" s="51">
        <v>25460</v>
      </c>
      <c r="G20" s="52">
        <f t="shared" si="0"/>
        <v>3.6160920356496109</v>
      </c>
      <c r="H20" s="51">
        <v>23253</v>
      </c>
      <c r="I20" s="52">
        <f t="shared" si="1"/>
        <v>9.4912484410613729</v>
      </c>
    </row>
    <row r="21" spans="1:26" ht="18" customHeight="1">
      <c r="A21" s="93"/>
      <c r="B21" s="93"/>
      <c r="C21" s="50" t="s">
        <v>5</v>
      </c>
      <c r="D21" s="50"/>
      <c r="E21" s="50"/>
      <c r="F21" s="51">
        <v>185300</v>
      </c>
      <c r="G21" s="52">
        <f t="shared" si="0"/>
        <v>26.318218939743637</v>
      </c>
      <c r="H21" s="51">
        <v>182600</v>
      </c>
      <c r="I21" s="52">
        <f t="shared" si="1"/>
        <v>1.4786418400876133</v>
      </c>
    </row>
    <row r="22" spans="1:26" ht="18" customHeight="1">
      <c r="A22" s="93"/>
      <c r="B22" s="93"/>
      <c r="C22" s="50" t="s">
        <v>30</v>
      </c>
      <c r="D22" s="50"/>
      <c r="E22" s="50"/>
      <c r="F22" s="51">
        <v>6972</v>
      </c>
      <c r="G22" s="52">
        <f t="shared" si="0"/>
        <v>0.99023541526115821</v>
      </c>
      <c r="H22" s="51">
        <v>7037</v>
      </c>
      <c r="I22" s="52">
        <f t="shared" si="1"/>
        <v>-0.92368907204775086</v>
      </c>
    </row>
    <row r="23" spans="1:26" ht="18" customHeight="1">
      <c r="A23" s="93"/>
      <c r="B23" s="93"/>
      <c r="C23" s="50" t="s">
        <v>6</v>
      </c>
      <c r="D23" s="50"/>
      <c r="E23" s="50"/>
      <c r="F23" s="51">
        <v>103957</v>
      </c>
      <c r="G23" s="52">
        <f t="shared" si="0"/>
        <v>14.765046337393034</v>
      </c>
      <c r="H23" s="51">
        <v>103197</v>
      </c>
      <c r="I23" s="52">
        <f t="shared" si="1"/>
        <v>0.73645551711774004</v>
      </c>
    </row>
    <row r="24" spans="1:26" ht="18" customHeight="1">
      <c r="A24" s="93"/>
      <c r="B24" s="93"/>
      <c r="C24" s="50" t="s">
        <v>31</v>
      </c>
      <c r="D24" s="50"/>
      <c r="E24" s="50"/>
      <c r="F24" s="51">
        <v>2240</v>
      </c>
      <c r="G24" s="52">
        <f t="shared" si="0"/>
        <v>0.31814792458189822</v>
      </c>
      <c r="H24" s="51">
        <v>1810</v>
      </c>
      <c r="I24" s="52">
        <f t="shared" si="1"/>
        <v>23.756906077348063</v>
      </c>
    </row>
    <row r="25" spans="1:26" ht="18" customHeight="1">
      <c r="A25" s="93"/>
      <c r="B25" s="93"/>
      <c r="C25" s="50" t="s">
        <v>7</v>
      </c>
      <c r="D25" s="50"/>
      <c r="E25" s="50"/>
      <c r="F25" s="51">
        <v>65068</v>
      </c>
      <c r="G25" s="52">
        <f t="shared" si="0"/>
        <v>9.2416290878102476</v>
      </c>
      <c r="H25" s="51">
        <v>62903</v>
      </c>
      <c r="I25" s="52">
        <f t="shared" si="1"/>
        <v>3.4418072270002931</v>
      </c>
    </row>
    <row r="26" spans="1:26" ht="18" customHeight="1">
      <c r="A26" s="93"/>
      <c r="B26" s="93"/>
      <c r="C26" s="50" t="s">
        <v>8</v>
      </c>
      <c r="D26" s="50"/>
      <c r="E26" s="50"/>
      <c r="F26" s="51">
        <v>168178</v>
      </c>
      <c r="G26" s="52">
        <f t="shared" si="0"/>
        <v>23.88637574122075</v>
      </c>
      <c r="H26" s="51">
        <f>172969+1</f>
        <v>172970</v>
      </c>
      <c r="I26" s="52">
        <f t="shared" si="1"/>
        <v>-2.7704226166387236</v>
      </c>
    </row>
    <row r="27" spans="1:26" ht="18" customHeight="1">
      <c r="A27" s="93"/>
      <c r="B27" s="93"/>
      <c r="C27" s="50" t="s">
        <v>9</v>
      </c>
      <c r="D27" s="50"/>
      <c r="E27" s="50"/>
      <c r="F27" s="51">
        <f>SUM(F9,F20:F26)</f>
        <v>704075</v>
      </c>
      <c r="G27" s="52">
        <f>F27/$F$27*100</f>
        <v>100</v>
      </c>
      <c r="H27" s="51">
        <f>SUM(H9,H20:H26)</f>
        <v>691270</v>
      </c>
      <c r="I27" s="52">
        <f t="shared" si="1"/>
        <v>1.8523876343541579</v>
      </c>
    </row>
    <row r="28" spans="1:26" ht="18" customHeight="1">
      <c r="A28" s="93"/>
      <c r="B28" s="93" t="s">
        <v>88</v>
      </c>
      <c r="C28" s="58" t="s">
        <v>10</v>
      </c>
      <c r="D28" s="50"/>
      <c r="E28" s="50"/>
      <c r="F28" s="51">
        <v>332889</v>
      </c>
      <c r="G28" s="52">
        <f>F28/$F$45*100</f>
        <v>47.280332350956925</v>
      </c>
      <c r="H28" s="51">
        <v>325967</v>
      </c>
      <c r="I28" s="52">
        <f>(F28/H28-1)*100</f>
        <v>2.1235278417753856</v>
      </c>
    </row>
    <row r="29" spans="1:26" ht="18" customHeight="1">
      <c r="A29" s="93"/>
      <c r="B29" s="93"/>
      <c r="C29" s="60"/>
      <c r="D29" s="50" t="s">
        <v>11</v>
      </c>
      <c r="E29" s="50"/>
      <c r="F29" s="51">
        <v>156189</v>
      </c>
      <c r="G29" s="52">
        <f t="shared" ref="G29:G44" si="2">F29/$F$45*100</f>
        <v>22.183574193090223</v>
      </c>
      <c r="H29" s="51">
        <v>153971</v>
      </c>
      <c r="I29" s="52">
        <f t="shared" ref="I29:I45" si="3">(F29/H29-1)*100</f>
        <v>1.4405310090861212</v>
      </c>
    </row>
    <row r="30" spans="1:26" ht="18" customHeight="1">
      <c r="A30" s="93"/>
      <c r="B30" s="93"/>
      <c r="C30" s="60"/>
      <c r="D30" s="50" t="s">
        <v>32</v>
      </c>
      <c r="E30" s="50"/>
      <c r="F30" s="51">
        <v>94048</v>
      </c>
      <c r="G30" s="52">
        <f t="shared" si="2"/>
        <v>13.357667862088556</v>
      </c>
      <c r="H30" s="51">
        <v>90955</v>
      </c>
      <c r="I30" s="52">
        <f t="shared" si="3"/>
        <v>3.4005827057336013</v>
      </c>
    </row>
    <row r="31" spans="1:26" ht="18" customHeight="1">
      <c r="A31" s="93"/>
      <c r="B31" s="93"/>
      <c r="C31" s="59"/>
      <c r="D31" s="50" t="s">
        <v>12</v>
      </c>
      <c r="E31" s="50"/>
      <c r="F31" s="51">
        <v>82653</v>
      </c>
      <c r="G31" s="52">
        <f t="shared" si="2"/>
        <v>11.739232326101623</v>
      </c>
      <c r="H31" s="51">
        <v>81040</v>
      </c>
      <c r="I31" s="52">
        <f t="shared" si="3"/>
        <v>1.99037512339586</v>
      </c>
    </row>
    <row r="32" spans="1:26" ht="18" customHeight="1">
      <c r="A32" s="93"/>
      <c r="B32" s="93"/>
      <c r="C32" s="58" t="s">
        <v>13</v>
      </c>
      <c r="D32" s="50"/>
      <c r="E32" s="50"/>
      <c r="F32" s="51">
        <v>221872</v>
      </c>
      <c r="G32" s="52">
        <f t="shared" si="2"/>
        <v>31.512551929837016</v>
      </c>
      <c r="H32" s="51">
        <v>222715</v>
      </c>
      <c r="I32" s="52">
        <f t="shared" si="3"/>
        <v>-0.37851065262779482</v>
      </c>
    </row>
    <row r="33" spans="1:9" ht="18" customHeight="1">
      <c r="A33" s="93"/>
      <c r="B33" s="93"/>
      <c r="C33" s="60"/>
      <c r="D33" s="50" t="s">
        <v>14</v>
      </c>
      <c r="E33" s="50"/>
      <c r="F33" s="51">
        <v>28925</v>
      </c>
      <c r="G33" s="52">
        <f t="shared" si="2"/>
        <v>4.1082271064872344</v>
      </c>
      <c r="H33" s="51">
        <v>25742</v>
      </c>
      <c r="I33" s="52">
        <f t="shared" si="3"/>
        <v>12.365006603993468</v>
      </c>
    </row>
    <row r="34" spans="1:9" ht="18" customHeight="1">
      <c r="A34" s="93"/>
      <c r="B34" s="93"/>
      <c r="C34" s="60"/>
      <c r="D34" s="50" t="s">
        <v>33</v>
      </c>
      <c r="E34" s="50"/>
      <c r="F34" s="51">
        <v>3224</v>
      </c>
      <c r="G34" s="52">
        <f t="shared" si="2"/>
        <v>0.45790576288037499</v>
      </c>
      <c r="H34" s="51">
        <v>3171</v>
      </c>
      <c r="I34" s="52">
        <f t="shared" si="3"/>
        <v>1.6713970356354357</v>
      </c>
    </row>
    <row r="35" spans="1:9" ht="18" customHeight="1">
      <c r="A35" s="93"/>
      <c r="B35" s="93"/>
      <c r="C35" s="60"/>
      <c r="D35" s="50" t="s">
        <v>34</v>
      </c>
      <c r="E35" s="50"/>
      <c r="F35" s="51">
        <v>120078</v>
      </c>
      <c r="G35" s="52">
        <f t="shared" si="2"/>
        <v>17.054717182118381</v>
      </c>
      <c r="H35" s="51">
        <v>114843</v>
      </c>
      <c r="I35" s="52">
        <f t="shared" si="3"/>
        <v>4.5583971160628067</v>
      </c>
    </row>
    <row r="36" spans="1:9" ht="18" customHeight="1">
      <c r="A36" s="93"/>
      <c r="B36" s="93"/>
      <c r="C36" s="60"/>
      <c r="D36" s="50" t="s">
        <v>35</v>
      </c>
      <c r="E36" s="50"/>
      <c r="F36" s="51">
        <v>4</v>
      </c>
      <c r="G36" s="52">
        <f t="shared" si="2"/>
        <v>5.6812129389624685E-4</v>
      </c>
      <c r="H36" s="51">
        <v>2</v>
      </c>
      <c r="I36" s="52">
        <f t="shared" si="3"/>
        <v>100</v>
      </c>
    </row>
    <row r="37" spans="1:9" ht="18" customHeight="1">
      <c r="A37" s="93"/>
      <c r="B37" s="93"/>
      <c r="C37" s="60"/>
      <c r="D37" s="50" t="s">
        <v>15</v>
      </c>
      <c r="E37" s="50"/>
      <c r="F37" s="51">
        <v>4983</v>
      </c>
      <c r="G37" s="52">
        <f t="shared" si="2"/>
        <v>0.7077371018712495</v>
      </c>
      <c r="H37" s="51">
        <v>5184</v>
      </c>
      <c r="I37" s="52">
        <f t="shared" si="3"/>
        <v>-3.877314814814814</v>
      </c>
    </row>
    <row r="38" spans="1:9" ht="18" customHeight="1">
      <c r="A38" s="93"/>
      <c r="B38" s="93"/>
      <c r="C38" s="59"/>
      <c r="D38" s="50" t="s">
        <v>36</v>
      </c>
      <c r="E38" s="50"/>
      <c r="F38" s="51">
        <v>64487</v>
      </c>
      <c r="G38" s="52">
        <f t="shared" si="2"/>
        <v>9.1591094698718187</v>
      </c>
      <c r="H38" s="51">
        <v>73602</v>
      </c>
      <c r="I38" s="52">
        <f t="shared" si="3"/>
        <v>-12.384174343088505</v>
      </c>
    </row>
    <row r="39" spans="1:9" ht="18" customHeight="1">
      <c r="A39" s="93"/>
      <c r="B39" s="93"/>
      <c r="C39" s="58" t="s">
        <v>16</v>
      </c>
      <c r="D39" s="50"/>
      <c r="E39" s="50"/>
      <c r="F39" s="51">
        <v>149314</v>
      </c>
      <c r="G39" s="52">
        <f t="shared" si="2"/>
        <v>21.207115719206051</v>
      </c>
      <c r="H39" s="51">
        <v>142588</v>
      </c>
      <c r="I39" s="52">
        <f t="shared" si="3"/>
        <v>4.7170869918927272</v>
      </c>
    </row>
    <row r="40" spans="1:9" ht="18" customHeight="1">
      <c r="A40" s="93"/>
      <c r="B40" s="93"/>
      <c r="C40" s="60"/>
      <c r="D40" s="58" t="s">
        <v>17</v>
      </c>
      <c r="E40" s="50"/>
      <c r="F40" s="51">
        <v>124104</v>
      </c>
      <c r="G40" s="52">
        <f t="shared" si="2"/>
        <v>17.626531264424955</v>
      </c>
      <c r="H40" s="51">
        <v>117845</v>
      </c>
      <c r="I40" s="52">
        <f t="shared" si="3"/>
        <v>5.3112138826424626</v>
      </c>
    </row>
    <row r="41" spans="1:9" ht="18" customHeight="1">
      <c r="A41" s="93"/>
      <c r="B41" s="93"/>
      <c r="C41" s="60"/>
      <c r="D41" s="60"/>
      <c r="E41" s="54" t="s">
        <v>91</v>
      </c>
      <c r="F41" s="51">
        <v>83453</v>
      </c>
      <c r="G41" s="52">
        <f t="shared" si="2"/>
        <v>11.852856584880872</v>
      </c>
      <c r="H41" s="51">
        <v>80236</v>
      </c>
      <c r="I41" s="55">
        <f t="shared" si="3"/>
        <v>4.0094222044967376</v>
      </c>
    </row>
    <row r="42" spans="1:9" ht="18" customHeight="1">
      <c r="A42" s="93"/>
      <c r="B42" s="93"/>
      <c r="C42" s="60"/>
      <c r="D42" s="59"/>
      <c r="E42" s="44" t="s">
        <v>37</v>
      </c>
      <c r="F42" s="51">
        <v>40651</v>
      </c>
      <c r="G42" s="52">
        <f t="shared" si="2"/>
        <v>5.773674679544083</v>
      </c>
      <c r="H42" s="51">
        <v>37609</v>
      </c>
      <c r="I42" s="55">
        <f t="shared" si="3"/>
        <v>8.0884894573107537</v>
      </c>
    </row>
    <row r="43" spans="1:9" ht="18" customHeight="1">
      <c r="A43" s="93"/>
      <c r="B43" s="93"/>
      <c r="C43" s="60"/>
      <c r="D43" s="50" t="s">
        <v>38</v>
      </c>
      <c r="E43" s="50"/>
      <c r="F43" s="51">
        <v>25210</v>
      </c>
      <c r="G43" s="52">
        <f t="shared" si="2"/>
        <v>3.5805844547810959</v>
      </c>
      <c r="H43" s="51">
        <v>24744</v>
      </c>
      <c r="I43" s="55">
        <f t="shared" si="3"/>
        <v>1.8832848367281052</v>
      </c>
    </row>
    <row r="44" spans="1:9" ht="18" customHeight="1">
      <c r="A44" s="93"/>
      <c r="B44" s="93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3"/>
        <v>#DIV/0!</v>
      </c>
    </row>
    <row r="45" spans="1:9" ht="18" customHeight="1">
      <c r="A45" s="93"/>
      <c r="B45" s="93"/>
      <c r="C45" s="44" t="s">
        <v>18</v>
      </c>
      <c r="D45" s="44"/>
      <c r="E45" s="44"/>
      <c r="F45" s="51">
        <f>SUM(F28,F32,F39)</f>
        <v>704075</v>
      </c>
      <c r="G45" s="52">
        <f>F45/$F$45*100</f>
        <v>100</v>
      </c>
      <c r="H45" s="51">
        <f>SUM(H28,H32,H39)</f>
        <v>691270</v>
      </c>
      <c r="I45" s="52">
        <f t="shared" si="3"/>
        <v>1.8523876343541579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scale="74" orientation="landscape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G8" activePane="bottomRight" state="frozen"/>
      <selection activeCell="L8" sqref="L8"/>
      <selection pane="topRight" activeCell="L8" sqref="L8"/>
      <selection pane="bottomLeft" activeCell="L8" sqref="L8"/>
      <selection pane="bottomRight" activeCell="L23" sqref="L23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4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12" t="s">
        <v>48</v>
      </c>
      <c r="B6" s="113"/>
      <c r="C6" s="113"/>
      <c r="D6" s="113"/>
      <c r="E6" s="113"/>
      <c r="F6" s="103" t="s">
        <v>252</v>
      </c>
      <c r="G6" s="104"/>
      <c r="H6" s="103" t="s">
        <v>253</v>
      </c>
      <c r="I6" s="104"/>
      <c r="J6" s="103" t="s">
        <v>254</v>
      </c>
      <c r="K6" s="104"/>
      <c r="L6" s="102"/>
      <c r="M6" s="102"/>
      <c r="N6" s="102"/>
      <c r="O6" s="102"/>
    </row>
    <row r="7" spans="1:25" ht="15.95" customHeight="1">
      <c r="A7" s="113"/>
      <c r="B7" s="113"/>
      <c r="C7" s="113"/>
      <c r="D7" s="113"/>
      <c r="E7" s="113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</row>
    <row r="8" spans="1:25" ht="15.95" customHeight="1">
      <c r="A8" s="110" t="s">
        <v>82</v>
      </c>
      <c r="B8" s="58" t="s">
        <v>49</v>
      </c>
      <c r="C8" s="50"/>
      <c r="D8" s="50"/>
      <c r="E8" s="63" t="s">
        <v>40</v>
      </c>
      <c r="F8" s="51">
        <v>3583</v>
      </c>
      <c r="G8" s="51">
        <v>3012</v>
      </c>
      <c r="H8" s="51">
        <v>2467</v>
      </c>
      <c r="I8" s="51">
        <v>2576</v>
      </c>
      <c r="J8" s="51">
        <v>22555</v>
      </c>
      <c r="K8" s="80">
        <v>22369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10"/>
      <c r="B9" s="60"/>
      <c r="C9" s="50" t="s">
        <v>50</v>
      </c>
      <c r="D9" s="50"/>
      <c r="E9" s="63" t="s">
        <v>41</v>
      </c>
      <c r="F9" s="51">
        <v>3583</v>
      </c>
      <c r="G9" s="51">
        <v>3012</v>
      </c>
      <c r="H9" s="51">
        <v>2467</v>
      </c>
      <c r="I9" s="51">
        <v>2576</v>
      </c>
      <c r="J9" s="51">
        <v>22520</v>
      </c>
      <c r="K9" s="80">
        <v>22334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10"/>
      <c r="B10" s="59"/>
      <c r="C10" s="50" t="s">
        <v>51</v>
      </c>
      <c r="D10" s="50"/>
      <c r="E10" s="63" t="s">
        <v>42</v>
      </c>
      <c r="F10" s="51">
        <v>0.3</v>
      </c>
      <c r="G10" s="51">
        <v>0.3</v>
      </c>
      <c r="H10" s="51">
        <v>0.3</v>
      </c>
      <c r="I10" s="51">
        <v>0.3</v>
      </c>
      <c r="J10" s="64">
        <v>35</v>
      </c>
      <c r="K10" s="64">
        <v>35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10"/>
      <c r="B11" s="58" t="s">
        <v>52</v>
      </c>
      <c r="C11" s="50"/>
      <c r="D11" s="50"/>
      <c r="E11" s="63" t="s">
        <v>43</v>
      </c>
      <c r="F11" s="51">
        <v>3947</v>
      </c>
      <c r="G11" s="51">
        <v>2779</v>
      </c>
      <c r="H11" s="51">
        <v>2406</v>
      </c>
      <c r="I11" s="51">
        <v>2357</v>
      </c>
      <c r="J11" s="51">
        <v>23044</v>
      </c>
      <c r="K11" s="80">
        <v>22276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10"/>
      <c r="B12" s="60"/>
      <c r="C12" s="50" t="s">
        <v>53</v>
      </c>
      <c r="D12" s="50"/>
      <c r="E12" s="63" t="s">
        <v>44</v>
      </c>
      <c r="F12" s="51">
        <v>2965</v>
      </c>
      <c r="G12" s="51">
        <v>2658</v>
      </c>
      <c r="H12" s="51">
        <v>2406</v>
      </c>
      <c r="I12" s="51">
        <v>2284</v>
      </c>
      <c r="J12" s="51">
        <v>23042</v>
      </c>
      <c r="K12" s="80">
        <v>22273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10"/>
      <c r="B13" s="59"/>
      <c r="C13" s="50" t="s">
        <v>54</v>
      </c>
      <c r="D13" s="50"/>
      <c r="E13" s="63" t="s">
        <v>45</v>
      </c>
      <c r="F13" s="51">
        <v>982</v>
      </c>
      <c r="G13" s="51">
        <v>121</v>
      </c>
      <c r="H13" s="64">
        <v>0.3</v>
      </c>
      <c r="I13" s="64">
        <v>73</v>
      </c>
      <c r="J13" s="64">
        <v>2</v>
      </c>
      <c r="K13" s="64">
        <v>3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10"/>
      <c r="B14" s="50" t="s">
        <v>55</v>
      </c>
      <c r="C14" s="50"/>
      <c r="D14" s="50"/>
      <c r="E14" s="63" t="s">
        <v>96</v>
      </c>
      <c r="F14" s="51">
        <f t="shared" ref="F14:O15" si="0">F9-F12</f>
        <v>618</v>
      </c>
      <c r="G14" s="51">
        <f t="shared" si="0"/>
        <v>354</v>
      </c>
      <c r="H14" s="51">
        <f t="shared" si="0"/>
        <v>61</v>
      </c>
      <c r="I14" s="51">
        <f>I9-I12</f>
        <v>292</v>
      </c>
      <c r="J14" s="51">
        <f t="shared" ref="J14:J15" si="1">J9-J12</f>
        <v>-522</v>
      </c>
      <c r="K14" s="80">
        <f>K9-K12</f>
        <v>61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10"/>
      <c r="B15" s="50" t="s">
        <v>56</v>
      </c>
      <c r="C15" s="50"/>
      <c r="D15" s="50"/>
      <c r="E15" s="63" t="s">
        <v>97</v>
      </c>
      <c r="F15" s="51">
        <f t="shared" ref="F15:O15" si="2">F10-F13</f>
        <v>-981.7</v>
      </c>
      <c r="G15" s="51">
        <f t="shared" si="0"/>
        <v>-120.7</v>
      </c>
      <c r="H15" s="51">
        <f t="shared" si="2"/>
        <v>0</v>
      </c>
      <c r="I15" s="51">
        <f>I10-I13</f>
        <v>-72.7</v>
      </c>
      <c r="J15" s="51">
        <f t="shared" si="1"/>
        <v>33</v>
      </c>
      <c r="K15" s="80">
        <f t="shared" si="2"/>
        <v>32</v>
      </c>
      <c r="L15" s="51">
        <f t="shared" si="2"/>
        <v>0</v>
      </c>
      <c r="M15" s="51">
        <f t="shared" si="2"/>
        <v>0</v>
      </c>
      <c r="N15" s="51">
        <f t="shared" si="2"/>
        <v>0</v>
      </c>
      <c r="O15" s="51">
        <f t="shared" si="2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10"/>
      <c r="B16" s="50" t="s">
        <v>57</v>
      </c>
      <c r="C16" s="50"/>
      <c r="D16" s="50"/>
      <c r="E16" s="63" t="s">
        <v>98</v>
      </c>
      <c r="F16" s="51">
        <f t="shared" ref="F16:O16" si="3">F8-F11</f>
        <v>-364</v>
      </c>
      <c r="G16" s="51">
        <f t="shared" si="3"/>
        <v>233</v>
      </c>
      <c r="H16" s="51">
        <f t="shared" si="3"/>
        <v>61</v>
      </c>
      <c r="I16" s="51">
        <f t="shared" si="3"/>
        <v>219</v>
      </c>
      <c r="J16" s="51">
        <f t="shared" si="3"/>
        <v>-489</v>
      </c>
      <c r="K16" s="80">
        <f t="shared" si="3"/>
        <v>93</v>
      </c>
      <c r="L16" s="51">
        <f t="shared" si="3"/>
        <v>0</v>
      </c>
      <c r="M16" s="51">
        <f t="shared" si="3"/>
        <v>0</v>
      </c>
      <c r="N16" s="51">
        <f t="shared" si="3"/>
        <v>0</v>
      </c>
      <c r="O16" s="51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10"/>
      <c r="B17" s="50" t="s">
        <v>58</v>
      </c>
      <c r="C17" s="50"/>
      <c r="D17" s="50"/>
      <c r="E17" s="48"/>
      <c r="F17" s="51">
        <v>0</v>
      </c>
      <c r="G17" s="51">
        <v>0</v>
      </c>
      <c r="H17" s="64">
        <v>0</v>
      </c>
      <c r="I17" s="64">
        <v>0</v>
      </c>
      <c r="J17" s="80">
        <v>0</v>
      </c>
      <c r="K17" s="80">
        <v>0</v>
      </c>
      <c r="L17" s="51"/>
      <c r="M17" s="51"/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10"/>
      <c r="B18" s="50" t="s">
        <v>59</v>
      </c>
      <c r="C18" s="50"/>
      <c r="D18" s="50"/>
      <c r="E18" s="48"/>
      <c r="F18" s="65">
        <v>0</v>
      </c>
      <c r="G18" s="65">
        <v>0</v>
      </c>
      <c r="H18" s="65">
        <v>0</v>
      </c>
      <c r="I18" s="65">
        <v>0</v>
      </c>
      <c r="J18" s="86">
        <v>0</v>
      </c>
      <c r="K18" s="86">
        <v>0</v>
      </c>
      <c r="L18" s="65"/>
      <c r="M18" s="65"/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10" t="s">
        <v>83</v>
      </c>
      <c r="B19" s="58" t="s">
        <v>60</v>
      </c>
      <c r="C19" s="50"/>
      <c r="D19" s="50"/>
      <c r="E19" s="63"/>
      <c r="F19" s="51">
        <v>2833</v>
      </c>
      <c r="G19" s="51">
        <v>2102</v>
      </c>
      <c r="H19" s="51">
        <v>840</v>
      </c>
      <c r="I19" s="51">
        <v>27</v>
      </c>
      <c r="J19" s="51">
        <v>1575</v>
      </c>
      <c r="K19" s="80">
        <v>642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10"/>
      <c r="B20" s="59"/>
      <c r="C20" s="50" t="s">
        <v>61</v>
      </c>
      <c r="D20" s="50"/>
      <c r="E20" s="63"/>
      <c r="F20" s="51">
        <v>2737</v>
      </c>
      <c r="G20" s="51">
        <v>1925</v>
      </c>
      <c r="H20" s="51">
        <v>815</v>
      </c>
      <c r="I20" s="51">
        <v>0</v>
      </c>
      <c r="J20" s="51">
        <v>1337</v>
      </c>
      <c r="K20" s="80">
        <v>400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10"/>
      <c r="B21" s="50" t="s">
        <v>62</v>
      </c>
      <c r="C21" s="50"/>
      <c r="D21" s="50"/>
      <c r="E21" s="63" t="s">
        <v>99</v>
      </c>
      <c r="F21" s="51">
        <v>2833</v>
      </c>
      <c r="G21" s="51">
        <v>2102</v>
      </c>
      <c r="H21" s="51">
        <v>840</v>
      </c>
      <c r="I21" s="51">
        <v>27</v>
      </c>
      <c r="J21" s="51">
        <v>1575</v>
      </c>
      <c r="K21" s="80">
        <v>642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10"/>
      <c r="B22" s="58" t="s">
        <v>63</v>
      </c>
      <c r="C22" s="50"/>
      <c r="D22" s="50"/>
      <c r="E22" s="63" t="s">
        <v>100</v>
      </c>
      <c r="F22" s="51">
        <v>4418</v>
      </c>
      <c r="G22" s="51">
        <v>3669</v>
      </c>
      <c r="H22" s="51">
        <v>898</v>
      </c>
      <c r="I22" s="51">
        <v>2809</v>
      </c>
      <c r="J22" s="51">
        <v>2237</v>
      </c>
      <c r="K22" s="80">
        <v>2051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10"/>
      <c r="B23" s="59" t="s">
        <v>64</v>
      </c>
      <c r="C23" s="50" t="s">
        <v>65</v>
      </c>
      <c r="D23" s="50"/>
      <c r="E23" s="63"/>
      <c r="F23" s="51">
        <v>454</v>
      </c>
      <c r="G23" s="51">
        <v>509</v>
      </c>
      <c r="H23" s="51">
        <v>62</v>
      </c>
      <c r="I23" s="51">
        <v>84</v>
      </c>
      <c r="J23" s="51">
        <v>792</v>
      </c>
      <c r="K23" s="80">
        <v>778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10"/>
      <c r="B24" s="50" t="s">
        <v>101</v>
      </c>
      <c r="C24" s="50"/>
      <c r="D24" s="50"/>
      <c r="E24" s="63" t="s">
        <v>102</v>
      </c>
      <c r="F24" s="51">
        <f t="shared" ref="F24:O24" si="4">F21-F22</f>
        <v>-1585</v>
      </c>
      <c r="G24" s="51">
        <f t="shared" si="4"/>
        <v>-1567</v>
      </c>
      <c r="H24" s="51">
        <f t="shared" si="4"/>
        <v>-58</v>
      </c>
      <c r="I24" s="51">
        <f t="shared" si="4"/>
        <v>-2782</v>
      </c>
      <c r="J24" s="51">
        <f t="shared" si="4"/>
        <v>-662</v>
      </c>
      <c r="K24" s="80">
        <f>K21-K22</f>
        <v>-1409</v>
      </c>
      <c r="L24" s="51">
        <f t="shared" si="4"/>
        <v>0</v>
      </c>
      <c r="M24" s="51">
        <f t="shared" si="4"/>
        <v>0</v>
      </c>
      <c r="N24" s="51">
        <f t="shared" si="4"/>
        <v>0</v>
      </c>
      <c r="O24" s="51">
        <f t="shared" si="4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10"/>
      <c r="B25" s="58" t="s">
        <v>66</v>
      </c>
      <c r="C25" s="58"/>
      <c r="D25" s="58"/>
      <c r="E25" s="114" t="s">
        <v>103</v>
      </c>
      <c r="F25" s="100">
        <v>1585</v>
      </c>
      <c r="G25" s="100">
        <v>1567</v>
      </c>
      <c r="H25" s="100">
        <v>58</v>
      </c>
      <c r="I25" s="100">
        <v>2782</v>
      </c>
      <c r="J25" s="100">
        <v>662</v>
      </c>
      <c r="K25" s="109">
        <v>1409</v>
      </c>
      <c r="L25" s="100"/>
      <c r="M25" s="100"/>
      <c r="N25" s="100"/>
      <c r="O25" s="100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10"/>
      <c r="B26" s="76" t="s">
        <v>67</v>
      </c>
      <c r="C26" s="76"/>
      <c r="D26" s="76"/>
      <c r="E26" s="115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10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>G24+G25</f>
        <v>0</v>
      </c>
      <c r="H27" s="51">
        <f t="shared" ref="H27:O27" si="5">H24+H25</f>
        <v>0</v>
      </c>
      <c r="I27" s="51">
        <f t="shared" si="5"/>
        <v>0</v>
      </c>
      <c r="J27" s="51">
        <f t="shared" si="5"/>
        <v>0</v>
      </c>
      <c r="K27" s="80">
        <f t="shared" si="5"/>
        <v>0</v>
      </c>
      <c r="L27" s="51">
        <f t="shared" si="5"/>
        <v>0</v>
      </c>
      <c r="M27" s="51">
        <f t="shared" si="5"/>
        <v>0</v>
      </c>
      <c r="N27" s="51">
        <f t="shared" si="5"/>
        <v>0</v>
      </c>
      <c r="O27" s="51">
        <f t="shared" si="5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13" t="s">
        <v>68</v>
      </c>
      <c r="B30" s="113"/>
      <c r="C30" s="113"/>
      <c r="D30" s="113"/>
      <c r="E30" s="113"/>
      <c r="F30" s="105" t="s">
        <v>255</v>
      </c>
      <c r="G30" s="106"/>
      <c r="H30" s="105" t="s">
        <v>256</v>
      </c>
      <c r="I30" s="106"/>
      <c r="J30" s="107" t="s">
        <v>257</v>
      </c>
      <c r="K30" s="108"/>
      <c r="L30" s="105" t="s">
        <v>258</v>
      </c>
      <c r="M30" s="106"/>
      <c r="N30" s="105" t="s">
        <v>259</v>
      </c>
      <c r="O30" s="106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13"/>
      <c r="B31" s="113"/>
      <c r="C31" s="113"/>
      <c r="D31" s="113"/>
      <c r="E31" s="113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10" t="s">
        <v>84</v>
      </c>
      <c r="B32" s="58" t="s">
        <v>49</v>
      </c>
      <c r="C32" s="50"/>
      <c r="D32" s="50"/>
      <c r="E32" s="63" t="s">
        <v>40</v>
      </c>
      <c r="F32" s="80">
        <f>F33+F35</f>
        <v>1580</v>
      </c>
      <c r="G32" s="51">
        <f>G33+G35</f>
        <v>1506</v>
      </c>
      <c r="H32" s="80">
        <f>+H33+H34+H35</f>
        <v>823</v>
      </c>
      <c r="I32" s="51">
        <v>2025</v>
      </c>
      <c r="J32" s="97" t="s">
        <v>264</v>
      </c>
      <c r="K32" s="51">
        <f>K33+K35</f>
        <v>179</v>
      </c>
      <c r="L32" s="51">
        <v>0</v>
      </c>
      <c r="M32" s="51">
        <v>0</v>
      </c>
      <c r="N32" s="51">
        <v>0</v>
      </c>
      <c r="O32" s="51">
        <v>0</v>
      </c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6"/>
      <c r="B33" s="60"/>
      <c r="C33" s="58" t="s">
        <v>69</v>
      </c>
      <c r="D33" s="50"/>
      <c r="E33" s="63"/>
      <c r="F33" s="80">
        <v>1404</v>
      </c>
      <c r="G33" s="51">
        <v>1331</v>
      </c>
      <c r="H33" s="80">
        <v>705</v>
      </c>
      <c r="I33" s="51">
        <v>1016</v>
      </c>
      <c r="J33" s="98"/>
      <c r="K33" s="51">
        <v>179</v>
      </c>
      <c r="L33" s="51">
        <v>0</v>
      </c>
      <c r="M33" s="51">
        <v>0</v>
      </c>
      <c r="N33" s="51">
        <v>0</v>
      </c>
      <c r="O33" s="51">
        <v>0</v>
      </c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6"/>
      <c r="B34" s="60"/>
      <c r="C34" s="59"/>
      <c r="D34" s="50" t="s">
        <v>70</v>
      </c>
      <c r="E34" s="63"/>
      <c r="F34" s="80">
        <v>1404</v>
      </c>
      <c r="G34" s="51">
        <v>1331</v>
      </c>
      <c r="H34" s="80">
        <v>0</v>
      </c>
      <c r="I34" s="51">
        <v>0</v>
      </c>
      <c r="J34" s="98"/>
      <c r="K34" s="51">
        <v>179</v>
      </c>
      <c r="L34" s="51">
        <v>0</v>
      </c>
      <c r="M34" s="51">
        <v>0</v>
      </c>
      <c r="N34" s="51">
        <v>0</v>
      </c>
      <c r="O34" s="51">
        <v>0</v>
      </c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6"/>
      <c r="B35" s="59"/>
      <c r="C35" s="50" t="s">
        <v>71</v>
      </c>
      <c r="D35" s="50"/>
      <c r="E35" s="63"/>
      <c r="F35" s="80">
        <v>176</v>
      </c>
      <c r="G35" s="80">
        <v>175</v>
      </c>
      <c r="H35" s="80">
        <v>118</v>
      </c>
      <c r="I35" s="51">
        <v>1009</v>
      </c>
      <c r="J35" s="98"/>
      <c r="K35" s="65">
        <v>0</v>
      </c>
      <c r="L35" s="51">
        <v>0</v>
      </c>
      <c r="M35" s="51">
        <v>0</v>
      </c>
      <c r="N35" s="51">
        <v>0</v>
      </c>
      <c r="O35" s="51">
        <v>0</v>
      </c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6"/>
      <c r="B36" s="58" t="s">
        <v>52</v>
      </c>
      <c r="C36" s="50"/>
      <c r="D36" s="50"/>
      <c r="E36" s="63" t="s">
        <v>41</v>
      </c>
      <c r="F36" s="80">
        <f>F37+F38</f>
        <v>429</v>
      </c>
      <c r="G36" s="51">
        <f>G37+G38</f>
        <v>540</v>
      </c>
      <c r="H36" s="80">
        <f>H37+H38</f>
        <v>5</v>
      </c>
      <c r="I36" s="51">
        <f>I37+I38</f>
        <v>4.5999999999999996</v>
      </c>
      <c r="J36" s="98"/>
      <c r="K36" s="51">
        <f>K37+K38</f>
        <v>18</v>
      </c>
      <c r="L36" s="51">
        <v>0</v>
      </c>
      <c r="M36" s="51">
        <v>0</v>
      </c>
      <c r="N36" s="51">
        <v>0</v>
      </c>
      <c r="O36" s="51">
        <v>0</v>
      </c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6"/>
      <c r="B37" s="60"/>
      <c r="C37" s="50" t="s">
        <v>72</v>
      </c>
      <c r="D37" s="50"/>
      <c r="E37" s="63"/>
      <c r="F37" s="80">
        <v>266</v>
      </c>
      <c r="G37" s="51">
        <v>424</v>
      </c>
      <c r="H37" s="80">
        <v>1</v>
      </c>
      <c r="I37" s="51">
        <v>0.6</v>
      </c>
      <c r="J37" s="98"/>
      <c r="K37" s="51">
        <v>0</v>
      </c>
      <c r="L37" s="80">
        <v>0</v>
      </c>
      <c r="M37" s="51">
        <v>0</v>
      </c>
      <c r="N37" s="80">
        <v>0</v>
      </c>
      <c r="O37" s="51">
        <v>0</v>
      </c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6"/>
      <c r="B38" s="59"/>
      <c r="C38" s="50" t="s">
        <v>73</v>
      </c>
      <c r="D38" s="50"/>
      <c r="E38" s="63"/>
      <c r="F38" s="80">
        <v>163</v>
      </c>
      <c r="G38" s="51">
        <v>116</v>
      </c>
      <c r="H38" s="80">
        <v>4</v>
      </c>
      <c r="I38" s="51">
        <v>4</v>
      </c>
      <c r="J38" s="98"/>
      <c r="K38" s="51">
        <v>18</v>
      </c>
      <c r="L38" s="80">
        <v>0</v>
      </c>
      <c r="M38" s="51">
        <v>0</v>
      </c>
      <c r="N38" s="80">
        <v>0</v>
      </c>
      <c r="O38" s="51">
        <v>0</v>
      </c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6"/>
      <c r="B39" s="44" t="s">
        <v>74</v>
      </c>
      <c r="C39" s="44"/>
      <c r="D39" s="44"/>
      <c r="E39" s="63" t="s">
        <v>107</v>
      </c>
      <c r="F39" s="80">
        <f>F32-F36</f>
        <v>1151</v>
      </c>
      <c r="G39" s="51">
        <f>G32-G36</f>
        <v>966</v>
      </c>
      <c r="H39" s="80">
        <f t="shared" ref="H39" si="6">H32-H36</f>
        <v>818</v>
      </c>
      <c r="I39" s="51">
        <f t="shared" ref="I39:O39" si="7">I32-I36</f>
        <v>2020.4</v>
      </c>
      <c r="J39" s="98"/>
      <c r="K39" s="51">
        <f>K32-K36</f>
        <v>161</v>
      </c>
      <c r="L39" s="80">
        <f t="shared" ref="L39:N39" si="8">L32-L36</f>
        <v>0</v>
      </c>
      <c r="M39" s="51">
        <f t="shared" si="7"/>
        <v>0</v>
      </c>
      <c r="N39" s="80">
        <f t="shared" si="8"/>
        <v>0</v>
      </c>
      <c r="O39" s="51">
        <f t="shared" si="7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10" t="s">
        <v>85</v>
      </c>
      <c r="B40" s="58" t="s">
        <v>75</v>
      </c>
      <c r="C40" s="50"/>
      <c r="D40" s="50"/>
      <c r="E40" s="63" t="s">
        <v>43</v>
      </c>
      <c r="F40" s="80">
        <v>3536</v>
      </c>
      <c r="G40" s="51">
        <f>G41</f>
        <v>5520</v>
      </c>
      <c r="H40" s="80">
        <v>0</v>
      </c>
      <c r="I40" s="51">
        <v>0</v>
      </c>
      <c r="J40" s="98"/>
      <c r="K40" s="51">
        <v>0</v>
      </c>
      <c r="L40" s="80">
        <v>79</v>
      </c>
      <c r="M40" s="51">
        <v>90</v>
      </c>
      <c r="N40" s="80">
        <v>33</v>
      </c>
      <c r="O40" s="51">
        <v>33</v>
      </c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11"/>
      <c r="B41" s="59"/>
      <c r="C41" s="50" t="s">
        <v>76</v>
      </c>
      <c r="D41" s="50"/>
      <c r="E41" s="63"/>
      <c r="F41" s="86">
        <v>3536</v>
      </c>
      <c r="G41" s="65">
        <v>5520</v>
      </c>
      <c r="H41" s="86">
        <v>0</v>
      </c>
      <c r="I41" s="65">
        <v>0</v>
      </c>
      <c r="J41" s="98"/>
      <c r="K41" s="51">
        <v>0</v>
      </c>
      <c r="L41" s="80">
        <v>0</v>
      </c>
      <c r="M41" s="51">
        <v>0</v>
      </c>
      <c r="N41" s="80">
        <v>0</v>
      </c>
      <c r="O41" s="51">
        <v>0</v>
      </c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11"/>
      <c r="B42" s="58" t="s">
        <v>63</v>
      </c>
      <c r="C42" s="50"/>
      <c r="D42" s="50"/>
      <c r="E42" s="63" t="s">
        <v>44</v>
      </c>
      <c r="F42" s="80">
        <f>3646+603</f>
        <v>4249</v>
      </c>
      <c r="G42" s="80">
        <v>6984</v>
      </c>
      <c r="H42" s="80">
        <v>819</v>
      </c>
      <c r="I42" s="51">
        <f>2018+3</f>
        <v>2021</v>
      </c>
      <c r="J42" s="98"/>
      <c r="K42" s="51">
        <v>0</v>
      </c>
      <c r="L42" s="80">
        <v>79</v>
      </c>
      <c r="M42" s="51">
        <v>90</v>
      </c>
      <c r="N42" s="80">
        <v>33</v>
      </c>
      <c r="O42" s="51">
        <v>33</v>
      </c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11"/>
      <c r="B43" s="59"/>
      <c r="C43" s="50" t="s">
        <v>77</v>
      </c>
      <c r="D43" s="50"/>
      <c r="E43" s="63"/>
      <c r="F43" s="80">
        <v>603</v>
      </c>
      <c r="G43" s="51">
        <v>593</v>
      </c>
      <c r="H43" s="80">
        <v>815</v>
      </c>
      <c r="I43" s="51">
        <v>2018</v>
      </c>
      <c r="J43" s="98"/>
      <c r="K43" s="65">
        <v>0</v>
      </c>
      <c r="L43" s="80">
        <v>74</v>
      </c>
      <c r="M43" s="51">
        <v>83</v>
      </c>
      <c r="N43" s="80">
        <v>31</v>
      </c>
      <c r="O43" s="51">
        <v>31</v>
      </c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11"/>
      <c r="B44" s="50" t="s">
        <v>74</v>
      </c>
      <c r="C44" s="50"/>
      <c r="D44" s="50"/>
      <c r="E44" s="63" t="s">
        <v>108</v>
      </c>
      <c r="F44" s="86">
        <f>F40-F42</f>
        <v>-713</v>
      </c>
      <c r="G44" s="65">
        <f>G40-G42</f>
        <v>-1464</v>
      </c>
      <c r="H44" s="86">
        <f t="shared" ref="H44" si="9">H40-H42</f>
        <v>-819</v>
      </c>
      <c r="I44" s="65">
        <f>I40-I42</f>
        <v>-2021</v>
      </c>
      <c r="J44" s="98"/>
      <c r="K44" s="65">
        <f t="shared" ref="K44:O44" si="10">K40-K42</f>
        <v>0</v>
      </c>
      <c r="L44" s="86">
        <f t="shared" si="10"/>
        <v>0</v>
      </c>
      <c r="M44" s="65">
        <f>M40-M42</f>
        <v>0</v>
      </c>
      <c r="N44" s="86">
        <f t="shared" ref="N44" si="11">N40-N42</f>
        <v>0</v>
      </c>
      <c r="O44" s="65">
        <f t="shared" si="10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10" t="s">
        <v>86</v>
      </c>
      <c r="B45" s="44" t="s">
        <v>78</v>
      </c>
      <c r="C45" s="44"/>
      <c r="D45" s="44"/>
      <c r="E45" s="63" t="s">
        <v>109</v>
      </c>
      <c r="F45" s="80">
        <f>F39+F44</f>
        <v>438</v>
      </c>
      <c r="G45" s="51">
        <f>G39+G44</f>
        <v>-498</v>
      </c>
      <c r="H45" s="80">
        <f>H39+H44</f>
        <v>-1</v>
      </c>
      <c r="I45" s="51">
        <f t="shared" ref="I45:O45" si="12">I39+I44</f>
        <v>-0.59999999999990905</v>
      </c>
      <c r="J45" s="98"/>
      <c r="K45" s="51">
        <f t="shared" si="12"/>
        <v>161</v>
      </c>
      <c r="L45" s="80">
        <f t="shared" si="12"/>
        <v>0</v>
      </c>
      <c r="M45" s="51">
        <f t="shared" si="12"/>
        <v>0</v>
      </c>
      <c r="N45" s="80">
        <f t="shared" si="12"/>
        <v>0</v>
      </c>
      <c r="O45" s="51">
        <f t="shared" si="12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11"/>
      <c r="B46" s="50" t="s">
        <v>79</v>
      </c>
      <c r="C46" s="50"/>
      <c r="D46" s="50"/>
      <c r="E46" s="50"/>
      <c r="F46" s="86">
        <v>364</v>
      </c>
      <c r="G46" s="65">
        <v>90</v>
      </c>
      <c r="H46" s="86"/>
      <c r="I46" s="65">
        <v>0</v>
      </c>
      <c r="J46" s="98"/>
      <c r="K46" s="65">
        <v>161</v>
      </c>
      <c r="L46" s="51">
        <v>0</v>
      </c>
      <c r="M46" s="51">
        <v>0</v>
      </c>
      <c r="N46" s="86">
        <v>0</v>
      </c>
      <c r="O46" s="51"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11"/>
      <c r="B47" s="50" t="s">
        <v>80</v>
      </c>
      <c r="C47" s="50"/>
      <c r="D47" s="50"/>
      <c r="E47" s="50"/>
      <c r="F47" s="80"/>
      <c r="G47" s="51">
        <v>0</v>
      </c>
      <c r="H47" s="80"/>
      <c r="I47" s="51">
        <v>0</v>
      </c>
      <c r="J47" s="98"/>
      <c r="K47" s="51">
        <v>0</v>
      </c>
      <c r="L47" s="51">
        <v>0</v>
      </c>
      <c r="M47" s="51">
        <v>0</v>
      </c>
      <c r="N47" s="80">
        <v>0</v>
      </c>
      <c r="O47" s="51">
        <v>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11"/>
      <c r="B48" s="50" t="s">
        <v>81</v>
      </c>
      <c r="C48" s="50"/>
      <c r="D48" s="50"/>
      <c r="E48" s="50"/>
      <c r="F48" s="80"/>
      <c r="G48" s="51">
        <v>0</v>
      </c>
      <c r="H48" s="80"/>
      <c r="I48" s="51">
        <v>0</v>
      </c>
      <c r="J48" s="99"/>
      <c r="K48" s="51">
        <v>0</v>
      </c>
      <c r="L48" s="51">
        <v>0</v>
      </c>
      <c r="M48" s="51">
        <v>0</v>
      </c>
      <c r="N48" s="80">
        <v>0</v>
      </c>
      <c r="O48" s="51">
        <v>0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9">
    <mergeCell ref="A45:A48"/>
    <mergeCell ref="A6:E7"/>
    <mergeCell ref="A30:E31"/>
    <mergeCell ref="A8:A18"/>
    <mergeCell ref="A19:A27"/>
    <mergeCell ref="E25:E26"/>
    <mergeCell ref="A32:A39"/>
    <mergeCell ref="A40:A44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J32:J48"/>
    <mergeCell ref="N25:N26"/>
    <mergeCell ref="O25:O26"/>
    <mergeCell ref="N6:O6"/>
    <mergeCell ref="L6:M6"/>
    <mergeCell ref="J6:K6"/>
    <mergeCell ref="L25:L26"/>
    <mergeCell ref="M25:M26"/>
    <mergeCell ref="N30:O30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view="pageBreakPreview" zoomScaleNormal="100" zoomScaleSheetLayoutView="100" workbookViewId="0">
      <pane xSplit="5" ySplit="8" topLeftCell="F29" activePane="bottomRight" state="frozen"/>
      <selection activeCell="L8" sqref="L8"/>
      <selection pane="topRight" activeCell="L8" sqref="L8"/>
      <selection pane="bottomLeft" activeCell="L8" sqref="L8"/>
      <selection pane="bottomRight" activeCell="H43" sqref="H43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83" t="s">
        <v>251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00000000000001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93" t="s">
        <v>87</v>
      </c>
      <c r="B9" s="93" t="s">
        <v>89</v>
      </c>
      <c r="C9" s="58" t="s">
        <v>3</v>
      </c>
      <c r="D9" s="50"/>
      <c r="E9" s="50"/>
      <c r="F9" s="51">
        <v>154043</v>
      </c>
      <c r="G9" s="52">
        <f>F9/$F$27*100</f>
        <v>21.687277908240553</v>
      </c>
      <c r="H9" s="51">
        <v>155940</v>
      </c>
      <c r="I9" s="52">
        <f t="shared" ref="I9:I45" si="0">(F9/H9-1)*100</f>
        <v>-1.2164935231499308</v>
      </c>
    </row>
    <row r="10" spans="1:9" ht="18" customHeight="1">
      <c r="A10" s="93"/>
      <c r="B10" s="93"/>
      <c r="C10" s="60"/>
      <c r="D10" s="58" t="s">
        <v>22</v>
      </c>
      <c r="E10" s="50"/>
      <c r="F10" s="51">
        <v>39432</v>
      </c>
      <c r="G10" s="52">
        <f t="shared" ref="G10:G27" si="1">F10/$F$27*100</f>
        <v>5.5515196567045662</v>
      </c>
      <c r="H10" s="51">
        <v>38054</v>
      </c>
      <c r="I10" s="52">
        <f t="shared" si="0"/>
        <v>3.6211699164345301</v>
      </c>
    </row>
    <row r="11" spans="1:9" ht="18" customHeight="1">
      <c r="A11" s="93"/>
      <c r="B11" s="93"/>
      <c r="C11" s="60"/>
      <c r="D11" s="60"/>
      <c r="E11" s="44" t="s">
        <v>23</v>
      </c>
      <c r="F11" s="51">
        <v>33355</v>
      </c>
      <c r="G11" s="52">
        <f t="shared" si="1"/>
        <v>4.6959560293513096</v>
      </c>
      <c r="H11" s="51">
        <v>32503</v>
      </c>
      <c r="I11" s="52">
        <f t="shared" si="0"/>
        <v>2.6212964957080809</v>
      </c>
    </row>
    <row r="12" spans="1:9" ht="18" customHeight="1">
      <c r="A12" s="93"/>
      <c r="B12" s="93"/>
      <c r="C12" s="60"/>
      <c r="D12" s="60"/>
      <c r="E12" s="44" t="s">
        <v>24</v>
      </c>
      <c r="F12" s="51">
        <v>1500</v>
      </c>
      <c r="G12" s="52">
        <f t="shared" si="1"/>
        <v>0.21118075383081886</v>
      </c>
      <c r="H12" s="51">
        <v>1503</v>
      </c>
      <c r="I12" s="52">
        <f t="shared" si="0"/>
        <v>-0.19960079840319889</v>
      </c>
    </row>
    <row r="13" spans="1:9" ht="18" customHeight="1">
      <c r="A13" s="93"/>
      <c r="B13" s="93"/>
      <c r="C13" s="60"/>
      <c r="D13" s="59"/>
      <c r="E13" s="44" t="s">
        <v>25</v>
      </c>
      <c r="F13" s="51">
        <v>71</v>
      </c>
      <c r="G13" s="52">
        <f t="shared" si="1"/>
        <v>9.9958890146587612E-3</v>
      </c>
      <c r="H13" s="51">
        <v>78</v>
      </c>
      <c r="I13" s="52">
        <f t="shared" si="0"/>
        <v>-8.9743589743589762</v>
      </c>
    </row>
    <row r="14" spans="1:9" ht="18" customHeight="1">
      <c r="A14" s="93"/>
      <c r="B14" s="93"/>
      <c r="C14" s="60"/>
      <c r="D14" s="58" t="s">
        <v>26</v>
      </c>
      <c r="E14" s="50"/>
      <c r="F14" s="51">
        <v>30600</v>
      </c>
      <c r="G14" s="52">
        <f t="shared" si="1"/>
        <v>4.3080873781487048</v>
      </c>
      <c r="H14" s="51">
        <v>30463</v>
      </c>
      <c r="I14" s="52">
        <f t="shared" si="0"/>
        <v>0.44972589698979437</v>
      </c>
    </row>
    <row r="15" spans="1:9" ht="18" customHeight="1">
      <c r="A15" s="93"/>
      <c r="B15" s="93"/>
      <c r="C15" s="60"/>
      <c r="D15" s="60"/>
      <c r="E15" s="44" t="s">
        <v>27</v>
      </c>
      <c r="F15" s="51">
        <v>1178</v>
      </c>
      <c r="G15" s="52">
        <f t="shared" si="1"/>
        <v>0.1658472853418031</v>
      </c>
      <c r="H15" s="51">
        <v>1173</v>
      </c>
      <c r="I15" s="52">
        <f t="shared" si="0"/>
        <v>0.42625745950555238</v>
      </c>
    </row>
    <row r="16" spans="1:9" ht="18" customHeight="1">
      <c r="A16" s="93"/>
      <c r="B16" s="93"/>
      <c r="C16" s="60"/>
      <c r="D16" s="59"/>
      <c r="E16" s="44" t="s">
        <v>28</v>
      </c>
      <c r="F16" s="51">
        <v>29422</v>
      </c>
      <c r="G16" s="52">
        <f t="shared" si="1"/>
        <v>4.1422400928069019</v>
      </c>
      <c r="H16" s="51">
        <v>29290</v>
      </c>
      <c r="I16" s="52">
        <f t="shared" si="0"/>
        <v>0.45066575623080585</v>
      </c>
    </row>
    <row r="17" spans="1:9" ht="18" customHeight="1">
      <c r="A17" s="93"/>
      <c r="B17" s="93"/>
      <c r="C17" s="60"/>
      <c r="D17" s="94" t="s">
        <v>29</v>
      </c>
      <c r="E17" s="95"/>
      <c r="F17" s="51">
        <v>55218</v>
      </c>
      <c r="G17" s="52">
        <f t="shared" si="1"/>
        <v>7.7739859100201052</v>
      </c>
      <c r="H17" s="51">
        <v>47245</v>
      </c>
      <c r="I17" s="52">
        <f t="shared" si="0"/>
        <v>16.875859879352319</v>
      </c>
    </row>
    <row r="18" spans="1:9" ht="18" customHeight="1">
      <c r="A18" s="93"/>
      <c r="B18" s="93"/>
      <c r="C18" s="60"/>
      <c r="D18" s="94" t="s">
        <v>93</v>
      </c>
      <c r="E18" s="96"/>
      <c r="F18" s="51">
        <v>2679</v>
      </c>
      <c r="G18" s="52">
        <f t="shared" si="1"/>
        <v>0.37716882634184251</v>
      </c>
      <c r="H18" s="51">
        <v>2706</v>
      </c>
      <c r="I18" s="52">
        <f t="shared" si="0"/>
        <v>-0.99778270509978118</v>
      </c>
    </row>
    <row r="19" spans="1:9" ht="18" customHeight="1">
      <c r="A19" s="93"/>
      <c r="B19" s="93"/>
      <c r="C19" s="59"/>
      <c r="D19" s="94" t="s">
        <v>94</v>
      </c>
      <c r="E19" s="96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93"/>
      <c r="B20" s="93"/>
      <c r="C20" s="50" t="s">
        <v>4</v>
      </c>
      <c r="D20" s="50"/>
      <c r="E20" s="50"/>
      <c r="F20" s="51">
        <v>23859</v>
      </c>
      <c r="G20" s="52">
        <f t="shared" si="1"/>
        <v>3.3590410704330047</v>
      </c>
      <c r="H20" s="51">
        <v>23758</v>
      </c>
      <c r="I20" s="52">
        <f t="shared" si="0"/>
        <v>0.425119959592557</v>
      </c>
    </row>
    <row r="21" spans="1:9" ht="18" customHeight="1">
      <c r="A21" s="93"/>
      <c r="B21" s="93"/>
      <c r="C21" s="50" t="s">
        <v>5</v>
      </c>
      <c r="D21" s="50"/>
      <c r="E21" s="50"/>
      <c r="F21" s="51">
        <v>188678</v>
      </c>
      <c r="G21" s="52">
        <f t="shared" si="1"/>
        <v>26.563441514194164</v>
      </c>
      <c r="H21" s="51">
        <v>187802</v>
      </c>
      <c r="I21" s="52">
        <f t="shared" si="0"/>
        <v>0.46644870661654014</v>
      </c>
    </row>
    <row r="22" spans="1:9" ht="18" customHeight="1">
      <c r="A22" s="93"/>
      <c r="B22" s="93"/>
      <c r="C22" s="50" t="s">
        <v>30</v>
      </c>
      <c r="D22" s="50"/>
      <c r="E22" s="50"/>
      <c r="F22" s="51">
        <v>7035</v>
      </c>
      <c r="G22" s="52">
        <f t="shared" si="1"/>
        <v>0.99043773546654057</v>
      </c>
      <c r="H22" s="51">
        <v>7157</v>
      </c>
      <c r="I22" s="52">
        <f>(F22/H22-1)*100</f>
        <v>-1.7046248428112309</v>
      </c>
    </row>
    <row r="23" spans="1:9" ht="18" customHeight="1">
      <c r="A23" s="93"/>
      <c r="B23" s="93"/>
      <c r="C23" s="50" t="s">
        <v>6</v>
      </c>
      <c r="D23" s="50"/>
      <c r="E23" s="50"/>
      <c r="F23" s="51">
        <v>129570</v>
      </c>
      <c r="G23" s="52">
        <f t="shared" si="1"/>
        <v>18.241793515906135</v>
      </c>
      <c r="H23" s="51">
        <v>166915</v>
      </c>
      <c r="I23" s="52">
        <f t="shared" si="0"/>
        <v>-22.373663241769759</v>
      </c>
    </row>
    <row r="24" spans="1:9" ht="18" customHeight="1">
      <c r="A24" s="93"/>
      <c r="B24" s="93"/>
      <c r="C24" s="50" t="s">
        <v>31</v>
      </c>
      <c r="D24" s="50"/>
      <c r="E24" s="50"/>
      <c r="F24" s="51">
        <v>1851</v>
      </c>
      <c r="G24" s="52">
        <f t="shared" si="1"/>
        <v>0.26059705022723051</v>
      </c>
      <c r="H24" s="51">
        <v>1901</v>
      </c>
      <c r="I24" s="52">
        <f t="shared" si="0"/>
        <v>-2.6301946344029492</v>
      </c>
    </row>
    <row r="25" spans="1:9" ht="18" customHeight="1">
      <c r="A25" s="93"/>
      <c r="B25" s="93"/>
      <c r="C25" s="50" t="s">
        <v>7</v>
      </c>
      <c r="D25" s="50"/>
      <c r="E25" s="50"/>
      <c r="F25" s="51">
        <v>67580</v>
      </c>
      <c r="G25" s="52">
        <f t="shared" si="1"/>
        <v>9.5143968959244933</v>
      </c>
      <c r="H25" s="51">
        <v>66662</v>
      </c>
      <c r="I25" s="52">
        <f t="shared" si="0"/>
        <v>1.3770963967477678</v>
      </c>
    </row>
    <row r="26" spans="1:9" ht="18" customHeight="1">
      <c r="A26" s="93"/>
      <c r="B26" s="93"/>
      <c r="C26" s="50" t="s">
        <v>8</v>
      </c>
      <c r="D26" s="50"/>
      <c r="E26" s="50"/>
      <c r="F26" s="51">
        <v>137676</v>
      </c>
      <c r="G26" s="52">
        <f t="shared" si="1"/>
        <v>19.38301430960788</v>
      </c>
      <c r="H26" s="51">
        <v>126168</v>
      </c>
      <c r="I26" s="52">
        <f t="shared" si="0"/>
        <v>9.1211717709720475</v>
      </c>
    </row>
    <row r="27" spans="1:9" ht="18" customHeight="1">
      <c r="A27" s="93"/>
      <c r="B27" s="93"/>
      <c r="C27" s="50" t="s">
        <v>9</v>
      </c>
      <c r="D27" s="50"/>
      <c r="E27" s="50"/>
      <c r="F27" s="51">
        <v>710292</v>
      </c>
      <c r="G27" s="52">
        <f t="shared" si="1"/>
        <v>100</v>
      </c>
      <c r="H27" s="51">
        <f>SUM(H9,H20:H26)</f>
        <v>736303</v>
      </c>
      <c r="I27" s="52">
        <f t="shared" si="0"/>
        <v>-3.5326489230656399</v>
      </c>
    </row>
    <row r="28" spans="1:9" ht="18" customHeight="1">
      <c r="A28" s="93"/>
      <c r="B28" s="93" t="s">
        <v>88</v>
      </c>
      <c r="C28" s="58" t="s">
        <v>10</v>
      </c>
      <c r="D28" s="50"/>
      <c r="E28" s="50"/>
      <c r="F28" s="51">
        <v>235969</v>
      </c>
      <c r="G28" s="52">
        <f t="shared" ref="G28:G45" si="2">F28/$F$45*100</f>
        <v>34.868590207731799</v>
      </c>
      <c r="H28" s="51">
        <v>241893</v>
      </c>
      <c r="I28" s="52">
        <f t="shared" si="0"/>
        <v>-2.4490167140016506</v>
      </c>
    </row>
    <row r="29" spans="1:9" ht="18" customHeight="1">
      <c r="A29" s="93"/>
      <c r="B29" s="93"/>
      <c r="C29" s="60"/>
      <c r="D29" s="50" t="s">
        <v>11</v>
      </c>
      <c r="E29" s="50"/>
      <c r="F29" s="51">
        <v>142748</v>
      </c>
      <c r="G29" s="52">
        <f t="shared" si="2"/>
        <v>21.093539892838884</v>
      </c>
      <c r="H29" s="51">
        <v>148867</v>
      </c>
      <c r="I29" s="52">
        <f t="shared" si="0"/>
        <v>-4.110380406671732</v>
      </c>
    </row>
    <row r="30" spans="1:9" ht="18" customHeight="1">
      <c r="A30" s="93"/>
      <c r="B30" s="93"/>
      <c r="C30" s="60"/>
      <c r="D30" s="50" t="s">
        <v>32</v>
      </c>
      <c r="E30" s="50"/>
      <c r="F30" s="51">
        <v>14173</v>
      </c>
      <c r="G30" s="52">
        <f t="shared" si="2"/>
        <v>2.0943112400958719</v>
      </c>
      <c r="H30" s="51">
        <v>14984</v>
      </c>
      <c r="I30" s="52">
        <f t="shared" si="0"/>
        <v>-5.4124399359316566</v>
      </c>
    </row>
    <row r="31" spans="1:9" ht="18" customHeight="1">
      <c r="A31" s="93"/>
      <c r="B31" s="93"/>
      <c r="C31" s="59"/>
      <c r="D31" s="50" t="s">
        <v>12</v>
      </c>
      <c r="E31" s="50"/>
      <c r="F31" s="51">
        <v>79048</v>
      </c>
      <c r="G31" s="52">
        <f t="shared" si="2"/>
        <v>11.680739074797041</v>
      </c>
      <c r="H31" s="51">
        <v>78042</v>
      </c>
      <c r="I31" s="52">
        <f t="shared" si="0"/>
        <v>1.2890494861741209</v>
      </c>
    </row>
    <row r="32" spans="1:9" ht="18" customHeight="1">
      <c r="A32" s="93"/>
      <c r="B32" s="93"/>
      <c r="C32" s="58" t="s">
        <v>13</v>
      </c>
      <c r="D32" s="50"/>
      <c r="E32" s="50"/>
      <c r="F32" s="51">
        <v>279368</v>
      </c>
      <c r="G32" s="52">
        <f t="shared" si="2"/>
        <v>41.281559480921715</v>
      </c>
      <c r="H32" s="51">
        <f>301629+1</f>
        <v>301630</v>
      </c>
      <c r="I32" s="52">
        <f t="shared" si="0"/>
        <v>-7.3805655936080683</v>
      </c>
    </row>
    <row r="33" spans="1:9" ht="18" customHeight="1">
      <c r="A33" s="93"/>
      <c r="B33" s="93"/>
      <c r="C33" s="60"/>
      <c r="D33" s="50" t="s">
        <v>14</v>
      </c>
      <c r="E33" s="50"/>
      <c r="F33" s="51">
        <v>26142</v>
      </c>
      <c r="G33" s="52">
        <f t="shared" si="2"/>
        <v>3.8629425272409708</v>
      </c>
      <c r="H33" s="51">
        <v>47221</v>
      </c>
      <c r="I33" s="52">
        <f t="shared" si="0"/>
        <v>-44.639037716270302</v>
      </c>
    </row>
    <row r="34" spans="1:9" ht="18" customHeight="1">
      <c r="A34" s="93"/>
      <c r="B34" s="93"/>
      <c r="C34" s="60"/>
      <c r="D34" s="50" t="s">
        <v>33</v>
      </c>
      <c r="E34" s="50"/>
      <c r="F34" s="51">
        <v>4761</v>
      </c>
      <c r="G34" s="52">
        <f t="shared" si="2"/>
        <v>0.70352189473621995</v>
      </c>
      <c r="H34" s="51">
        <v>3880</v>
      </c>
      <c r="I34" s="52">
        <f t="shared" si="0"/>
        <v>22.706185567010316</v>
      </c>
    </row>
    <row r="35" spans="1:9" ht="18" customHeight="1">
      <c r="A35" s="93"/>
      <c r="B35" s="93"/>
      <c r="C35" s="60"/>
      <c r="D35" s="50" t="s">
        <v>34</v>
      </c>
      <c r="E35" s="50"/>
      <c r="F35" s="51">
        <v>153803</v>
      </c>
      <c r="G35" s="52">
        <f t="shared" si="2"/>
        <v>22.727111526174088</v>
      </c>
      <c r="H35" s="51">
        <v>164903</v>
      </c>
      <c r="I35" s="52">
        <f t="shared" si="0"/>
        <v>-6.7312298745322963</v>
      </c>
    </row>
    <row r="36" spans="1:9" ht="18" customHeight="1">
      <c r="A36" s="93"/>
      <c r="B36" s="93"/>
      <c r="C36" s="60"/>
      <c r="D36" s="50" t="s">
        <v>35</v>
      </c>
      <c r="E36" s="50"/>
      <c r="F36" s="51">
        <v>6949</v>
      </c>
      <c r="G36" s="52">
        <f t="shared" si="2"/>
        <v>1.0268375649069506</v>
      </c>
      <c r="H36" s="51">
        <v>6855</v>
      </c>
      <c r="I36" s="52">
        <f t="shared" si="0"/>
        <v>1.3712618526622977</v>
      </c>
    </row>
    <row r="37" spans="1:9" ht="18" customHeight="1">
      <c r="A37" s="93"/>
      <c r="B37" s="93"/>
      <c r="C37" s="60"/>
      <c r="D37" s="50" t="s">
        <v>15</v>
      </c>
      <c r="E37" s="50"/>
      <c r="F37" s="51">
        <v>19746</v>
      </c>
      <c r="G37" s="52">
        <f t="shared" si="2"/>
        <v>2.9178204859192185</v>
      </c>
      <c r="H37" s="51">
        <v>9711</v>
      </c>
      <c r="I37" s="52">
        <f t="shared" si="0"/>
        <v>103.33642261353107</v>
      </c>
    </row>
    <row r="38" spans="1:9" ht="18" customHeight="1">
      <c r="A38" s="93"/>
      <c r="B38" s="93"/>
      <c r="C38" s="59"/>
      <c r="D38" s="50" t="s">
        <v>36</v>
      </c>
      <c r="E38" s="50"/>
      <c r="F38" s="51">
        <v>67966</v>
      </c>
      <c r="G38" s="52">
        <f t="shared" si="2"/>
        <v>10.043177714270515</v>
      </c>
      <c r="H38" s="51">
        <v>69060</v>
      </c>
      <c r="I38" s="52">
        <f t="shared" si="0"/>
        <v>-1.5841297422531153</v>
      </c>
    </row>
    <row r="39" spans="1:9" ht="18" customHeight="1">
      <c r="A39" s="93"/>
      <c r="B39" s="93"/>
      <c r="C39" s="58" t="s">
        <v>16</v>
      </c>
      <c r="D39" s="50"/>
      <c r="E39" s="50"/>
      <c r="F39" s="51">
        <v>161401</v>
      </c>
      <c r="G39" s="52">
        <f t="shared" si="2"/>
        <v>23.849850311346486</v>
      </c>
      <c r="H39" s="51">
        <v>155874</v>
      </c>
      <c r="I39" s="52">
        <f t="shared" si="0"/>
        <v>3.5458126435454318</v>
      </c>
    </row>
    <row r="40" spans="1:9" ht="18" customHeight="1">
      <c r="A40" s="93"/>
      <c r="B40" s="93"/>
      <c r="C40" s="60"/>
      <c r="D40" s="58" t="s">
        <v>17</v>
      </c>
      <c r="E40" s="50"/>
      <c r="F40" s="51">
        <v>147178</v>
      </c>
      <c r="G40" s="52">
        <f t="shared" si="2"/>
        <v>21.748150687562987</v>
      </c>
      <c r="H40" s="51">
        <v>141274</v>
      </c>
      <c r="I40" s="52">
        <f t="shared" si="0"/>
        <v>4.1791129294845408</v>
      </c>
    </row>
    <row r="41" spans="1:9" ht="18" customHeight="1">
      <c r="A41" s="93"/>
      <c r="B41" s="93"/>
      <c r="C41" s="60"/>
      <c r="D41" s="60"/>
      <c r="E41" s="54" t="s">
        <v>91</v>
      </c>
      <c r="F41" s="51">
        <v>96732</v>
      </c>
      <c r="G41" s="52">
        <f t="shared" si="2"/>
        <v>14.293862617438357</v>
      </c>
      <c r="H41" s="51">
        <v>108610</v>
      </c>
      <c r="I41" s="55">
        <f t="shared" si="0"/>
        <v>-10.936377865758217</v>
      </c>
    </row>
    <row r="42" spans="1:9" ht="18" customHeight="1">
      <c r="A42" s="93"/>
      <c r="B42" s="93"/>
      <c r="C42" s="60"/>
      <c r="D42" s="59"/>
      <c r="E42" s="44" t="s">
        <v>37</v>
      </c>
      <c r="F42" s="51">
        <v>41094</v>
      </c>
      <c r="G42" s="52">
        <f t="shared" si="2"/>
        <v>6.0723647851901328</v>
      </c>
      <c r="H42" s="51">
        <v>32664</v>
      </c>
      <c r="I42" s="55">
        <f t="shared" si="0"/>
        <v>25.808229243203517</v>
      </c>
    </row>
    <row r="43" spans="1:9" ht="18" customHeight="1">
      <c r="A43" s="93"/>
      <c r="B43" s="93"/>
      <c r="C43" s="60"/>
      <c r="D43" s="50" t="s">
        <v>38</v>
      </c>
      <c r="E43" s="50"/>
      <c r="F43" s="51">
        <v>14223</v>
      </c>
      <c r="G43" s="52">
        <f t="shared" si="2"/>
        <v>2.1016996237835026</v>
      </c>
      <c r="H43" s="51">
        <v>14599</v>
      </c>
      <c r="I43" s="55">
        <f t="shared" si="0"/>
        <v>-2.5755188711555577</v>
      </c>
    </row>
    <row r="44" spans="1:9" ht="18" customHeight="1">
      <c r="A44" s="93"/>
      <c r="B44" s="93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93"/>
      <c r="B45" s="93"/>
      <c r="C45" s="44" t="s">
        <v>18</v>
      </c>
      <c r="D45" s="44"/>
      <c r="E45" s="44"/>
      <c r="F45" s="51">
        <v>676738</v>
      </c>
      <c r="G45" s="52">
        <f t="shared" si="2"/>
        <v>100</v>
      </c>
      <c r="H45" s="51">
        <f>SUM(H28,H32,H39)</f>
        <v>699397</v>
      </c>
      <c r="I45" s="52">
        <f t="shared" si="0"/>
        <v>-3.2397908484022686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scale="74" orientation="landscape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14" sqref="I14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83" t="s">
        <v>251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93" t="s">
        <v>115</v>
      </c>
      <c r="B7" s="58" t="s">
        <v>116</v>
      </c>
      <c r="C7" s="50"/>
      <c r="D7" s="63" t="s">
        <v>117</v>
      </c>
      <c r="E7" s="34">
        <v>592036</v>
      </c>
      <c r="F7" s="34">
        <v>708871</v>
      </c>
      <c r="G7" s="34">
        <v>763247</v>
      </c>
      <c r="H7" s="34">
        <v>736303</v>
      </c>
      <c r="I7" s="34">
        <v>710292</v>
      </c>
    </row>
    <row r="8" spans="1:9" ht="27" customHeight="1">
      <c r="A8" s="93"/>
      <c r="B8" s="76"/>
      <c r="C8" s="50" t="s">
        <v>118</v>
      </c>
      <c r="D8" s="63" t="s">
        <v>41</v>
      </c>
      <c r="E8" s="67">
        <v>328388</v>
      </c>
      <c r="F8" s="67">
        <v>334634</v>
      </c>
      <c r="G8" s="68">
        <v>369392</v>
      </c>
      <c r="H8" s="68">
        <v>368574</v>
      </c>
      <c r="I8" s="68">
        <v>367591</v>
      </c>
    </row>
    <row r="9" spans="1:9" ht="27" customHeight="1">
      <c r="A9" s="93"/>
      <c r="B9" s="50" t="s">
        <v>119</v>
      </c>
      <c r="C9" s="50"/>
      <c r="D9" s="63"/>
      <c r="E9" s="67">
        <v>570849</v>
      </c>
      <c r="F9" s="67">
        <v>684402</v>
      </c>
      <c r="G9" s="69">
        <v>731378</v>
      </c>
      <c r="H9" s="69">
        <v>699397</v>
      </c>
      <c r="I9" s="69">
        <v>676738</v>
      </c>
    </row>
    <row r="10" spans="1:9" ht="27" customHeight="1">
      <c r="A10" s="93"/>
      <c r="B10" s="50" t="s">
        <v>120</v>
      </c>
      <c r="C10" s="50"/>
      <c r="D10" s="63"/>
      <c r="E10" s="67">
        <v>21187</v>
      </c>
      <c r="F10" s="67">
        <v>24469</v>
      </c>
      <c r="G10" s="69">
        <v>31869</v>
      </c>
      <c r="H10" s="69">
        <v>36907</v>
      </c>
      <c r="I10" s="69">
        <v>33554</v>
      </c>
    </row>
    <row r="11" spans="1:9" ht="27" customHeight="1">
      <c r="A11" s="93"/>
      <c r="B11" s="50" t="s">
        <v>121</v>
      </c>
      <c r="C11" s="50"/>
      <c r="D11" s="63"/>
      <c r="E11" s="67">
        <v>17942</v>
      </c>
      <c r="F11" s="67">
        <v>20061</v>
      </c>
      <c r="G11" s="69">
        <v>26822</v>
      </c>
      <c r="H11" s="69">
        <v>27980</v>
      </c>
      <c r="I11" s="69">
        <v>25397</v>
      </c>
    </row>
    <row r="12" spans="1:9" ht="27" customHeight="1">
      <c r="A12" s="93"/>
      <c r="B12" s="50" t="s">
        <v>122</v>
      </c>
      <c r="C12" s="50"/>
      <c r="D12" s="63"/>
      <c r="E12" s="67">
        <v>3245</v>
      </c>
      <c r="F12" s="67">
        <v>4408</v>
      </c>
      <c r="G12" s="69">
        <v>5046</v>
      </c>
      <c r="H12" s="69">
        <v>8927</v>
      </c>
      <c r="I12" s="69">
        <v>8156</v>
      </c>
    </row>
    <row r="13" spans="1:9" ht="27" customHeight="1">
      <c r="A13" s="93"/>
      <c r="B13" s="50" t="s">
        <v>123</v>
      </c>
      <c r="C13" s="50"/>
      <c r="D13" s="63"/>
      <c r="E13" s="67">
        <v>191</v>
      </c>
      <c r="F13" s="67">
        <v>1163</v>
      </c>
      <c r="G13" s="69">
        <v>638</v>
      </c>
      <c r="H13" s="69">
        <v>3880</v>
      </c>
      <c r="I13" s="88" t="s">
        <v>265</v>
      </c>
    </row>
    <row r="14" spans="1:9" ht="27" customHeight="1">
      <c r="A14" s="93"/>
      <c r="B14" s="50" t="s">
        <v>124</v>
      </c>
      <c r="C14" s="50"/>
      <c r="D14" s="63"/>
      <c r="E14" s="67">
        <v>0</v>
      </c>
      <c r="F14" s="67">
        <v>0</v>
      </c>
      <c r="G14" s="69">
        <v>0</v>
      </c>
      <c r="H14" s="69">
        <v>0</v>
      </c>
      <c r="I14" s="89">
        <v>0</v>
      </c>
    </row>
    <row r="15" spans="1:9" ht="27" customHeight="1">
      <c r="A15" s="93"/>
      <c r="B15" s="50" t="s">
        <v>125</v>
      </c>
      <c r="C15" s="50"/>
      <c r="D15" s="63"/>
      <c r="E15" s="67">
        <v>-282</v>
      </c>
      <c r="F15" s="67">
        <v>-571</v>
      </c>
      <c r="G15" s="69">
        <v>2102</v>
      </c>
      <c r="H15" s="69">
        <v>4792</v>
      </c>
      <c r="I15" s="69">
        <v>3167</v>
      </c>
    </row>
    <row r="16" spans="1:9" ht="27" customHeight="1">
      <c r="A16" s="93"/>
      <c r="B16" s="50" t="s">
        <v>126</v>
      </c>
      <c r="C16" s="50"/>
      <c r="D16" s="63" t="s">
        <v>42</v>
      </c>
      <c r="E16" s="67">
        <v>61310</v>
      </c>
      <c r="F16" s="67">
        <v>65067</v>
      </c>
      <c r="G16" s="69">
        <v>81739</v>
      </c>
      <c r="H16" s="69">
        <v>81175</v>
      </c>
      <c r="I16" s="68">
        <v>84038</v>
      </c>
    </row>
    <row r="17" spans="1:9" ht="27" customHeight="1">
      <c r="A17" s="93"/>
      <c r="B17" s="50" t="s">
        <v>127</v>
      </c>
      <c r="C17" s="50"/>
      <c r="D17" s="63" t="s">
        <v>43</v>
      </c>
      <c r="E17" s="67">
        <v>72369</v>
      </c>
      <c r="F17" s="67">
        <v>79963</v>
      </c>
      <c r="G17" s="69">
        <v>85706</v>
      </c>
      <c r="H17" s="69">
        <v>105400</v>
      </c>
      <c r="I17" s="68">
        <v>116323</v>
      </c>
    </row>
    <row r="18" spans="1:9" ht="27" customHeight="1">
      <c r="A18" s="93"/>
      <c r="B18" s="50" t="s">
        <v>128</v>
      </c>
      <c r="C18" s="50"/>
      <c r="D18" s="63" t="s">
        <v>44</v>
      </c>
      <c r="E18" s="67">
        <v>1034792</v>
      </c>
      <c r="F18" s="67">
        <v>1055587</v>
      </c>
      <c r="G18" s="69">
        <v>1073513</v>
      </c>
      <c r="H18" s="69">
        <v>1066753</v>
      </c>
      <c r="I18" s="69">
        <v>1059729</v>
      </c>
    </row>
    <row r="19" spans="1:9" ht="27" customHeight="1">
      <c r="A19" s="93"/>
      <c r="B19" s="50" t="s">
        <v>129</v>
      </c>
      <c r="C19" s="50"/>
      <c r="D19" s="63" t="s">
        <v>130</v>
      </c>
      <c r="E19" s="67">
        <f>E17+E18-E16</f>
        <v>1045851</v>
      </c>
      <c r="F19" s="67">
        <f>F17+F18-F16</f>
        <v>1070483</v>
      </c>
      <c r="G19" s="67">
        <f>G17+G18-G16</f>
        <v>1077480</v>
      </c>
      <c r="H19" s="67">
        <f>H17+H18-H16</f>
        <v>1090978</v>
      </c>
      <c r="I19" s="67">
        <f>I17+I18-I16</f>
        <v>1092014</v>
      </c>
    </row>
    <row r="20" spans="1:9" ht="27" customHeight="1">
      <c r="A20" s="93"/>
      <c r="B20" s="50" t="s">
        <v>131</v>
      </c>
      <c r="C20" s="50"/>
      <c r="D20" s="63" t="s">
        <v>132</v>
      </c>
      <c r="E20" s="70">
        <f>E18/E8</f>
        <v>3.1511261069222991</v>
      </c>
      <c r="F20" s="70">
        <f>F18/F8</f>
        <v>3.154452327019968</v>
      </c>
      <c r="G20" s="70">
        <f>G18/G8</f>
        <v>2.9061620175856544</v>
      </c>
      <c r="H20" s="70">
        <f>H18/H8</f>
        <v>2.8942708926836946</v>
      </c>
      <c r="I20" s="70">
        <f>I18/I8</f>
        <v>2.8829024649678585</v>
      </c>
    </row>
    <row r="21" spans="1:9" ht="27" customHeight="1">
      <c r="A21" s="93"/>
      <c r="B21" s="50" t="s">
        <v>133</v>
      </c>
      <c r="C21" s="50"/>
      <c r="D21" s="63" t="s">
        <v>134</v>
      </c>
      <c r="E21" s="70">
        <f>E19/E8</f>
        <v>3.1848027333520106</v>
      </c>
      <c r="F21" s="70">
        <f>F19/F8</f>
        <v>3.198966632201151</v>
      </c>
      <c r="G21" s="70">
        <f>G19/G8</f>
        <v>2.9169012864382551</v>
      </c>
      <c r="H21" s="70">
        <f>H19/H8</f>
        <v>2.9599971783142598</v>
      </c>
      <c r="I21" s="70">
        <f>I19/I8</f>
        <v>2.9707310570715824</v>
      </c>
    </row>
    <row r="22" spans="1:9" ht="27" customHeight="1">
      <c r="A22" s="93"/>
      <c r="B22" s="50" t="s">
        <v>135</v>
      </c>
      <c r="C22" s="50"/>
      <c r="D22" s="63" t="s">
        <v>136</v>
      </c>
      <c r="E22" s="67">
        <f>E18/E24*1000000</f>
        <v>887214.51243121631</v>
      </c>
      <c r="F22" s="67">
        <f>F18/F24*1000000</f>
        <v>939258.01618006639</v>
      </c>
      <c r="G22" s="67">
        <f>G18/G24*1000000</f>
        <v>955208.51500019582</v>
      </c>
      <c r="H22" s="67">
        <f>H18/H24*1000000</f>
        <v>949193.48811053415</v>
      </c>
      <c r="I22" s="67">
        <f>I18/I24*1000000</f>
        <v>942943.55484529992</v>
      </c>
    </row>
    <row r="23" spans="1:9" ht="27" customHeight="1">
      <c r="A23" s="93"/>
      <c r="B23" s="50" t="s">
        <v>137</v>
      </c>
      <c r="C23" s="50"/>
      <c r="D23" s="63" t="s">
        <v>138</v>
      </c>
      <c r="E23" s="67">
        <f>E19/E24*1000000</f>
        <v>896696.32645082299</v>
      </c>
      <c r="F23" s="67">
        <f>F19/F24*1000000</f>
        <v>952512.43046237412</v>
      </c>
      <c r="G23" s="67">
        <f>G19/G24*1000000</f>
        <v>958738.3392119247</v>
      </c>
      <c r="H23" s="67">
        <f>H19/H24*1000000</f>
        <v>970748.81745995022</v>
      </c>
      <c r="I23" s="67">
        <f>I19/I24*1000000</f>
        <v>971670.64702469716</v>
      </c>
    </row>
    <row r="24" spans="1:9" ht="27" customHeight="1">
      <c r="A24" s="93"/>
      <c r="B24" s="71" t="s">
        <v>139</v>
      </c>
      <c r="C24" s="72"/>
      <c r="D24" s="63" t="s">
        <v>140</v>
      </c>
      <c r="E24" s="67">
        <v>1166338</v>
      </c>
      <c r="F24" s="67">
        <v>1123852</v>
      </c>
      <c r="G24" s="67">
        <f>F24</f>
        <v>1123852</v>
      </c>
      <c r="H24" s="69">
        <f>G24</f>
        <v>1123852</v>
      </c>
      <c r="I24" s="69">
        <v>1123852</v>
      </c>
    </row>
    <row r="25" spans="1:9" ht="27" customHeight="1">
      <c r="A25" s="93"/>
      <c r="B25" s="44" t="s">
        <v>141</v>
      </c>
      <c r="C25" s="44"/>
      <c r="D25" s="44"/>
      <c r="E25" s="67">
        <v>322268</v>
      </c>
      <c r="F25" s="67">
        <v>326528</v>
      </c>
      <c r="G25" s="51">
        <v>341917</v>
      </c>
      <c r="H25" s="51">
        <v>333039</v>
      </c>
      <c r="I25" s="51">
        <v>334662</v>
      </c>
    </row>
    <row r="26" spans="1:9" ht="27" customHeight="1">
      <c r="A26" s="93"/>
      <c r="B26" s="44" t="s">
        <v>142</v>
      </c>
      <c r="C26" s="44"/>
      <c r="D26" s="44"/>
      <c r="E26" s="73">
        <v>0.39400000000000002</v>
      </c>
      <c r="F26" s="73">
        <v>0.39500000000000002</v>
      </c>
      <c r="G26" s="74">
        <v>0.375</v>
      </c>
      <c r="H26" s="74">
        <v>0.371</v>
      </c>
      <c r="I26" s="74">
        <v>0.371</v>
      </c>
    </row>
    <row r="27" spans="1:9" ht="27" customHeight="1">
      <c r="A27" s="93"/>
      <c r="B27" s="44" t="s">
        <v>143</v>
      </c>
      <c r="C27" s="44"/>
      <c r="D27" s="44"/>
      <c r="E27" s="55">
        <v>1</v>
      </c>
      <c r="F27" s="55">
        <v>1.4</v>
      </c>
      <c r="G27" s="52">
        <v>1.5</v>
      </c>
      <c r="H27" s="52">
        <v>2.7</v>
      </c>
      <c r="I27" s="52">
        <v>2.4</v>
      </c>
    </row>
    <row r="28" spans="1:9" ht="27" customHeight="1">
      <c r="A28" s="93"/>
      <c r="B28" s="44" t="s">
        <v>144</v>
      </c>
      <c r="C28" s="44"/>
      <c r="D28" s="44"/>
      <c r="E28" s="55">
        <v>95.2</v>
      </c>
      <c r="F28" s="55">
        <v>94.5</v>
      </c>
      <c r="G28" s="52">
        <v>87.1</v>
      </c>
      <c r="H28" s="52">
        <v>92.1</v>
      </c>
      <c r="I28" s="52">
        <v>92.1</v>
      </c>
    </row>
    <row r="29" spans="1:9" ht="27" customHeight="1">
      <c r="A29" s="93"/>
      <c r="B29" s="44" t="s">
        <v>145</v>
      </c>
      <c r="C29" s="44"/>
      <c r="D29" s="44"/>
      <c r="E29" s="55">
        <v>38.200000000000003</v>
      </c>
      <c r="F29" s="55">
        <v>37.200000000000003</v>
      </c>
      <c r="G29" s="52">
        <v>36.5</v>
      </c>
      <c r="H29" s="52">
        <v>39.4</v>
      </c>
      <c r="I29" s="52">
        <v>42.2</v>
      </c>
    </row>
    <row r="30" spans="1:9" ht="27" customHeight="1">
      <c r="A30" s="93"/>
      <c r="B30" s="93" t="s">
        <v>146</v>
      </c>
      <c r="C30" s="44" t="s">
        <v>147</v>
      </c>
      <c r="D30" s="44"/>
      <c r="E30" s="55">
        <v>0</v>
      </c>
      <c r="F30" s="55">
        <v>0</v>
      </c>
      <c r="G30" s="52">
        <v>0</v>
      </c>
      <c r="H30" s="52">
        <v>0</v>
      </c>
      <c r="I30" s="52">
        <v>0</v>
      </c>
    </row>
    <row r="31" spans="1:9" ht="27" customHeight="1">
      <c r="A31" s="93"/>
      <c r="B31" s="93"/>
      <c r="C31" s="44" t="s">
        <v>148</v>
      </c>
      <c r="D31" s="44"/>
      <c r="E31" s="55">
        <v>0</v>
      </c>
      <c r="F31" s="55">
        <v>0</v>
      </c>
      <c r="G31" s="52">
        <v>0</v>
      </c>
      <c r="H31" s="52">
        <v>0</v>
      </c>
      <c r="I31" s="52">
        <v>0</v>
      </c>
    </row>
    <row r="32" spans="1:9" ht="27" customHeight="1">
      <c r="A32" s="93"/>
      <c r="B32" s="93"/>
      <c r="C32" s="44" t="s">
        <v>149</v>
      </c>
      <c r="D32" s="44"/>
      <c r="E32" s="55">
        <v>8.8000000000000007</v>
      </c>
      <c r="F32" s="55">
        <v>8.6</v>
      </c>
      <c r="G32" s="52">
        <v>8.6</v>
      </c>
      <c r="H32" s="52">
        <v>9.1</v>
      </c>
      <c r="I32" s="52">
        <v>9.8000000000000007</v>
      </c>
    </row>
    <row r="33" spans="1:9" ht="27" customHeight="1">
      <c r="A33" s="93"/>
      <c r="B33" s="93"/>
      <c r="C33" s="44" t="s">
        <v>150</v>
      </c>
      <c r="D33" s="44"/>
      <c r="E33" s="55">
        <v>174.8</v>
      </c>
      <c r="F33" s="55">
        <v>174.1</v>
      </c>
      <c r="G33" s="75">
        <v>159.9</v>
      </c>
      <c r="H33" s="75">
        <v>163.80000000000001</v>
      </c>
      <c r="I33" s="75">
        <v>164.6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55" firstPageNumber="2" orientation="landscape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N24" sqref="N24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4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12" t="s">
        <v>48</v>
      </c>
      <c r="B6" s="113"/>
      <c r="C6" s="113"/>
      <c r="D6" s="113"/>
      <c r="E6" s="113"/>
      <c r="F6" s="102" t="s">
        <v>252</v>
      </c>
      <c r="G6" s="102"/>
      <c r="H6" s="102" t="s">
        <v>253</v>
      </c>
      <c r="I6" s="102"/>
      <c r="J6" s="102" t="s">
        <v>254</v>
      </c>
      <c r="K6" s="102"/>
      <c r="L6" s="102"/>
      <c r="M6" s="102"/>
      <c r="N6" s="102"/>
      <c r="O6" s="102"/>
    </row>
    <row r="7" spans="1:25" ht="15.95" customHeight="1">
      <c r="A7" s="113"/>
      <c r="B7" s="113"/>
      <c r="C7" s="113"/>
      <c r="D7" s="113"/>
      <c r="E7" s="113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</row>
    <row r="8" spans="1:25" ht="15.95" customHeight="1">
      <c r="A8" s="110" t="s">
        <v>82</v>
      </c>
      <c r="B8" s="58" t="s">
        <v>49</v>
      </c>
      <c r="C8" s="50"/>
      <c r="D8" s="50"/>
      <c r="E8" s="63" t="s">
        <v>40</v>
      </c>
      <c r="F8" s="51">
        <v>3387</v>
      </c>
      <c r="G8" s="80">
        <v>3318</v>
      </c>
      <c r="H8" s="51">
        <v>2282</v>
      </c>
      <c r="I8" s="80">
        <v>2267</v>
      </c>
      <c r="J8" s="51">
        <v>20176</v>
      </c>
      <c r="K8" s="80">
        <v>20848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10"/>
      <c r="B9" s="60"/>
      <c r="C9" s="50" t="s">
        <v>50</v>
      </c>
      <c r="D9" s="50"/>
      <c r="E9" s="63" t="s">
        <v>41</v>
      </c>
      <c r="F9" s="51">
        <v>3368</v>
      </c>
      <c r="G9" s="80">
        <v>3318</v>
      </c>
      <c r="H9" s="51">
        <v>2282</v>
      </c>
      <c r="I9" s="80">
        <v>2267</v>
      </c>
      <c r="J9" s="51">
        <v>20129</v>
      </c>
      <c r="K9" s="80">
        <v>20815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10"/>
      <c r="B10" s="59"/>
      <c r="C10" s="50" t="s">
        <v>51</v>
      </c>
      <c r="D10" s="50"/>
      <c r="E10" s="63" t="s">
        <v>42</v>
      </c>
      <c r="F10" s="51">
        <v>19</v>
      </c>
      <c r="G10" s="87">
        <v>0</v>
      </c>
      <c r="H10" s="51">
        <v>0</v>
      </c>
      <c r="I10" s="80">
        <v>0</v>
      </c>
      <c r="J10" s="64">
        <v>47</v>
      </c>
      <c r="K10" s="64">
        <v>33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10"/>
      <c r="B11" s="58" t="s">
        <v>52</v>
      </c>
      <c r="C11" s="50"/>
      <c r="D11" s="50"/>
      <c r="E11" s="63" t="s">
        <v>43</v>
      </c>
      <c r="F11" s="51">
        <v>2869</v>
      </c>
      <c r="G11" s="80">
        <v>2297</v>
      </c>
      <c r="H11" s="51">
        <v>1883</v>
      </c>
      <c r="I11" s="80">
        <v>1977</v>
      </c>
      <c r="J11" s="51">
        <v>20815</v>
      </c>
      <c r="K11" s="80">
        <v>20160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10"/>
      <c r="B12" s="60"/>
      <c r="C12" s="50" t="s">
        <v>53</v>
      </c>
      <c r="D12" s="50"/>
      <c r="E12" s="63" t="s">
        <v>44</v>
      </c>
      <c r="F12" s="51">
        <v>2402</v>
      </c>
      <c r="G12" s="80">
        <v>2129</v>
      </c>
      <c r="H12" s="51">
        <v>1883</v>
      </c>
      <c r="I12" s="80">
        <v>1977</v>
      </c>
      <c r="J12" s="51">
        <v>20733</v>
      </c>
      <c r="K12" s="80">
        <v>20158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10"/>
      <c r="B13" s="59"/>
      <c r="C13" s="50" t="s">
        <v>54</v>
      </c>
      <c r="D13" s="50"/>
      <c r="E13" s="63" t="s">
        <v>45</v>
      </c>
      <c r="F13" s="51">
        <v>467</v>
      </c>
      <c r="G13" s="80">
        <v>167</v>
      </c>
      <c r="H13" s="64">
        <v>0</v>
      </c>
      <c r="I13" s="64">
        <v>0</v>
      </c>
      <c r="J13" s="64">
        <v>82</v>
      </c>
      <c r="K13" s="64">
        <v>2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10"/>
      <c r="B14" s="50" t="s">
        <v>55</v>
      </c>
      <c r="C14" s="50"/>
      <c r="D14" s="50"/>
      <c r="E14" s="63" t="s">
        <v>152</v>
      </c>
      <c r="F14" s="51">
        <f t="shared" ref="F14:O15" si="0">F9-F12</f>
        <v>966</v>
      </c>
      <c r="G14" s="80">
        <f>G9-G12</f>
        <v>1189</v>
      </c>
      <c r="H14" s="51">
        <f t="shared" si="0"/>
        <v>399</v>
      </c>
      <c r="I14" s="80">
        <f t="shared" si="0"/>
        <v>290</v>
      </c>
      <c r="J14" s="51">
        <f t="shared" si="0"/>
        <v>-604</v>
      </c>
      <c r="K14" s="80">
        <f t="shared" si="0"/>
        <v>657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10"/>
      <c r="B15" s="50" t="s">
        <v>56</v>
      </c>
      <c r="C15" s="50"/>
      <c r="D15" s="50"/>
      <c r="E15" s="63" t="s">
        <v>153</v>
      </c>
      <c r="F15" s="51">
        <f t="shared" si="0"/>
        <v>-448</v>
      </c>
      <c r="G15" s="80">
        <f t="shared" si="0"/>
        <v>-167</v>
      </c>
      <c r="H15" s="51">
        <f t="shared" si="0"/>
        <v>0</v>
      </c>
      <c r="I15" s="80">
        <f t="shared" si="0"/>
        <v>0</v>
      </c>
      <c r="J15" s="51">
        <f t="shared" si="0"/>
        <v>-35</v>
      </c>
      <c r="K15" s="80">
        <f t="shared" si="0"/>
        <v>31</v>
      </c>
      <c r="L15" s="51">
        <f t="shared" si="0"/>
        <v>0</v>
      </c>
      <c r="M15" s="51">
        <f t="shared" si="0"/>
        <v>0</v>
      </c>
      <c r="N15" s="51">
        <f t="shared" si="0"/>
        <v>0</v>
      </c>
      <c r="O15" s="51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10"/>
      <c r="B16" s="50" t="s">
        <v>57</v>
      </c>
      <c r="C16" s="50"/>
      <c r="D16" s="50"/>
      <c r="E16" s="63" t="s">
        <v>154</v>
      </c>
      <c r="F16" s="51">
        <f t="shared" ref="F16:O16" si="1">F8-F11</f>
        <v>518</v>
      </c>
      <c r="G16" s="80">
        <f t="shared" si="1"/>
        <v>1021</v>
      </c>
      <c r="H16" s="51">
        <f t="shared" si="1"/>
        <v>399</v>
      </c>
      <c r="I16" s="80">
        <f t="shared" si="1"/>
        <v>290</v>
      </c>
      <c r="J16" s="51">
        <f t="shared" si="1"/>
        <v>-639</v>
      </c>
      <c r="K16" s="80">
        <f t="shared" si="1"/>
        <v>688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10"/>
      <c r="B17" s="50" t="s">
        <v>58</v>
      </c>
      <c r="C17" s="50"/>
      <c r="D17" s="50"/>
      <c r="E17" s="48"/>
      <c r="F17" s="64">
        <v>0</v>
      </c>
      <c r="G17" s="64">
        <v>0</v>
      </c>
      <c r="H17" s="64">
        <v>0</v>
      </c>
      <c r="I17" s="64">
        <v>0</v>
      </c>
      <c r="J17" s="80">
        <v>0</v>
      </c>
      <c r="K17" s="80">
        <v>0</v>
      </c>
      <c r="L17" s="51"/>
      <c r="M17" s="51"/>
      <c r="N17" s="64"/>
      <c r="O17" s="6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10"/>
      <c r="B18" s="50" t="s">
        <v>59</v>
      </c>
      <c r="C18" s="50"/>
      <c r="D18" s="50"/>
      <c r="E18" s="48"/>
      <c r="F18" s="65">
        <v>0</v>
      </c>
      <c r="G18" s="86">
        <v>0</v>
      </c>
      <c r="H18" s="65">
        <v>0</v>
      </c>
      <c r="I18" s="86">
        <v>0</v>
      </c>
      <c r="J18" s="86">
        <v>0</v>
      </c>
      <c r="K18" s="86">
        <v>0</v>
      </c>
      <c r="L18" s="65"/>
      <c r="M18" s="65"/>
      <c r="N18" s="65"/>
      <c r="O18" s="6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10" t="s">
        <v>83</v>
      </c>
      <c r="B19" s="58" t="s">
        <v>60</v>
      </c>
      <c r="C19" s="50"/>
      <c r="D19" s="50"/>
      <c r="E19" s="63"/>
      <c r="F19" s="51">
        <v>3102</v>
      </c>
      <c r="G19" s="80">
        <v>1196</v>
      </c>
      <c r="H19" s="51">
        <v>4</v>
      </c>
      <c r="I19" s="80">
        <v>17</v>
      </c>
      <c r="J19" s="51">
        <v>915</v>
      </c>
      <c r="K19" s="80">
        <v>1564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10"/>
      <c r="B20" s="59"/>
      <c r="C20" s="50" t="s">
        <v>61</v>
      </c>
      <c r="D20" s="50"/>
      <c r="E20" s="63"/>
      <c r="F20" s="51">
        <v>3043</v>
      </c>
      <c r="G20" s="80">
        <v>1138</v>
      </c>
      <c r="H20" s="51">
        <v>0</v>
      </c>
      <c r="I20" s="80">
        <v>0</v>
      </c>
      <c r="J20" s="51">
        <v>683</v>
      </c>
      <c r="K20" s="80">
        <v>1332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10"/>
      <c r="B21" s="76" t="s">
        <v>62</v>
      </c>
      <c r="C21" s="50"/>
      <c r="D21" s="50"/>
      <c r="E21" s="63" t="s">
        <v>155</v>
      </c>
      <c r="F21" s="51">
        <v>3102</v>
      </c>
      <c r="G21" s="80">
        <v>1196</v>
      </c>
      <c r="H21" s="51">
        <v>4</v>
      </c>
      <c r="I21" s="80">
        <v>17</v>
      </c>
      <c r="J21" s="51">
        <v>915</v>
      </c>
      <c r="K21" s="80">
        <v>1564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10"/>
      <c r="B22" s="58" t="s">
        <v>63</v>
      </c>
      <c r="C22" s="50"/>
      <c r="D22" s="50"/>
      <c r="E22" s="63" t="s">
        <v>156</v>
      </c>
      <c r="F22" s="51">
        <v>4138</v>
      </c>
      <c r="G22" s="80">
        <v>2124</v>
      </c>
      <c r="H22" s="51">
        <v>406</v>
      </c>
      <c r="I22" s="80">
        <v>474</v>
      </c>
      <c r="J22" s="51">
        <v>3487</v>
      </c>
      <c r="K22" s="80">
        <v>2500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10"/>
      <c r="B23" s="59" t="s">
        <v>64</v>
      </c>
      <c r="C23" s="50" t="s">
        <v>65</v>
      </c>
      <c r="D23" s="50"/>
      <c r="E23" s="63"/>
      <c r="F23" s="51">
        <v>424</v>
      </c>
      <c r="G23" s="80">
        <v>436</v>
      </c>
      <c r="H23" s="51">
        <v>127</v>
      </c>
      <c r="I23" s="80">
        <v>143</v>
      </c>
      <c r="J23" s="51">
        <v>723</v>
      </c>
      <c r="K23" s="80">
        <v>699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10"/>
      <c r="B24" s="50" t="s">
        <v>157</v>
      </c>
      <c r="C24" s="50"/>
      <c r="D24" s="50"/>
      <c r="E24" s="63" t="s">
        <v>158</v>
      </c>
      <c r="F24" s="51">
        <f t="shared" ref="F24:O24" si="2">F21-F22</f>
        <v>-1036</v>
      </c>
      <c r="G24" s="80">
        <f t="shared" si="2"/>
        <v>-928</v>
      </c>
      <c r="H24" s="51">
        <f t="shared" si="2"/>
        <v>-402</v>
      </c>
      <c r="I24" s="80">
        <f t="shared" si="2"/>
        <v>-457</v>
      </c>
      <c r="J24" s="51">
        <f t="shared" si="2"/>
        <v>-2572</v>
      </c>
      <c r="K24" s="80">
        <f>K21-K22</f>
        <v>-936</v>
      </c>
      <c r="L24" s="51">
        <f t="shared" si="2"/>
        <v>0</v>
      </c>
      <c r="M24" s="51">
        <f t="shared" si="2"/>
        <v>0</v>
      </c>
      <c r="N24" s="51">
        <f t="shared" si="2"/>
        <v>0</v>
      </c>
      <c r="O24" s="51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10"/>
      <c r="B25" s="58" t="s">
        <v>66</v>
      </c>
      <c r="C25" s="58"/>
      <c r="D25" s="58"/>
      <c r="E25" s="114" t="s">
        <v>159</v>
      </c>
      <c r="F25" s="100">
        <v>1036</v>
      </c>
      <c r="G25" s="109">
        <v>928</v>
      </c>
      <c r="H25" s="100">
        <v>402</v>
      </c>
      <c r="I25" s="109">
        <v>457</v>
      </c>
      <c r="J25" s="100">
        <v>2572</v>
      </c>
      <c r="K25" s="109">
        <v>936</v>
      </c>
      <c r="L25" s="100"/>
      <c r="M25" s="100"/>
      <c r="N25" s="100"/>
      <c r="O25" s="100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10"/>
      <c r="B26" s="76" t="s">
        <v>67</v>
      </c>
      <c r="C26" s="76"/>
      <c r="D26" s="76"/>
      <c r="E26" s="115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10"/>
      <c r="B27" s="50" t="s">
        <v>160</v>
      </c>
      <c r="C27" s="50"/>
      <c r="D27" s="50"/>
      <c r="E27" s="63" t="s">
        <v>161</v>
      </c>
      <c r="F27" s="51">
        <f t="shared" ref="F27:O27" si="3">F24+F25</f>
        <v>0</v>
      </c>
      <c r="G27" s="80">
        <f t="shared" si="3"/>
        <v>0</v>
      </c>
      <c r="H27" s="51">
        <f t="shared" si="3"/>
        <v>0</v>
      </c>
      <c r="I27" s="80">
        <f t="shared" si="3"/>
        <v>0</v>
      </c>
      <c r="J27" s="51">
        <f t="shared" si="3"/>
        <v>0</v>
      </c>
      <c r="K27" s="80">
        <f t="shared" si="3"/>
        <v>0</v>
      </c>
      <c r="L27" s="51">
        <f t="shared" si="3"/>
        <v>0</v>
      </c>
      <c r="M27" s="51">
        <f t="shared" si="3"/>
        <v>0</v>
      </c>
      <c r="N27" s="51">
        <f t="shared" si="3"/>
        <v>0</v>
      </c>
      <c r="O27" s="51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13" t="s">
        <v>68</v>
      </c>
      <c r="B30" s="113"/>
      <c r="C30" s="113"/>
      <c r="D30" s="113"/>
      <c r="E30" s="113"/>
      <c r="F30" s="117" t="s">
        <v>255</v>
      </c>
      <c r="G30" s="117"/>
      <c r="H30" s="117" t="s">
        <v>256</v>
      </c>
      <c r="I30" s="117"/>
      <c r="J30" s="117" t="s">
        <v>257</v>
      </c>
      <c r="K30" s="117"/>
      <c r="L30" s="117" t="s">
        <v>258</v>
      </c>
      <c r="M30" s="117"/>
      <c r="N30" s="117" t="s">
        <v>259</v>
      </c>
      <c r="O30" s="117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13"/>
      <c r="B31" s="113"/>
      <c r="C31" s="113"/>
      <c r="D31" s="113"/>
      <c r="E31" s="113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10" t="s">
        <v>84</v>
      </c>
      <c r="B32" s="58" t="s">
        <v>49</v>
      </c>
      <c r="C32" s="50"/>
      <c r="D32" s="50"/>
      <c r="E32" s="63" t="s">
        <v>40</v>
      </c>
      <c r="F32" s="80">
        <f>+F33+F35</f>
        <v>1576</v>
      </c>
      <c r="G32" s="51">
        <v>1528</v>
      </c>
      <c r="H32" s="80">
        <f>+H33+H34+H35</f>
        <v>1000</v>
      </c>
      <c r="I32" s="51">
        <v>1521</v>
      </c>
      <c r="J32" s="51">
        <v>132</v>
      </c>
      <c r="K32" s="51">
        <v>2397</v>
      </c>
      <c r="L32" s="51">
        <v>0</v>
      </c>
      <c r="M32" s="80">
        <v>0</v>
      </c>
      <c r="N32" s="51">
        <v>0</v>
      </c>
      <c r="O32" s="80">
        <v>0</v>
      </c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6"/>
      <c r="B33" s="60"/>
      <c r="C33" s="58" t="s">
        <v>69</v>
      </c>
      <c r="D33" s="50"/>
      <c r="E33" s="63"/>
      <c r="F33" s="80">
        <v>1386</v>
      </c>
      <c r="G33" s="51">
        <v>1351</v>
      </c>
      <c r="H33" s="80">
        <v>752</v>
      </c>
      <c r="I33" s="51">
        <v>994</v>
      </c>
      <c r="J33" s="51">
        <v>132</v>
      </c>
      <c r="K33" s="51">
        <v>2394</v>
      </c>
      <c r="L33" s="51">
        <v>0</v>
      </c>
      <c r="M33" s="80">
        <v>0</v>
      </c>
      <c r="N33" s="51">
        <v>0</v>
      </c>
      <c r="O33" s="80">
        <v>0</v>
      </c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6"/>
      <c r="B34" s="60"/>
      <c r="C34" s="59"/>
      <c r="D34" s="50" t="s">
        <v>70</v>
      </c>
      <c r="E34" s="63"/>
      <c r="F34" s="80">
        <v>1386</v>
      </c>
      <c r="G34" s="51">
        <v>1351</v>
      </c>
      <c r="H34" s="80">
        <v>0</v>
      </c>
      <c r="I34" s="51">
        <v>0</v>
      </c>
      <c r="J34" s="51">
        <v>132</v>
      </c>
      <c r="K34" s="51">
        <v>2394</v>
      </c>
      <c r="L34" s="51">
        <v>0</v>
      </c>
      <c r="M34" s="80">
        <v>0</v>
      </c>
      <c r="N34" s="51">
        <v>0</v>
      </c>
      <c r="O34" s="80">
        <v>0</v>
      </c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6"/>
      <c r="B35" s="59"/>
      <c r="C35" s="76" t="s">
        <v>71</v>
      </c>
      <c r="D35" s="50"/>
      <c r="E35" s="63"/>
      <c r="F35" s="80">
        <v>190</v>
      </c>
      <c r="G35" s="51">
        <v>177</v>
      </c>
      <c r="H35" s="80">
        <v>248</v>
      </c>
      <c r="I35" s="51">
        <v>527</v>
      </c>
      <c r="J35" s="65">
        <v>0</v>
      </c>
      <c r="K35" s="65">
        <v>3</v>
      </c>
      <c r="L35" s="51">
        <v>0</v>
      </c>
      <c r="M35" s="80">
        <v>0</v>
      </c>
      <c r="N35" s="51">
        <v>0</v>
      </c>
      <c r="O35" s="80">
        <v>0</v>
      </c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6"/>
      <c r="B36" s="58" t="s">
        <v>52</v>
      </c>
      <c r="C36" s="50"/>
      <c r="D36" s="50"/>
      <c r="E36" s="63" t="s">
        <v>41</v>
      </c>
      <c r="F36" s="80">
        <f>+F37+F38</f>
        <v>408</v>
      </c>
      <c r="G36" s="51">
        <v>447</v>
      </c>
      <c r="H36" s="80">
        <v>3</v>
      </c>
      <c r="I36" s="51">
        <v>5</v>
      </c>
      <c r="J36" s="51">
        <v>13</v>
      </c>
      <c r="K36" s="51">
        <v>9</v>
      </c>
      <c r="L36" s="51">
        <v>0</v>
      </c>
      <c r="M36" s="80">
        <v>0</v>
      </c>
      <c r="N36" s="51">
        <v>0</v>
      </c>
      <c r="O36" s="80">
        <v>0</v>
      </c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6"/>
      <c r="B37" s="60"/>
      <c r="C37" s="50" t="s">
        <v>72</v>
      </c>
      <c r="D37" s="50"/>
      <c r="E37" s="63"/>
      <c r="F37" s="80">
        <v>342</v>
      </c>
      <c r="G37" s="51">
        <v>393</v>
      </c>
      <c r="H37" s="80">
        <v>0</v>
      </c>
      <c r="I37" s="51">
        <v>0.3</v>
      </c>
      <c r="J37" s="51">
        <v>13</v>
      </c>
      <c r="K37" s="51">
        <v>8</v>
      </c>
      <c r="L37" s="80">
        <v>0</v>
      </c>
      <c r="M37" s="80">
        <v>0</v>
      </c>
      <c r="N37" s="80">
        <v>0</v>
      </c>
      <c r="O37" s="80">
        <v>0</v>
      </c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6"/>
      <c r="B38" s="59"/>
      <c r="C38" s="50" t="s">
        <v>73</v>
      </c>
      <c r="D38" s="50"/>
      <c r="E38" s="63"/>
      <c r="F38" s="80">
        <v>66</v>
      </c>
      <c r="G38" s="51">
        <v>54</v>
      </c>
      <c r="H38" s="80">
        <v>3</v>
      </c>
      <c r="I38" s="51">
        <v>5</v>
      </c>
      <c r="J38" s="51">
        <v>0</v>
      </c>
      <c r="K38" s="51">
        <v>2</v>
      </c>
      <c r="L38" s="80">
        <v>0</v>
      </c>
      <c r="M38" s="80">
        <v>0</v>
      </c>
      <c r="N38" s="80">
        <v>0</v>
      </c>
      <c r="O38" s="80">
        <v>0</v>
      </c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6"/>
      <c r="B39" s="44" t="s">
        <v>74</v>
      </c>
      <c r="C39" s="44"/>
      <c r="D39" s="44"/>
      <c r="E39" s="63" t="s">
        <v>163</v>
      </c>
      <c r="F39" s="80">
        <f>F32-F36</f>
        <v>1168</v>
      </c>
      <c r="G39" s="51">
        <f t="shared" ref="G39:O39" si="4">G32-G36</f>
        <v>1081</v>
      </c>
      <c r="H39" s="80">
        <f t="shared" si="4"/>
        <v>997</v>
      </c>
      <c r="I39" s="51">
        <f t="shared" si="4"/>
        <v>1516</v>
      </c>
      <c r="J39" s="51">
        <f>J32-J36</f>
        <v>119</v>
      </c>
      <c r="K39" s="51">
        <v>2388</v>
      </c>
      <c r="L39" s="80">
        <f t="shared" ref="L39:N39" si="5">L32-L36</f>
        <v>0</v>
      </c>
      <c r="M39" s="80">
        <f t="shared" si="4"/>
        <v>0</v>
      </c>
      <c r="N39" s="80">
        <f t="shared" si="5"/>
        <v>0</v>
      </c>
      <c r="O39" s="80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10" t="s">
        <v>85</v>
      </c>
      <c r="B40" s="58" t="s">
        <v>75</v>
      </c>
      <c r="C40" s="50"/>
      <c r="D40" s="50"/>
      <c r="E40" s="63" t="s">
        <v>43</v>
      </c>
      <c r="F40" s="80">
        <v>4498</v>
      </c>
      <c r="G40" s="51">
        <v>2275</v>
      </c>
      <c r="H40" s="80">
        <v>0</v>
      </c>
      <c r="I40" s="51">
        <v>0</v>
      </c>
      <c r="J40" s="51">
        <v>3</v>
      </c>
      <c r="K40" s="51">
        <v>1780</v>
      </c>
      <c r="L40" s="80">
        <v>100</v>
      </c>
      <c r="M40" s="80">
        <v>100</v>
      </c>
      <c r="N40" s="80">
        <v>33</v>
      </c>
      <c r="O40" s="80">
        <v>33</v>
      </c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11"/>
      <c r="B41" s="59"/>
      <c r="C41" s="50" t="s">
        <v>76</v>
      </c>
      <c r="D41" s="50"/>
      <c r="E41" s="63"/>
      <c r="F41" s="86">
        <v>3947</v>
      </c>
      <c r="G41" s="65">
        <v>2092</v>
      </c>
      <c r="H41" s="86">
        <v>0</v>
      </c>
      <c r="I41" s="65">
        <v>0</v>
      </c>
      <c r="J41" s="51">
        <v>0</v>
      </c>
      <c r="K41" s="51">
        <v>0</v>
      </c>
      <c r="L41" s="80">
        <v>0</v>
      </c>
      <c r="M41" s="80">
        <v>0</v>
      </c>
      <c r="N41" s="80">
        <v>0</v>
      </c>
      <c r="O41" s="80">
        <v>0</v>
      </c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11"/>
      <c r="B42" s="58" t="s">
        <v>63</v>
      </c>
      <c r="C42" s="50"/>
      <c r="D42" s="50"/>
      <c r="E42" s="63" t="s">
        <v>44</v>
      </c>
      <c r="F42" s="80">
        <v>4607</v>
      </c>
      <c r="G42" s="51">
        <v>3006</v>
      </c>
      <c r="H42" s="80">
        <v>0</v>
      </c>
      <c r="I42" s="51">
        <v>1513</v>
      </c>
      <c r="J42" s="51">
        <v>0</v>
      </c>
      <c r="K42" s="51">
        <v>2691</v>
      </c>
      <c r="L42" s="80">
        <v>100</v>
      </c>
      <c r="M42" s="80">
        <v>100</v>
      </c>
      <c r="N42" s="80">
        <v>33</v>
      </c>
      <c r="O42" s="80">
        <v>33</v>
      </c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11"/>
      <c r="B43" s="59"/>
      <c r="C43" s="50" t="s">
        <v>77</v>
      </c>
      <c r="D43" s="50"/>
      <c r="E43" s="63"/>
      <c r="F43" s="80">
        <v>640</v>
      </c>
      <c r="G43" s="51">
        <v>656</v>
      </c>
      <c r="H43" s="80">
        <v>0</v>
      </c>
      <c r="I43" s="51">
        <v>1513</v>
      </c>
      <c r="J43" s="65">
        <v>0</v>
      </c>
      <c r="K43" s="65">
        <v>2691</v>
      </c>
      <c r="L43" s="80">
        <v>92</v>
      </c>
      <c r="M43" s="80">
        <v>90</v>
      </c>
      <c r="N43" s="80">
        <v>30</v>
      </c>
      <c r="O43" s="80">
        <v>30</v>
      </c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11"/>
      <c r="B44" s="50" t="s">
        <v>74</v>
      </c>
      <c r="C44" s="50"/>
      <c r="D44" s="50"/>
      <c r="E44" s="63" t="s">
        <v>164</v>
      </c>
      <c r="F44" s="86">
        <f t="shared" ref="F44" si="6">F40-F42</f>
        <v>-109</v>
      </c>
      <c r="G44" s="65">
        <f>G40-G42</f>
        <v>-731</v>
      </c>
      <c r="H44" s="86">
        <f t="shared" ref="H44" si="7">H40-H42</f>
        <v>0</v>
      </c>
      <c r="I44" s="65">
        <f t="shared" ref="I44:O44" si="8">I40-I42</f>
        <v>-1513</v>
      </c>
      <c r="J44" s="65">
        <f t="shared" si="8"/>
        <v>3</v>
      </c>
      <c r="K44" s="65">
        <v>-911</v>
      </c>
      <c r="L44" s="86">
        <f t="shared" ref="L44" si="9">L40-L42</f>
        <v>0</v>
      </c>
      <c r="M44" s="86">
        <f t="shared" si="8"/>
        <v>0</v>
      </c>
      <c r="N44" s="86">
        <f t="shared" si="8"/>
        <v>0</v>
      </c>
      <c r="O44" s="86">
        <f t="shared" si="8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10" t="s">
        <v>86</v>
      </c>
      <c r="B45" s="44" t="s">
        <v>78</v>
      </c>
      <c r="C45" s="44"/>
      <c r="D45" s="44"/>
      <c r="E45" s="63" t="s">
        <v>165</v>
      </c>
      <c r="F45" s="80">
        <f t="shared" ref="F45" si="10">F39+F44</f>
        <v>1059</v>
      </c>
      <c r="G45" s="51">
        <f>G39+G44</f>
        <v>350</v>
      </c>
      <c r="H45" s="80">
        <f t="shared" ref="H45" si="11">H39+H44</f>
        <v>997</v>
      </c>
      <c r="I45" s="51">
        <f t="shared" ref="I45:O45" si="12">I39+I44</f>
        <v>3</v>
      </c>
      <c r="J45" s="51">
        <f t="shared" si="12"/>
        <v>122</v>
      </c>
      <c r="K45" s="51">
        <v>1478</v>
      </c>
      <c r="L45" s="80">
        <f t="shared" ref="L45" si="13">L39+L44</f>
        <v>0</v>
      </c>
      <c r="M45" s="80">
        <f t="shared" si="12"/>
        <v>0</v>
      </c>
      <c r="N45" s="80">
        <f t="shared" si="12"/>
        <v>0</v>
      </c>
      <c r="O45" s="80">
        <f t="shared" si="12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11"/>
      <c r="B46" s="50" t="s">
        <v>79</v>
      </c>
      <c r="C46" s="50"/>
      <c r="D46" s="50"/>
      <c r="E46" s="50"/>
      <c r="F46" s="86">
        <v>729</v>
      </c>
      <c r="G46" s="65">
        <v>241</v>
      </c>
      <c r="H46" s="86">
        <v>997</v>
      </c>
      <c r="I46" s="65">
        <v>3</v>
      </c>
      <c r="J46" s="65">
        <v>122</v>
      </c>
      <c r="K46" s="65">
        <v>1478</v>
      </c>
      <c r="L46" s="51">
        <v>0</v>
      </c>
      <c r="M46" s="80">
        <v>0</v>
      </c>
      <c r="N46" s="86">
        <v>0</v>
      </c>
      <c r="O46" s="86"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11"/>
      <c r="B47" s="50" t="s">
        <v>80</v>
      </c>
      <c r="C47" s="50"/>
      <c r="D47" s="50"/>
      <c r="E47" s="50"/>
      <c r="F47" s="80">
        <v>609</v>
      </c>
      <c r="G47" s="51">
        <v>279</v>
      </c>
      <c r="H47" s="80"/>
      <c r="I47" s="51">
        <v>0.2</v>
      </c>
      <c r="J47" s="51">
        <v>6</v>
      </c>
      <c r="K47" s="51">
        <v>7</v>
      </c>
      <c r="L47" s="51">
        <v>0</v>
      </c>
      <c r="M47" s="80">
        <v>0</v>
      </c>
      <c r="N47" s="80">
        <v>0</v>
      </c>
      <c r="O47" s="80">
        <v>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11"/>
      <c r="B48" s="50" t="s">
        <v>81</v>
      </c>
      <c r="C48" s="50"/>
      <c r="D48" s="50"/>
      <c r="E48" s="50"/>
      <c r="F48" s="80">
        <v>19</v>
      </c>
      <c r="G48" s="51">
        <v>30</v>
      </c>
      <c r="H48" s="80"/>
      <c r="I48" s="51">
        <v>0.2</v>
      </c>
      <c r="J48" s="51">
        <v>6</v>
      </c>
      <c r="K48" s="51">
        <v>7</v>
      </c>
      <c r="L48" s="51">
        <v>0</v>
      </c>
      <c r="M48" s="51">
        <v>0</v>
      </c>
      <c r="N48" s="51">
        <v>0</v>
      </c>
      <c r="O48" s="51">
        <v>0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topLeftCell="A20" zoomScaleNormal="100" zoomScaleSheetLayoutView="100" workbookViewId="0">
      <selection activeCell="L35" sqref="L35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85" t="s">
        <v>251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247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2"/>
      <c r="E6" s="119" t="s">
        <v>260</v>
      </c>
      <c r="F6" s="119"/>
      <c r="G6" s="119" t="s">
        <v>261</v>
      </c>
      <c r="H6" s="119"/>
      <c r="I6" s="120" t="s">
        <v>262</v>
      </c>
      <c r="J6" s="121"/>
      <c r="K6" s="119" t="s">
        <v>263</v>
      </c>
      <c r="L6" s="119"/>
      <c r="M6" s="119"/>
      <c r="N6" s="119"/>
    </row>
    <row r="7" spans="1:14" ht="15" customHeight="1">
      <c r="A7" s="18"/>
      <c r="B7" s="19"/>
      <c r="C7" s="19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93" t="s">
        <v>169</v>
      </c>
      <c r="B8" s="77" t="s">
        <v>170</v>
      </c>
      <c r="C8" s="78"/>
      <c r="D8" s="78"/>
      <c r="E8" s="92">
        <v>1</v>
      </c>
      <c r="F8" s="92">
        <v>1</v>
      </c>
      <c r="G8" s="92">
        <v>1</v>
      </c>
      <c r="H8" s="92">
        <v>1</v>
      </c>
      <c r="I8" s="92">
        <v>2</v>
      </c>
      <c r="J8" s="92">
        <v>2</v>
      </c>
      <c r="K8" s="92">
        <v>12</v>
      </c>
      <c r="L8" s="92">
        <v>12</v>
      </c>
      <c r="M8" s="79"/>
      <c r="N8" s="79"/>
    </row>
    <row r="9" spans="1:14" ht="18" customHeight="1">
      <c r="A9" s="93"/>
      <c r="B9" s="93" t="s">
        <v>171</v>
      </c>
      <c r="C9" s="50" t="s">
        <v>172</v>
      </c>
      <c r="D9" s="50"/>
      <c r="E9" s="79">
        <v>30</v>
      </c>
      <c r="F9" s="79">
        <v>30</v>
      </c>
      <c r="G9" s="79">
        <v>10</v>
      </c>
      <c r="H9" s="79">
        <v>10</v>
      </c>
      <c r="I9" s="79">
        <v>238</v>
      </c>
      <c r="J9" s="79">
        <v>238</v>
      </c>
      <c r="K9" s="79">
        <v>95</v>
      </c>
      <c r="L9" s="79">
        <v>95</v>
      </c>
      <c r="M9" s="79"/>
      <c r="N9" s="79"/>
    </row>
    <row r="10" spans="1:14" ht="18" customHeight="1">
      <c r="A10" s="93"/>
      <c r="B10" s="93"/>
      <c r="C10" s="50" t="s">
        <v>173</v>
      </c>
      <c r="D10" s="50"/>
      <c r="E10" s="79">
        <v>30</v>
      </c>
      <c r="F10" s="79">
        <v>30</v>
      </c>
      <c r="G10" s="79">
        <v>10</v>
      </c>
      <c r="H10" s="79">
        <v>10</v>
      </c>
      <c r="I10" s="79">
        <v>196</v>
      </c>
      <c r="J10" s="79">
        <v>196</v>
      </c>
      <c r="K10" s="79">
        <v>50</v>
      </c>
      <c r="L10" s="79">
        <v>50</v>
      </c>
      <c r="M10" s="79"/>
      <c r="N10" s="79"/>
    </row>
    <row r="11" spans="1:14" ht="18" customHeight="1">
      <c r="A11" s="93"/>
      <c r="B11" s="93"/>
      <c r="C11" s="50" t="s">
        <v>174</v>
      </c>
      <c r="D11" s="50"/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/>
      <c r="N11" s="79"/>
    </row>
    <row r="12" spans="1:14" ht="18" customHeight="1">
      <c r="A12" s="93"/>
      <c r="B12" s="93"/>
      <c r="C12" s="50" t="s">
        <v>175</v>
      </c>
      <c r="D12" s="50"/>
      <c r="E12" s="79">
        <v>0</v>
      </c>
      <c r="F12" s="79">
        <v>0</v>
      </c>
      <c r="G12" s="79">
        <v>0</v>
      </c>
      <c r="H12" s="79">
        <v>0</v>
      </c>
      <c r="I12" s="79">
        <v>42</v>
      </c>
      <c r="J12" s="79">
        <v>42</v>
      </c>
      <c r="K12" s="79">
        <v>45</v>
      </c>
      <c r="L12" s="79">
        <v>45</v>
      </c>
      <c r="M12" s="79"/>
      <c r="N12" s="79"/>
    </row>
    <row r="13" spans="1:14" ht="18" customHeight="1">
      <c r="A13" s="93"/>
      <c r="B13" s="93"/>
      <c r="C13" s="50" t="s">
        <v>176</v>
      </c>
      <c r="D13" s="50"/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/>
      <c r="N13" s="79"/>
    </row>
    <row r="14" spans="1:14" ht="18" customHeight="1">
      <c r="A14" s="93"/>
      <c r="B14" s="93"/>
      <c r="C14" s="50" t="s">
        <v>177</v>
      </c>
      <c r="D14" s="50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/>
      <c r="N14" s="79"/>
    </row>
    <row r="15" spans="1:14" ht="18" customHeight="1">
      <c r="A15" s="93" t="s">
        <v>178</v>
      </c>
      <c r="B15" s="93" t="s">
        <v>179</v>
      </c>
      <c r="C15" s="50" t="s">
        <v>180</v>
      </c>
      <c r="D15" s="50"/>
      <c r="E15" s="51">
        <v>6864</v>
      </c>
      <c r="F15" s="51">
        <v>8876</v>
      </c>
      <c r="G15" s="51">
        <v>799</v>
      </c>
      <c r="H15" s="51">
        <v>785</v>
      </c>
      <c r="I15" s="51">
        <v>11</v>
      </c>
      <c r="J15" s="51">
        <v>11</v>
      </c>
      <c r="K15" s="51">
        <v>93</v>
      </c>
      <c r="L15" s="51">
        <v>101</v>
      </c>
      <c r="M15" s="51"/>
      <c r="N15" s="51"/>
    </row>
    <row r="16" spans="1:14" ht="18" customHeight="1">
      <c r="A16" s="93"/>
      <c r="B16" s="93"/>
      <c r="C16" s="50" t="s">
        <v>181</v>
      </c>
      <c r="D16" s="50"/>
      <c r="E16" s="51">
        <v>314</v>
      </c>
      <c r="F16" s="51">
        <v>318</v>
      </c>
      <c r="G16" s="51">
        <v>2342</v>
      </c>
      <c r="H16" s="51">
        <v>2347</v>
      </c>
      <c r="I16" s="51">
        <v>179</v>
      </c>
      <c r="J16" s="51">
        <v>209</v>
      </c>
      <c r="K16" s="51">
        <v>2</v>
      </c>
      <c r="L16" s="51">
        <v>4</v>
      </c>
      <c r="M16" s="51"/>
      <c r="N16" s="51"/>
    </row>
    <row r="17" spans="1:15" ht="18" customHeight="1">
      <c r="A17" s="93"/>
      <c r="B17" s="93"/>
      <c r="C17" s="50" t="s">
        <v>182</v>
      </c>
      <c r="D17" s="50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/>
      <c r="N17" s="51"/>
    </row>
    <row r="18" spans="1:15" ht="18" customHeight="1">
      <c r="A18" s="93"/>
      <c r="B18" s="93"/>
      <c r="C18" s="50" t="s">
        <v>183</v>
      </c>
      <c r="D18" s="50"/>
      <c r="E18" s="51">
        <v>7178</v>
      </c>
      <c r="F18" s="51">
        <v>9193</v>
      </c>
      <c r="G18" s="51">
        <v>3141</v>
      </c>
      <c r="H18" s="51">
        <v>3132</v>
      </c>
      <c r="I18" s="51">
        <v>190</v>
      </c>
      <c r="J18" s="51">
        <v>220</v>
      </c>
      <c r="K18" s="51">
        <v>95</v>
      </c>
      <c r="L18" s="51">
        <v>106</v>
      </c>
      <c r="M18" s="51"/>
      <c r="N18" s="51"/>
    </row>
    <row r="19" spans="1:15" ht="18" customHeight="1">
      <c r="A19" s="93"/>
      <c r="B19" s="93" t="s">
        <v>184</v>
      </c>
      <c r="C19" s="50" t="s">
        <v>185</v>
      </c>
      <c r="D19" s="50"/>
      <c r="E19" s="51">
        <v>1667</v>
      </c>
      <c r="F19" s="51">
        <v>2858</v>
      </c>
      <c r="G19" s="51">
        <v>284</v>
      </c>
      <c r="H19" s="51">
        <v>338</v>
      </c>
      <c r="I19" s="51">
        <v>46</v>
      </c>
      <c r="J19" s="51">
        <v>46</v>
      </c>
      <c r="K19" s="51">
        <v>26</v>
      </c>
      <c r="L19" s="51">
        <v>26</v>
      </c>
      <c r="M19" s="51"/>
      <c r="N19" s="51"/>
    </row>
    <row r="20" spans="1:15" ht="18" customHeight="1">
      <c r="A20" s="93"/>
      <c r="B20" s="93"/>
      <c r="C20" s="50" t="s">
        <v>186</v>
      </c>
      <c r="D20" s="50"/>
      <c r="E20" s="51">
        <v>4012</v>
      </c>
      <c r="F20" s="51">
        <v>4762</v>
      </c>
      <c r="G20" s="51">
        <v>395</v>
      </c>
      <c r="H20" s="51">
        <v>412</v>
      </c>
      <c r="I20" s="51">
        <v>32</v>
      </c>
      <c r="J20" s="51">
        <v>73</v>
      </c>
      <c r="K20" s="51">
        <v>3</v>
      </c>
      <c r="L20" s="51">
        <v>27</v>
      </c>
      <c r="M20" s="51"/>
      <c r="N20" s="51"/>
    </row>
    <row r="21" spans="1:15" ht="18" customHeight="1">
      <c r="A21" s="93"/>
      <c r="B21" s="93"/>
      <c r="C21" s="50" t="s">
        <v>187</v>
      </c>
      <c r="D21" s="50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/>
      <c r="N21" s="80"/>
    </row>
    <row r="22" spans="1:15" ht="18" customHeight="1">
      <c r="A22" s="93"/>
      <c r="B22" s="93"/>
      <c r="C22" s="44" t="s">
        <v>188</v>
      </c>
      <c r="D22" s="44"/>
      <c r="E22" s="51">
        <v>5679</v>
      </c>
      <c r="F22" s="51">
        <v>7620</v>
      </c>
      <c r="G22" s="51">
        <v>679</v>
      </c>
      <c r="H22" s="51">
        <v>750</v>
      </c>
      <c r="I22" s="51">
        <v>78</v>
      </c>
      <c r="J22" s="51">
        <v>119</v>
      </c>
      <c r="K22" s="51">
        <v>29</v>
      </c>
      <c r="L22" s="51">
        <v>52</v>
      </c>
      <c r="M22" s="51"/>
      <c r="N22" s="51"/>
    </row>
    <row r="23" spans="1:15" ht="18" customHeight="1">
      <c r="A23" s="93"/>
      <c r="B23" s="93" t="s">
        <v>189</v>
      </c>
      <c r="C23" s="50" t="s">
        <v>190</v>
      </c>
      <c r="D23" s="50"/>
      <c r="E23" s="51">
        <v>30</v>
      </c>
      <c r="F23" s="51">
        <v>30</v>
      </c>
      <c r="G23" s="51">
        <v>10</v>
      </c>
      <c r="H23" s="51">
        <v>10</v>
      </c>
      <c r="I23" s="51">
        <v>238</v>
      </c>
      <c r="J23" s="51">
        <v>238</v>
      </c>
      <c r="K23" s="51">
        <v>78</v>
      </c>
      <c r="L23" s="51">
        <v>78</v>
      </c>
      <c r="M23" s="51"/>
      <c r="N23" s="51"/>
    </row>
    <row r="24" spans="1:15" ht="18" customHeight="1">
      <c r="A24" s="93"/>
      <c r="B24" s="93"/>
      <c r="C24" s="50" t="s">
        <v>191</v>
      </c>
      <c r="D24" s="50"/>
      <c r="E24" s="51">
        <v>0</v>
      </c>
      <c r="F24" s="51">
        <v>0</v>
      </c>
      <c r="G24" s="51">
        <v>2452</v>
      </c>
      <c r="H24" s="51">
        <v>2372</v>
      </c>
      <c r="I24" s="51">
        <v>-126</v>
      </c>
      <c r="J24" s="51">
        <v>-137</v>
      </c>
      <c r="K24" s="51">
        <v>-29</v>
      </c>
      <c r="L24" s="51">
        <v>-42</v>
      </c>
      <c r="M24" s="51"/>
      <c r="N24" s="51"/>
    </row>
    <row r="25" spans="1:15" ht="18" customHeight="1">
      <c r="A25" s="93"/>
      <c r="B25" s="93"/>
      <c r="C25" s="50" t="s">
        <v>192</v>
      </c>
      <c r="D25" s="50"/>
      <c r="E25" s="51">
        <v>1469</v>
      </c>
      <c r="F25" s="51">
        <v>1544</v>
      </c>
      <c r="G25" s="51">
        <v>0</v>
      </c>
      <c r="H25" s="51">
        <v>0</v>
      </c>
      <c r="I25" s="90">
        <v>0</v>
      </c>
      <c r="J25" s="51">
        <v>0</v>
      </c>
      <c r="K25" s="51">
        <v>18</v>
      </c>
      <c r="L25" s="51">
        <v>18</v>
      </c>
      <c r="M25" s="51"/>
      <c r="N25" s="51"/>
    </row>
    <row r="26" spans="1:15" ht="18" customHeight="1">
      <c r="A26" s="93"/>
      <c r="B26" s="93"/>
      <c r="C26" s="50" t="s">
        <v>193</v>
      </c>
      <c r="D26" s="50"/>
      <c r="E26" s="51">
        <v>1499</v>
      </c>
      <c r="F26" s="51">
        <v>1574</v>
      </c>
      <c r="G26" s="51">
        <v>2462</v>
      </c>
      <c r="H26" s="51">
        <v>2382</v>
      </c>
      <c r="I26" s="51">
        <v>112</v>
      </c>
      <c r="J26" s="51">
        <v>100</v>
      </c>
      <c r="K26" s="51">
        <v>66</v>
      </c>
      <c r="L26" s="51">
        <v>53</v>
      </c>
      <c r="M26" s="51"/>
      <c r="N26" s="51"/>
    </row>
    <row r="27" spans="1:15" ht="18" customHeight="1">
      <c r="A27" s="93"/>
      <c r="B27" s="50" t="s">
        <v>194</v>
      </c>
      <c r="C27" s="50"/>
      <c r="D27" s="50"/>
      <c r="E27" s="51">
        <v>7178</v>
      </c>
      <c r="F27" s="51">
        <f>9194-1</f>
        <v>9193</v>
      </c>
      <c r="G27" s="51">
        <v>3141</v>
      </c>
      <c r="H27" s="51">
        <v>3132</v>
      </c>
      <c r="I27" s="51">
        <v>190</v>
      </c>
      <c r="J27" s="51">
        <v>220</v>
      </c>
      <c r="K27" s="51">
        <v>95</v>
      </c>
      <c r="L27" s="51">
        <v>106</v>
      </c>
      <c r="M27" s="51"/>
      <c r="N27" s="51"/>
    </row>
    <row r="28" spans="1:15" ht="18" customHeight="1">
      <c r="A28" s="93" t="s">
        <v>195</v>
      </c>
      <c r="B28" s="93" t="s">
        <v>196</v>
      </c>
      <c r="C28" s="50" t="s">
        <v>197</v>
      </c>
      <c r="D28" s="81" t="s">
        <v>40</v>
      </c>
      <c r="E28" s="51">
        <v>4448</v>
      </c>
      <c r="F28" s="51">
        <v>5423</v>
      </c>
      <c r="G28" s="51">
        <v>1383</v>
      </c>
      <c r="H28" s="51">
        <v>1289</v>
      </c>
      <c r="I28" s="51">
        <v>58</v>
      </c>
      <c r="J28" s="51">
        <v>58</v>
      </c>
      <c r="K28" s="51">
        <v>251</v>
      </c>
      <c r="L28" s="51">
        <v>219</v>
      </c>
      <c r="M28" s="51"/>
      <c r="N28" s="51"/>
    </row>
    <row r="29" spans="1:15" ht="18" customHeight="1">
      <c r="A29" s="93"/>
      <c r="B29" s="93"/>
      <c r="C29" s="50" t="s">
        <v>198</v>
      </c>
      <c r="D29" s="81" t="s">
        <v>41</v>
      </c>
      <c r="E29" s="51">
        <v>4412</v>
      </c>
      <c r="F29" s="51">
        <v>5387</v>
      </c>
      <c r="G29" s="51">
        <v>1195</v>
      </c>
      <c r="H29" s="51">
        <v>1112</v>
      </c>
      <c r="I29" s="51">
        <v>0</v>
      </c>
      <c r="J29" s="51">
        <v>0</v>
      </c>
      <c r="K29" s="51">
        <v>76</v>
      </c>
      <c r="L29" s="51">
        <v>62</v>
      </c>
      <c r="M29" s="51"/>
      <c r="N29" s="51"/>
    </row>
    <row r="30" spans="1:15" ht="18" customHeight="1">
      <c r="A30" s="93"/>
      <c r="B30" s="93"/>
      <c r="C30" s="50" t="s">
        <v>199</v>
      </c>
      <c r="D30" s="81" t="s">
        <v>200</v>
      </c>
      <c r="E30" s="51">
        <v>20</v>
      </c>
      <c r="F30" s="51">
        <v>24</v>
      </c>
      <c r="G30" s="51">
        <v>74</v>
      </c>
      <c r="H30" s="51">
        <v>63</v>
      </c>
      <c r="I30" s="51">
        <v>41</v>
      </c>
      <c r="J30" s="51">
        <v>40</v>
      </c>
      <c r="K30" s="51">
        <v>160</v>
      </c>
      <c r="L30" s="51">
        <v>142</v>
      </c>
      <c r="M30" s="51"/>
      <c r="N30" s="51"/>
    </row>
    <row r="31" spans="1:15" ht="18" customHeight="1">
      <c r="A31" s="93"/>
      <c r="B31" s="93"/>
      <c r="C31" s="44" t="s">
        <v>201</v>
      </c>
      <c r="D31" s="81" t="s">
        <v>202</v>
      </c>
      <c r="E31" s="51">
        <f t="shared" ref="E31:N31" si="0">E28-E29-E30</f>
        <v>16</v>
      </c>
      <c r="F31" s="51">
        <f t="shared" si="0"/>
        <v>12</v>
      </c>
      <c r="G31" s="51">
        <f t="shared" si="0"/>
        <v>114</v>
      </c>
      <c r="H31" s="51">
        <f t="shared" si="0"/>
        <v>114</v>
      </c>
      <c r="I31" s="51">
        <f t="shared" si="0"/>
        <v>17</v>
      </c>
      <c r="J31" s="51">
        <f t="shared" si="0"/>
        <v>18</v>
      </c>
      <c r="K31" s="51">
        <f>K28-K29-K30</f>
        <v>15</v>
      </c>
      <c r="L31" s="51">
        <f t="shared" si="0"/>
        <v>15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93"/>
      <c r="B32" s="93"/>
      <c r="C32" s="50" t="s">
        <v>203</v>
      </c>
      <c r="D32" s="81" t="s">
        <v>204</v>
      </c>
      <c r="E32" s="51">
        <v>11</v>
      </c>
      <c r="F32" s="51">
        <v>6</v>
      </c>
      <c r="G32" s="51">
        <v>0.4</v>
      </c>
      <c r="H32" s="51">
        <v>0.3</v>
      </c>
      <c r="I32" s="51">
        <v>0</v>
      </c>
      <c r="J32" s="51">
        <v>0</v>
      </c>
      <c r="K32" s="51">
        <v>1</v>
      </c>
      <c r="L32" s="51">
        <v>1</v>
      </c>
      <c r="M32" s="51"/>
      <c r="N32" s="51"/>
    </row>
    <row r="33" spans="1:14" ht="18" customHeight="1">
      <c r="A33" s="93"/>
      <c r="B33" s="93"/>
      <c r="C33" s="50" t="s">
        <v>205</v>
      </c>
      <c r="D33" s="81" t="s">
        <v>206</v>
      </c>
      <c r="E33" s="51">
        <v>1</v>
      </c>
      <c r="F33" s="51">
        <v>0</v>
      </c>
      <c r="G33" s="51">
        <v>15</v>
      </c>
      <c r="H33" s="51">
        <v>18</v>
      </c>
      <c r="I33" s="51">
        <v>0.4</v>
      </c>
      <c r="J33" s="51">
        <v>0.5</v>
      </c>
      <c r="K33" s="51">
        <v>0.1</v>
      </c>
      <c r="L33" s="51">
        <v>0.5</v>
      </c>
      <c r="M33" s="51"/>
      <c r="N33" s="51"/>
    </row>
    <row r="34" spans="1:14" ht="18" customHeight="1">
      <c r="A34" s="93"/>
      <c r="B34" s="93"/>
      <c r="C34" s="44" t="s">
        <v>207</v>
      </c>
      <c r="D34" s="81" t="s">
        <v>208</v>
      </c>
      <c r="E34" s="51">
        <f t="shared" ref="E34:N34" si="1">E31+E32-E33</f>
        <v>26</v>
      </c>
      <c r="F34" s="51">
        <f t="shared" si="1"/>
        <v>18</v>
      </c>
      <c r="G34" s="51">
        <f t="shared" si="1"/>
        <v>99.4</v>
      </c>
      <c r="H34" s="51">
        <f t="shared" si="1"/>
        <v>96.3</v>
      </c>
      <c r="I34" s="51">
        <f t="shared" si="1"/>
        <v>16.600000000000001</v>
      </c>
      <c r="J34" s="51">
        <f t="shared" si="1"/>
        <v>17.5</v>
      </c>
      <c r="K34" s="51">
        <f>K31+K32-K33</f>
        <v>15.9</v>
      </c>
      <c r="L34" s="51">
        <f t="shared" si="1"/>
        <v>15.5</v>
      </c>
      <c r="M34" s="51">
        <f t="shared" si="1"/>
        <v>0</v>
      </c>
      <c r="N34" s="51">
        <f t="shared" si="1"/>
        <v>0</v>
      </c>
    </row>
    <row r="35" spans="1:14" ht="18" customHeight="1">
      <c r="A35" s="93"/>
      <c r="B35" s="93" t="s">
        <v>209</v>
      </c>
      <c r="C35" s="50" t="s">
        <v>210</v>
      </c>
      <c r="D35" s="81" t="s">
        <v>211</v>
      </c>
      <c r="E35" s="51">
        <v>0</v>
      </c>
      <c r="F35" s="51">
        <v>0.2</v>
      </c>
      <c r="G35" s="51">
        <v>0.5</v>
      </c>
      <c r="H35" s="51">
        <v>0</v>
      </c>
      <c r="I35" s="51">
        <v>0</v>
      </c>
      <c r="J35" s="51">
        <v>0</v>
      </c>
      <c r="K35" s="51">
        <v>0</v>
      </c>
      <c r="L35" s="51">
        <v>0.9</v>
      </c>
      <c r="M35" s="51"/>
      <c r="N35" s="51"/>
    </row>
    <row r="36" spans="1:14" ht="18" customHeight="1">
      <c r="A36" s="93"/>
      <c r="B36" s="93"/>
      <c r="C36" s="50" t="s">
        <v>212</v>
      </c>
      <c r="D36" s="81" t="s">
        <v>213</v>
      </c>
      <c r="E36" s="51">
        <v>101</v>
      </c>
      <c r="F36" s="51">
        <v>11</v>
      </c>
      <c r="G36" s="51">
        <v>19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/>
      <c r="N36" s="51"/>
    </row>
    <row r="37" spans="1:14" ht="18" customHeight="1">
      <c r="A37" s="93"/>
      <c r="B37" s="93"/>
      <c r="C37" s="50" t="s">
        <v>214</v>
      </c>
      <c r="D37" s="81" t="s">
        <v>215</v>
      </c>
      <c r="E37" s="51">
        <f t="shared" ref="E37:N37" si="2">E34+E35-E36</f>
        <v>-75</v>
      </c>
      <c r="F37" s="51">
        <f t="shared" si="2"/>
        <v>7.1999999999999993</v>
      </c>
      <c r="G37" s="51">
        <f t="shared" si="2"/>
        <v>80.900000000000006</v>
      </c>
      <c r="H37" s="51">
        <f t="shared" si="2"/>
        <v>96.3</v>
      </c>
      <c r="I37" s="51">
        <f t="shared" si="2"/>
        <v>16.600000000000001</v>
      </c>
      <c r="J37" s="51">
        <f t="shared" si="2"/>
        <v>17.5</v>
      </c>
      <c r="K37" s="51">
        <f t="shared" si="2"/>
        <v>15.9</v>
      </c>
      <c r="L37" s="51">
        <f t="shared" si="2"/>
        <v>16.399999999999999</v>
      </c>
      <c r="M37" s="51">
        <f t="shared" si="2"/>
        <v>0</v>
      </c>
      <c r="N37" s="51">
        <f t="shared" si="2"/>
        <v>0</v>
      </c>
    </row>
    <row r="38" spans="1:14" ht="18" customHeight="1">
      <c r="A38" s="93"/>
      <c r="B38" s="93"/>
      <c r="C38" s="50" t="s">
        <v>216</v>
      </c>
      <c r="D38" s="81" t="s">
        <v>217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/>
      <c r="N38" s="51"/>
    </row>
    <row r="39" spans="1:14" ht="18" customHeight="1">
      <c r="A39" s="93"/>
      <c r="B39" s="93"/>
      <c r="C39" s="50" t="s">
        <v>218</v>
      </c>
      <c r="D39" s="81" t="s">
        <v>219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/>
      <c r="N39" s="51"/>
    </row>
    <row r="40" spans="1:14" ht="18" customHeight="1">
      <c r="A40" s="93"/>
      <c r="B40" s="93"/>
      <c r="C40" s="50" t="s">
        <v>220</v>
      </c>
      <c r="D40" s="81" t="s">
        <v>221</v>
      </c>
      <c r="E40" s="51">
        <v>0</v>
      </c>
      <c r="F40" s="51">
        <v>0</v>
      </c>
      <c r="G40" s="51">
        <v>0</v>
      </c>
      <c r="H40" s="51">
        <v>0</v>
      </c>
      <c r="I40" s="51">
        <v>5</v>
      </c>
      <c r="J40" s="51">
        <v>4</v>
      </c>
      <c r="K40" s="51">
        <v>4</v>
      </c>
      <c r="L40" s="51">
        <v>0.4</v>
      </c>
      <c r="M40" s="51"/>
      <c r="N40" s="51"/>
    </row>
    <row r="41" spans="1:14" ht="18" customHeight="1">
      <c r="A41" s="93"/>
      <c r="B41" s="93"/>
      <c r="C41" s="44" t="s">
        <v>222</v>
      </c>
      <c r="D41" s="81" t="s">
        <v>223</v>
      </c>
      <c r="E41" s="51">
        <f t="shared" ref="E41:N41" si="3">E34+E35-E36-E40</f>
        <v>-75</v>
      </c>
      <c r="F41" s="51">
        <f t="shared" si="3"/>
        <v>7.1999999999999993</v>
      </c>
      <c r="G41" s="51">
        <f t="shared" si="3"/>
        <v>80.900000000000006</v>
      </c>
      <c r="H41" s="51">
        <f t="shared" si="3"/>
        <v>96.3</v>
      </c>
      <c r="I41" s="51">
        <f t="shared" si="3"/>
        <v>11.600000000000001</v>
      </c>
      <c r="J41" s="51">
        <f t="shared" si="3"/>
        <v>13.5</v>
      </c>
      <c r="K41" s="51">
        <f t="shared" si="3"/>
        <v>11.9</v>
      </c>
      <c r="L41" s="51">
        <f t="shared" si="3"/>
        <v>15.999999999999998</v>
      </c>
      <c r="M41" s="51">
        <f t="shared" si="3"/>
        <v>0</v>
      </c>
      <c r="N41" s="51">
        <f t="shared" si="3"/>
        <v>0</v>
      </c>
    </row>
    <row r="42" spans="1:14" ht="18" customHeight="1">
      <c r="A42" s="93"/>
      <c r="B42" s="93"/>
      <c r="C42" s="118" t="s">
        <v>224</v>
      </c>
      <c r="D42" s="118"/>
      <c r="E42" s="51">
        <f t="shared" ref="E42:N42" si="4">E37+E38-E39-E40</f>
        <v>-75</v>
      </c>
      <c r="F42" s="51">
        <f t="shared" si="4"/>
        <v>7.1999999999999993</v>
      </c>
      <c r="G42" s="51">
        <f t="shared" si="4"/>
        <v>80.900000000000006</v>
      </c>
      <c r="H42" s="51">
        <f t="shared" si="4"/>
        <v>96.3</v>
      </c>
      <c r="I42" s="51">
        <f t="shared" si="4"/>
        <v>11.600000000000001</v>
      </c>
      <c r="J42" s="51">
        <f t="shared" si="4"/>
        <v>13.5</v>
      </c>
      <c r="K42" s="51">
        <f t="shared" si="4"/>
        <v>11.9</v>
      </c>
      <c r="L42" s="51">
        <f t="shared" si="4"/>
        <v>15.999999999999998</v>
      </c>
      <c r="M42" s="51">
        <f t="shared" si="4"/>
        <v>0</v>
      </c>
      <c r="N42" s="51">
        <f t="shared" si="4"/>
        <v>0</v>
      </c>
    </row>
    <row r="43" spans="1:14" s="91" customFormat="1" ht="18" customHeight="1">
      <c r="A43" s="93"/>
      <c r="B43" s="93"/>
      <c r="C43" s="50" t="s">
        <v>225</v>
      </c>
      <c r="D43" s="81" t="s">
        <v>226</v>
      </c>
      <c r="E43" s="80">
        <v>0</v>
      </c>
      <c r="F43" s="80">
        <v>0</v>
      </c>
      <c r="G43" s="80"/>
      <c r="H43" s="80">
        <v>0</v>
      </c>
      <c r="I43" s="80">
        <v>-138</v>
      </c>
      <c r="J43" s="80">
        <v>-150</v>
      </c>
      <c r="K43" s="80">
        <v>-41</v>
      </c>
      <c r="L43" s="80">
        <v>-57</v>
      </c>
      <c r="M43" s="80"/>
      <c r="N43" s="80"/>
    </row>
    <row r="44" spans="1:14" s="91" customFormat="1" ht="18" customHeight="1">
      <c r="A44" s="93"/>
      <c r="B44" s="93"/>
      <c r="C44" s="44" t="s">
        <v>227</v>
      </c>
      <c r="D44" s="63" t="s">
        <v>228</v>
      </c>
      <c r="E44" s="80">
        <f t="shared" ref="E44:N44" si="5">E41+E43</f>
        <v>-75</v>
      </c>
      <c r="F44" s="80">
        <f t="shared" si="5"/>
        <v>7.1999999999999993</v>
      </c>
      <c r="G44" s="80">
        <f t="shared" si="5"/>
        <v>80.900000000000006</v>
      </c>
      <c r="H44" s="80">
        <f t="shared" si="5"/>
        <v>96.3</v>
      </c>
      <c r="I44" s="80">
        <f t="shared" si="5"/>
        <v>-126.4</v>
      </c>
      <c r="J44" s="80">
        <f>J41+J43</f>
        <v>-136.5</v>
      </c>
      <c r="K44" s="80">
        <f t="shared" si="5"/>
        <v>-29.1</v>
      </c>
      <c r="L44" s="80">
        <f t="shared" si="5"/>
        <v>-41</v>
      </c>
      <c r="M44" s="80">
        <f t="shared" si="5"/>
        <v>0</v>
      </c>
      <c r="N44" s="80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3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中島　大</cp:lastModifiedBy>
  <cp:lastPrinted>2025-08-28T23:47:58Z</cp:lastPrinted>
  <dcterms:created xsi:type="dcterms:W3CDTF">1999-07-06T05:17:05Z</dcterms:created>
  <dcterms:modified xsi:type="dcterms:W3CDTF">2025-08-28T23:51:14Z</dcterms:modified>
</cp:coreProperties>
</file>