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M:\200予算第２係\班業務フォルダ\指定都市財政状況調査（地方債協会）\財政状況R5（R4決算）050825〆\04_回答\"/>
    </mc:Choice>
  </mc:AlternateContent>
  <xr:revisionPtr revIDLastSave="0" documentId="13_ncr:1_{9D3F7C2C-DE49-42E8-8BEC-D4F255FA0254}" xr6:coauthVersionLast="36" xr6:coauthVersionMax="47" xr10:uidLastSave="{00000000-0000-0000-0000-000000000000}"/>
  <bookViews>
    <workbookView xWindow="-122" yWindow="-122" windowWidth="29045" windowHeight="15840" tabRatio="805" firstSheet="2" activeTab="4" xr2:uid="{00000000-000D-0000-FFFF-FFFF00000000}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91029"/>
</workbook>
</file>

<file path=xl/calcChain.xml><?xml version="1.0" encoding="utf-8"?>
<calcChain xmlns="http://schemas.openxmlformats.org/spreadsheetml/2006/main">
  <c r="L44" i="9" l="1"/>
  <c r="G33" i="7"/>
  <c r="G16" i="6" l="1"/>
  <c r="J16" i="9" l="1"/>
  <c r="J15" i="9"/>
  <c r="J14" i="9"/>
  <c r="I20" i="8" l="1"/>
  <c r="I19" i="8"/>
  <c r="F40" i="7" l="1"/>
  <c r="G27" i="7" l="1"/>
  <c r="L39" i="9"/>
  <c r="H24" i="9" l="1"/>
  <c r="M34" i="9" l="1"/>
  <c r="M33" i="9"/>
  <c r="M32" i="9"/>
  <c r="I44" i="9"/>
  <c r="H27" i="9" l="1"/>
  <c r="I23" i="9"/>
  <c r="I22" i="9"/>
  <c r="I21" i="9"/>
  <c r="I20" i="9"/>
  <c r="I19" i="9"/>
  <c r="I17" i="9"/>
  <c r="H14" i="9"/>
  <c r="E23" i="8"/>
  <c r="F23" i="8"/>
  <c r="G23" i="8"/>
  <c r="H23" i="8"/>
  <c r="E22" i="8"/>
  <c r="F22" i="8"/>
  <c r="G22" i="8"/>
  <c r="H22" i="8"/>
  <c r="E21" i="8"/>
  <c r="F21" i="8"/>
  <c r="G21" i="8"/>
  <c r="H21" i="8"/>
  <c r="E20" i="8"/>
  <c r="F20" i="8"/>
  <c r="G20" i="8"/>
  <c r="H20" i="8"/>
  <c r="E19" i="8"/>
  <c r="F19" i="8"/>
  <c r="G19" i="8"/>
  <c r="H19" i="8"/>
  <c r="K14" i="6" l="1"/>
  <c r="K15" i="6"/>
  <c r="H40" i="2"/>
  <c r="H22" i="2"/>
  <c r="I22" i="8" l="1"/>
  <c r="I16" i="2"/>
  <c r="H40" i="7"/>
  <c r="H22" i="7"/>
  <c r="F22" i="7"/>
  <c r="G9" i="7" s="1"/>
  <c r="F40" i="2"/>
  <c r="G38" i="2" s="1"/>
  <c r="F22" i="2"/>
  <c r="G20" i="2" s="1"/>
  <c r="F24" i="9"/>
  <c r="F14" i="9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K41" i="10" s="1"/>
  <c r="K44" i="10" s="1"/>
  <c r="J31" i="10"/>
  <c r="J34" i="10" s="1"/>
  <c r="I31" i="10"/>
  <c r="I34" i="10" s="1"/>
  <c r="G31" i="10"/>
  <c r="G34" i="10" s="1"/>
  <c r="E31" i="10"/>
  <c r="E34" i="10" s="1"/>
  <c r="E37" i="10" s="1"/>
  <c r="E42" i="10" s="1"/>
  <c r="O44" i="9"/>
  <c r="N44" i="9"/>
  <c r="M44" i="9"/>
  <c r="K44" i="9"/>
  <c r="J44" i="9"/>
  <c r="H44" i="9"/>
  <c r="G44" i="9"/>
  <c r="F44" i="9"/>
  <c r="O39" i="9"/>
  <c r="N39" i="9"/>
  <c r="M39" i="9"/>
  <c r="K39" i="9"/>
  <c r="J39" i="9"/>
  <c r="I39" i="9"/>
  <c r="I45" i="9" s="1"/>
  <c r="H39" i="9"/>
  <c r="G39" i="9"/>
  <c r="F39" i="9"/>
  <c r="O24" i="9"/>
  <c r="O27" i="9" s="1"/>
  <c r="N24" i="9"/>
  <c r="N27" i="9" s="1"/>
  <c r="M24" i="9"/>
  <c r="M27" i="9" s="1"/>
  <c r="L24" i="9"/>
  <c r="L27" i="9" s="1"/>
  <c r="K24" i="9"/>
  <c r="J24" i="9"/>
  <c r="I24" i="9"/>
  <c r="G24" i="9"/>
  <c r="O16" i="9"/>
  <c r="N16" i="9"/>
  <c r="M16" i="9"/>
  <c r="L16" i="9"/>
  <c r="K16" i="9"/>
  <c r="I16" i="9"/>
  <c r="H16" i="9"/>
  <c r="G16" i="9"/>
  <c r="F16" i="9"/>
  <c r="O15" i="9"/>
  <c r="N15" i="9"/>
  <c r="M15" i="9"/>
  <c r="L15" i="9"/>
  <c r="K15" i="9"/>
  <c r="I15" i="9"/>
  <c r="H15" i="9"/>
  <c r="G15" i="9"/>
  <c r="F15" i="9"/>
  <c r="O14" i="9"/>
  <c r="N14" i="9"/>
  <c r="M14" i="9"/>
  <c r="L14" i="9"/>
  <c r="K14" i="9"/>
  <c r="G14" i="9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44" i="6"/>
  <c r="N44" i="6"/>
  <c r="M44" i="6"/>
  <c r="K44" i="6"/>
  <c r="J44" i="6"/>
  <c r="I44" i="6"/>
  <c r="H44" i="6"/>
  <c r="G44" i="6"/>
  <c r="F44" i="6"/>
  <c r="O39" i="6"/>
  <c r="N39" i="6"/>
  <c r="M39" i="6"/>
  <c r="L39" i="6"/>
  <c r="K39" i="6"/>
  <c r="J39" i="6"/>
  <c r="I39" i="6"/>
  <c r="H39" i="6"/>
  <c r="G39" i="6"/>
  <c r="F39" i="6"/>
  <c r="O24" i="6"/>
  <c r="O27" i="6" s="1"/>
  <c r="N24" i="6"/>
  <c r="N27" i="6" s="1"/>
  <c r="M24" i="6"/>
  <c r="M27" i="6" s="1"/>
  <c r="L24" i="6"/>
  <c r="L27" i="6" s="1"/>
  <c r="K24" i="6"/>
  <c r="J24" i="6"/>
  <c r="I24" i="6"/>
  <c r="H24" i="6"/>
  <c r="H27" i="6" s="1"/>
  <c r="G24" i="6"/>
  <c r="G27" i="6" s="1"/>
  <c r="F24" i="6"/>
  <c r="O16" i="6"/>
  <c r="N16" i="6"/>
  <c r="M16" i="6"/>
  <c r="L16" i="6"/>
  <c r="K16" i="6"/>
  <c r="J16" i="6"/>
  <c r="I16" i="6"/>
  <c r="H16" i="6"/>
  <c r="F16" i="6"/>
  <c r="O15" i="6"/>
  <c r="N15" i="6"/>
  <c r="M15" i="6"/>
  <c r="L15" i="6"/>
  <c r="J15" i="6"/>
  <c r="I15" i="6"/>
  <c r="H15" i="6"/>
  <c r="G15" i="6"/>
  <c r="F15" i="6"/>
  <c r="O14" i="6"/>
  <c r="N14" i="6"/>
  <c r="M14" i="6"/>
  <c r="L14" i="6"/>
  <c r="J14" i="6"/>
  <c r="I14" i="6"/>
  <c r="H14" i="6"/>
  <c r="G14" i="6"/>
  <c r="F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H45" i="6" l="1"/>
  <c r="M45" i="9"/>
  <c r="K45" i="9"/>
  <c r="G45" i="9"/>
  <c r="O45" i="6"/>
  <c r="L45" i="6"/>
  <c r="G31" i="2"/>
  <c r="G34" i="2"/>
  <c r="O45" i="9"/>
  <c r="I23" i="8"/>
  <c r="I21" i="8"/>
  <c r="G40" i="2"/>
  <c r="G21" i="2"/>
  <c r="N45" i="6"/>
  <c r="I40" i="7"/>
  <c r="K37" i="10"/>
  <c r="K42" i="10" s="1"/>
  <c r="G13" i="2"/>
  <c r="I45" i="6"/>
  <c r="J45" i="9"/>
  <c r="K45" i="6"/>
  <c r="G31" i="7"/>
  <c r="G39" i="7"/>
  <c r="N45" i="9"/>
  <c r="G20" i="7"/>
  <c r="G10" i="7"/>
  <c r="G24" i="7"/>
  <c r="G28" i="7"/>
  <c r="G32" i="7"/>
  <c r="G36" i="7"/>
  <c r="G40" i="7"/>
  <c r="H45" i="9"/>
  <c r="G21" i="7"/>
  <c r="G25" i="7"/>
  <c r="G29" i="7"/>
  <c r="G37" i="7"/>
  <c r="G26" i="2"/>
  <c r="G26" i="7"/>
  <c r="G30" i="7"/>
  <c r="G34" i="7"/>
  <c r="G38" i="7"/>
  <c r="G17" i="7"/>
  <c r="E41" i="10"/>
  <c r="E44" i="10" s="1"/>
  <c r="G19" i="7"/>
  <c r="G23" i="7"/>
  <c r="G14" i="7"/>
  <c r="G12" i="7"/>
  <c r="G35" i="7"/>
  <c r="I37" i="10"/>
  <c r="I42" i="10" s="1"/>
  <c r="I41" i="10"/>
  <c r="I44" i="10" s="1"/>
  <c r="L37" i="10"/>
  <c r="L42" i="10" s="1"/>
  <c r="G9" i="2"/>
  <c r="I22" i="2"/>
  <c r="G22" i="2"/>
  <c r="G10" i="2"/>
  <c r="G16" i="2"/>
  <c r="G14" i="2"/>
  <c r="G45" i="6"/>
  <c r="J45" i="6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sharedStrings.xml><?xml version="1.0" encoding="utf-8"?>
<sst xmlns="http://schemas.openxmlformats.org/spreadsheetml/2006/main" count="433" uniqueCount="258">
  <si>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</si>
  <si>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</si>
  <si>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</si>
  <si>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</si>
  <si>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</si>
  <si>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</si>
  <si>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</si>
  <si>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</si>
  <si>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</si>
  <si>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</si>
  <si>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</si>
  <si>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</si>
  <si>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</si>
  <si>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</si>
  <si>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</si>
  <si>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</si>
  <si>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</si>
  <si>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</si>
  <si>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</si>
  <si>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</si>
  <si>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</si>
  <si>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</si>
  <si>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</si>
  <si>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</si>
  <si>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</si>
  <si>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</si>
  <si>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</si>
  <si>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</si>
  <si>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</si>
  <si>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</si>
  <si>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</si>
  <si>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</si>
  <si>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</si>
  <si>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</si>
  <si>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</si>
  <si>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</si>
  <si>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</si>
  <si>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</si>
  <si>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</si>
  <si>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</si>
  <si>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</si>
  <si>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</si>
  <si>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</si>
  <si>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</si>
  <si>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</si>
  <si>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</si>
  <si>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</si>
  <si>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</si>
  <si>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</si>
  <si>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</si>
  <si>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</si>
  <si>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</si>
  <si>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</si>
  <si>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</si>
  <si>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</si>
  <si>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</si>
  <si>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</si>
  <si>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</si>
  <si>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</si>
  <si>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</si>
  <si>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</si>
  <si>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</si>
  <si>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</si>
  <si>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</si>
  <si>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</si>
  <si>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</si>
  <si>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</si>
  <si>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</si>
  <si>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</si>
  <si>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</si>
  <si>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</si>
  <si>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</si>
  <si>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</si>
  <si>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</si>
  <si>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</si>
  <si>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</si>
  <si>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</si>
  <si>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</si>
  <si>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</si>
  <si>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</si>
  <si>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</si>
  <si>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</si>
  <si>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</si>
  <si>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</si>
  <si>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</si>
  <si>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</si>
  <si>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</si>
  <si>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</si>
  <si>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</si>
  <si>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</si>
  <si>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</si>
  <si>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</si>
  <si>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</si>
  <si>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</si>
  <si>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</si>
  <si>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</si>
  <si>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</si>
  <si>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</si>
  <si>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</si>
  <si>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</si>
  <si>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</si>
  <si>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</si>
  <si>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</si>
  <si>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</si>
  <si>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</si>
  <si>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</si>
  <si>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</si>
  <si>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</si>
  <si>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</si>
  <si>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</si>
  <si>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</si>
  <si>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</si>
  <si>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</si>
  <si>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</si>
  <si>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</si>
  <si>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</si>
  <si>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</si>
  <si>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</si>
  <si>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</si>
  <si>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</si>
  <si>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</si>
  <si>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</si>
  <si>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</si>
  <si>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</si>
  <si>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</si>
  <si>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</si>
  <si>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</si>
  <si>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</si>
  <si>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</si>
  <si>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</si>
  <si>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</si>
  <si>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</si>
  <si>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</si>
  <si>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</si>
  <si>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</si>
  <si>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</si>
  <si>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</si>
  <si>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</si>
  <si>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</si>
  <si>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</si>
  <si>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</si>
  <si>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</si>
  <si>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</si>
  <si>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</si>
  <si>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</si>
  <si>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</si>
  <si>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</si>
  <si>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</si>
  <si>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</si>
  <si>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</si>
  <si>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</si>
  <si>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</si>
  <si>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</si>
  <si>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</si>
  <si>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</si>
  <si>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</si>
  <si>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</si>
  <si>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</si>
  <si>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</si>
  <si>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</si>
  <si>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</si>
  <si>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</si>
  <si>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</si>
  <si>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</si>
  <si>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</si>
  <si>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</si>
  <si>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</si>
  <si>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</si>
  <si>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</si>
  <si>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</si>
  <si>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</si>
  <si>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</si>
  <si>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</si>
  <si>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</si>
  <si>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</si>
  <si>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</si>
  <si>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</si>
  <si>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</si>
  <si>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</si>
  <si>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</si>
  <si>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</si>
  <si>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</si>
  <si>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</si>
  <si>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</si>
  <si>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</si>
  <si>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</si>
  <si>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</si>
  <si>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</si>
  <si>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</si>
  <si>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</si>
  <si>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</si>
  <si>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</si>
  <si>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</si>
  <si>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</si>
  <si>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</si>
  <si>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</si>
  <si>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</si>
  <si>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</si>
  <si>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</si>
  <si>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</si>
  <si>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</si>
  <si>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</si>
  <si>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</si>
  <si>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</si>
  <si>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</si>
  <si>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</si>
  <si>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</si>
  <si>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</si>
  <si>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</si>
  <si>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</si>
  <si>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</si>
  <si>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</si>
  <si>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</si>
  <si>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</si>
  <si>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</si>
  <si>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</si>
  <si>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</si>
  <si>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</si>
  <si>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</si>
  <si>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</si>
  <si>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</si>
  <si>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</si>
  <si>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</si>
  <si>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</si>
  <si>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</si>
  <si>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</si>
  <si>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</si>
  <si>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</si>
  <si>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</si>
  <si>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</si>
  <si>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</si>
  <si>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</si>
  <si>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</si>
  <si>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</si>
  <si>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</si>
  <si>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</si>
  <si>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</si>
  <si>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</si>
  <si>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</si>
  <si>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</si>
  <si>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</si>
  <si>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</si>
  <si>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</si>
  <si>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</si>
  <si>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水道事業</t>
    <rPh sb="0" eb="2">
      <t>スイドウ</t>
    </rPh>
    <rPh sb="2" eb="4">
      <t>ジギョウ</t>
    </rPh>
    <phoneticPr fontId="9"/>
  </si>
  <si>
    <t>病院事業</t>
    <rPh sb="0" eb="2">
      <t>ビョウイン</t>
    </rPh>
    <rPh sb="2" eb="4">
      <t>ジギョウ</t>
    </rPh>
    <phoneticPr fontId="9"/>
  </si>
  <si>
    <t>下水道（公共・特環）</t>
    <rPh sb="0" eb="3">
      <t>ゲスイドウ</t>
    </rPh>
    <rPh sb="4" eb="6">
      <t>コウキョウ</t>
    </rPh>
    <rPh sb="7" eb="8">
      <t>トク</t>
    </rPh>
    <rPh sb="8" eb="9">
      <t>タマキ</t>
    </rPh>
    <phoneticPr fontId="9"/>
  </si>
  <si>
    <t>住宅供給公社</t>
  </si>
  <si>
    <t>千葉都市モノレール株式会社</t>
  </si>
  <si>
    <t>市場事業</t>
    <rPh sb="0" eb="2">
      <t>イチバ</t>
    </rPh>
    <rPh sb="2" eb="4">
      <t>ジギョウ</t>
    </rPh>
    <phoneticPr fontId="8"/>
  </si>
  <si>
    <t>観光施設事業</t>
    <rPh sb="0" eb="2">
      <t>カンコウ</t>
    </rPh>
    <rPh sb="2" eb="4">
      <t>シセツ</t>
    </rPh>
    <rPh sb="4" eb="6">
      <t>ジギョウ</t>
    </rPh>
    <phoneticPr fontId="8"/>
  </si>
  <si>
    <t>宅地造成事業</t>
    <rPh sb="0" eb="2">
      <t>タクチ</t>
    </rPh>
    <rPh sb="2" eb="4">
      <t>ゾウセイ</t>
    </rPh>
    <rPh sb="4" eb="6">
      <t>ジギョウ</t>
    </rPh>
    <phoneticPr fontId="8"/>
  </si>
  <si>
    <t>駐車場整備事業</t>
    <rPh sb="0" eb="2">
      <t>チュウシャ</t>
    </rPh>
    <rPh sb="2" eb="3">
      <t>ジョウ</t>
    </rPh>
    <rPh sb="3" eb="5">
      <t>セイビ</t>
    </rPh>
    <rPh sb="5" eb="7">
      <t>ジギョウ</t>
    </rPh>
    <phoneticPr fontId="8"/>
  </si>
  <si>
    <t>下水道事業（農業集落）</t>
    <rPh sb="0" eb="3">
      <t>ゲスイドウ</t>
    </rPh>
    <rPh sb="3" eb="5">
      <t>ジギョウ</t>
    </rPh>
    <rPh sb="6" eb="8">
      <t>ノウギョウ</t>
    </rPh>
    <rPh sb="8" eb="10">
      <t>シュウラク</t>
    </rPh>
    <phoneticPr fontId="8"/>
  </si>
  <si>
    <t>駐車場整備事業</t>
    <rPh sb="0" eb="3">
      <t>チュウシャジョウ</t>
    </rPh>
    <rPh sb="3" eb="5">
      <t>セイビ</t>
    </rPh>
    <rPh sb="5" eb="7">
      <t>ジギョウ</t>
    </rPh>
    <phoneticPr fontId="8"/>
  </si>
  <si>
    <t>－</t>
  </si>
  <si>
    <t>千葉市</t>
    <rPh sb="0" eb="3">
      <t>チバシ</t>
    </rPh>
    <phoneticPr fontId="15"/>
  </si>
  <si>
    <t>千葉市</t>
    <rPh sb="0" eb="3">
      <t>チバシ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</si>
</sst>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b/>
      <sz val="11"/>
      <name val="游ゴシック"/>
      <family val="1"/>
      <charset val="128"/>
    </font>
    <font>
      <b/>
      <sz val="12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  <xf numFmtId="38" fontId="2" fillId="0" borderId="0" applyFont="0" applyFill="0" applyBorder="0" applyAlignment="0" applyProtection="0"/>
  </cellStyleXfs>
  <cellXfs count="127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8" xfId="1" applyNumberFormat="1" applyFont="1" applyFill="1" applyBorder="1" applyAlignment="1">
      <alignment vertical="center"/>
    </xf>
    <xf numFmtId="177" fontId="0" fillId="0" borderId="8" xfId="0" quotePrefix="1" applyNumberFormat="1" applyFont="1" applyFill="1" applyBorder="1" applyAlignment="1">
      <alignment horizontal="right" vertical="center"/>
    </xf>
    <xf numFmtId="177" fontId="0" fillId="0" borderId="8" xfId="1" quotePrefix="1" applyNumberFormat="1" applyFont="1" applyFill="1" applyBorder="1" applyAlignment="1">
      <alignment horizontal="right" vertical="center"/>
    </xf>
    <xf numFmtId="177" fontId="0" fillId="0" borderId="14" xfId="1" applyNumberFormat="1" applyFont="1" applyFill="1" applyBorder="1" applyAlignment="1">
      <alignment vertical="center"/>
    </xf>
    <xf numFmtId="177" fontId="0" fillId="0" borderId="14" xfId="1" quotePrefix="1" applyNumberFormat="1" applyFont="1" applyFill="1" applyBorder="1" applyAlignment="1">
      <alignment horizontal="right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20" fillId="0" borderId="4" xfId="0" applyFont="1" applyBorder="1" applyAlignment="1">
      <alignment horizontal="distributed" vertical="center" justifyLastLine="1"/>
    </xf>
    <xf numFmtId="0" fontId="21" fillId="0" borderId="4" xfId="0" applyFont="1" applyBorder="1" applyAlignment="1">
      <alignment horizontal="distributed" vertical="center" justifyLastLine="1"/>
    </xf>
    <xf numFmtId="177" fontId="2" fillId="0" borderId="8" xfId="4" applyNumberFormat="1" applyBorder="1" applyAlignment="1">
      <alignment vertical="center"/>
    </xf>
    <xf numFmtId="41" fontId="21" fillId="0" borderId="4" xfId="0" applyNumberFormat="1" applyFont="1" applyBorder="1" applyAlignment="1">
      <alignment horizontal="distributed" vertical="center" justifyLastLine="1"/>
    </xf>
    <xf numFmtId="177" fontId="2" fillId="0" borderId="8" xfId="1" applyNumberFormat="1" applyFon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41" fontId="0" fillId="0" borderId="8" xfId="0" applyNumberFormat="1" applyFont="1" applyBorder="1" applyAlignment="1">
      <alignment horizontal="center" vertical="center" shrinkToFit="1"/>
    </xf>
  </cellXfs>
  <cellStyles count="5">
    <cellStyle name="桁区切り" xfId="1" builtinId="6"/>
    <cellStyle name="桁区切り 2" xfId="4" xr:uid="{228E78DE-5599-4114-BB88-3E7BDFFD0129}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G5" sqref="G5"/>
    </sheetView>
  </sheetViews>
  <sheetFormatPr defaultRowHeight="12.9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4" customHeight="1">
      <c r="A1" s="107" t="s">
        <v>0</v>
      </c>
      <c r="B1" s="107"/>
      <c r="C1" s="107"/>
      <c r="D1" s="107"/>
      <c r="E1" s="20" t="s">
        <v>257</v>
      </c>
      <c r="F1" s="2"/>
    </row>
    <row r="3" spans="1:9" ht="14.95">
      <c r="A3" s="10" t="s">
        <v>103</v>
      </c>
    </row>
    <row r="5" spans="1:9">
      <c r="A5" s="9" t="s">
        <v>232</v>
      </c>
    </row>
    <row r="6" spans="1:9" ht="14.95">
      <c r="A6" s="3"/>
      <c r="G6" s="109" t="s">
        <v>104</v>
      </c>
      <c r="H6" s="110"/>
      <c r="I6" s="110"/>
    </row>
    <row r="7" spans="1:9" ht="27" customHeight="1">
      <c r="A7" s="8"/>
      <c r="B7" s="4"/>
      <c r="C7" s="4"/>
      <c r="D7" s="4"/>
      <c r="E7" s="58"/>
      <c r="F7" s="50" t="s">
        <v>233</v>
      </c>
      <c r="G7" s="50"/>
      <c r="H7" s="50" t="s">
        <v>243</v>
      </c>
      <c r="I7" s="51" t="s">
        <v>20</v>
      </c>
    </row>
    <row r="8" spans="1:9" ht="17.149999999999999" customHeight="1">
      <c r="A8" s="5"/>
      <c r="B8" s="6"/>
      <c r="C8" s="6"/>
      <c r="D8" s="6"/>
      <c r="E8" s="59"/>
      <c r="F8" s="52" t="s">
        <v>101</v>
      </c>
      <c r="G8" s="52" t="s">
        <v>1</v>
      </c>
      <c r="H8" s="52" t="s">
        <v>230</v>
      </c>
      <c r="I8" s="53"/>
    </row>
    <row r="9" spans="1:9" ht="18" customHeight="1">
      <c r="A9" s="108" t="s">
        <v>79</v>
      </c>
      <c r="B9" s="108" t="s">
        <v>80</v>
      </c>
      <c r="C9" s="60" t="s">
        <v>2</v>
      </c>
      <c r="D9" s="54"/>
      <c r="E9" s="54"/>
      <c r="F9" s="55">
        <v>208700</v>
      </c>
      <c r="G9" s="56">
        <f t="shared" ref="G9:G22" si="0">F9/$F$22*100</f>
        <v>42.771301624776612</v>
      </c>
      <c r="H9" s="55">
        <v>202900</v>
      </c>
      <c r="I9" s="56">
        <f t="shared" ref="I9:I21" si="1">(F9/H9-1)*100</f>
        <v>2.8585510103499301</v>
      </c>
    </row>
    <row r="10" spans="1:9" ht="18" customHeight="1">
      <c r="A10" s="108"/>
      <c r="B10" s="108"/>
      <c r="C10" s="62"/>
      <c r="D10" s="60" t="s">
        <v>21</v>
      </c>
      <c r="E10" s="54"/>
      <c r="F10" s="55">
        <v>109491</v>
      </c>
      <c r="G10" s="56">
        <f t="shared" si="0"/>
        <v>22.439255324381485</v>
      </c>
      <c r="H10" s="55">
        <v>106476</v>
      </c>
      <c r="I10" s="56">
        <f t="shared" si="1"/>
        <v>2.8316240279499638</v>
      </c>
    </row>
    <row r="11" spans="1:9" ht="18" customHeight="1">
      <c r="A11" s="108"/>
      <c r="B11" s="108"/>
      <c r="C11" s="49"/>
      <c r="D11" s="49"/>
      <c r="E11" s="29" t="s">
        <v>22</v>
      </c>
      <c r="F11" s="55">
        <v>95213</v>
      </c>
      <c r="G11" s="56">
        <f t="shared" si="0"/>
        <v>19.513099863918811</v>
      </c>
      <c r="H11" s="55">
        <v>89920</v>
      </c>
      <c r="I11" s="56">
        <f t="shared" si="1"/>
        <v>5.88634341637011</v>
      </c>
    </row>
    <row r="12" spans="1:9" ht="18" customHeight="1">
      <c r="A12" s="108"/>
      <c r="B12" s="108"/>
      <c r="C12" s="49"/>
      <c r="D12" s="28"/>
      <c r="E12" s="29" t="s">
        <v>23</v>
      </c>
      <c r="F12" s="55">
        <v>14278</v>
      </c>
      <c r="G12" s="56">
        <f>F12/$F$22*100</f>
        <v>2.9261554604626761</v>
      </c>
      <c r="H12" s="55">
        <v>11170</v>
      </c>
      <c r="I12" s="56">
        <f t="shared" si="1"/>
        <v>27.824529991047452</v>
      </c>
    </row>
    <row r="13" spans="1:9" ht="18" customHeight="1">
      <c r="A13" s="108"/>
      <c r="B13" s="108"/>
      <c r="C13" s="61"/>
      <c r="D13" s="54" t="s">
        <v>24</v>
      </c>
      <c r="E13" s="54"/>
      <c r="F13" s="55">
        <v>72093</v>
      </c>
      <c r="G13" s="56">
        <f t="shared" si="0"/>
        <v>14.774851212434214</v>
      </c>
      <c r="H13" s="55">
        <v>70025</v>
      </c>
      <c r="I13" s="56">
        <f t="shared" si="1"/>
        <v>2.9532309889325203</v>
      </c>
    </row>
    <row r="14" spans="1:9" ht="18" customHeight="1">
      <c r="A14" s="108"/>
      <c r="B14" s="108"/>
      <c r="C14" s="54" t="s">
        <v>3</v>
      </c>
      <c r="D14" s="54"/>
      <c r="E14" s="54"/>
      <c r="F14" s="55">
        <v>2706</v>
      </c>
      <c r="G14" s="56">
        <f t="shared" si="0"/>
        <v>0.55457183611234084</v>
      </c>
      <c r="H14" s="55">
        <v>2677</v>
      </c>
      <c r="I14" s="56">
        <f t="shared" si="1"/>
        <v>1.0833022039596463</v>
      </c>
    </row>
    <row r="15" spans="1:9" ht="18" customHeight="1">
      <c r="A15" s="108"/>
      <c r="B15" s="108"/>
      <c r="C15" s="54" t="s">
        <v>4</v>
      </c>
      <c r="D15" s="54"/>
      <c r="E15" s="54"/>
      <c r="F15" s="55">
        <v>19900</v>
      </c>
      <c r="G15" s="56">
        <f t="shared" si="0"/>
        <v>4.0783368583280053</v>
      </c>
      <c r="H15" s="55">
        <v>15700</v>
      </c>
      <c r="I15" s="56">
        <f t="shared" si="1"/>
        <v>26.751592356687894</v>
      </c>
    </row>
    <row r="16" spans="1:9" ht="18" customHeight="1">
      <c r="A16" s="108"/>
      <c r="B16" s="108"/>
      <c r="C16" s="54" t="s">
        <v>25</v>
      </c>
      <c r="D16" s="54"/>
      <c r="E16" s="54"/>
      <c r="F16" s="55">
        <v>10719</v>
      </c>
      <c r="G16" s="56">
        <f t="shared" si="0"/>
        <v>2.1967684816290394</v>
      </c>
      <c r="H16" s="55">
        <v>10756</v>
      </c>
      <c r="I16" s="56">
        <f>(F16/H16-1)*100</f>
        <v>-0.34399404983265214</v>
      </c>
    </row>
    <row r="17" spans="1:9" ht="18" customHeight="1">
      <c r="A17" s="108"/>
      <c r="B17" s="108"/>
      <c r="C17" s="54" t="s">
        <v>5</v>
      </c>
      <c r="D17" s="54"/>
      <c r="E17" s="54"/>
      <c r="F17" s="55">
        <v>92856</v>
      </c>
      <c r="G17" s="56">
        <f t="shared" si="0"/>
        <v>19.030052628990212</v>
      </c>
      <c r="H17" s="55">
        <v>90097</v>
      </c>
      <c r="I17" s="56">
        <f t="shared" si="1"/>
        <v>3.0622551250319097</v>
      </c>
    </row>
    <row r="18" spans="1:9" ht="18" customHeight="1">
      <c r="A18" s="108"/>
      <c r="B18" s="108"/>
      <c r="C18" s="54" t="s">
        <v>26</v>
      </c>
      <c r="D18" s="54"/>
      <c r="E18" s="54"/>
      <c r="F18" s="55">
        <v>28199</v>
      </c>
      <c r="G18" s="56">
        <f t="shared" si="0"/>
        <v>5.7791467873362521</v>
      </c>
      <c r="H18" s="55">
        <v>25785</v>
      </c>
      <c r="I18" s="56">
        <f t="shared" si="1"/>
        <v>9.3620321892573308</v>
      </c>
    </row>
    <row r="19" spans="1:9" ht="18" customHeight="1">
      <c r="A19" s="108"/>
      <c r="B19" s="108"/>
      <c r="C19" s="54" t="s">
        <v>27</v>
      </c>
      <c r="D19" s="54"/>
      <c r="E19" s="54"/>
      <c r="F19" s="55">
        <v>3404</v>
      </c>
      <c r="G19" s="56">
        <f t="shared" si="0"/>
        <v>0.69762103847982559</v>
      </c>
      <c r="H19" s="55">
        <v>3010</v>
      </c>
      <c r="I19" s="56">
        <f t="shared" si="1"/>
        <v>13.089700996677745</v>
      </c>
    </row>
    <row r="20" spans="1:9" ht="18" customHeight="1">
      <c r="A20" s="108"/>
      <c r="B20" s="108"/>
      <c r="C20" s="54" t="s">
        <v>6</v>
      </c>
      <c r="D20" s="54"/>
      <c r="E20" s="54"/>
      <c r="F20" s="55">
        <v>45685</v>
      </c>
      <c r="G20" s="56">
        <f t="shared" si="0"/>
        <v>9.3627547423474837</v>
      </c>
      <c r="H20" s="55">
        <v>63964</v>
      </c>
      <c r="I20" s="56">
        <f t="shared" si="1"/>
        <v>-28.577012069288976</v>
      </c>
    </row>
    <row r="21" spans="1:9" ht="18" customHeight="1">
      <c r="A21" s="108"/>
      <c r="B21" s="108"/>
      <c r="C21" s="54" t="s">
        <v>7</v>
      </c>
      <c r="D21" s="54"/>
      <c r="E21" s="54"/>
      <c r="F21" s="55">
        <v>75775</v>
      </c>
      <c r="G21" s="56">
        <f t="shared" si="0"/>
        <v>15.529446002000229</v>
      </c>
      <c r="H21" s="55">
        <v>78715</v>
      </c>
      <c r="I21" s="56">
        <f t="shared" si="1"/>
        <v>-3.7349933303690519</v>
      </c>
    </row>
    <row r="22" spans="1:9" ht="18" customHeight="1">
      <c r="A22" s="108"/>
      <c r="B22" s="108"/>
      <c r="C22" s="54" t="s">
        <v>8</v>
      </c>
      <c r="D22" s="54"/>
      <c r="E22" s="54"/>
      <c r="F22" s="55">
        <f>SUM(F9,F14:F21)</f>
        <v>487944</v>
      </c>
      <c r="G22" s="56">
        <f t="shared" si="0"/>
        <v>100</v>
      </c>
      <c r="H22" s="55">
        <f>SUM(H9,H14:H21)</f>
        <v>493604</v>
      </c>
      <c r="I22" s="56">
        <f t="shared" ref="I22:I40" si="2">(F22/H22-1)*100</f>
        <v>-1.146668179350252</v>
      </c>
    </row>
    <row r="23" spans="1:9" ht="18" customHeight="1">
      <c r="A23" s="108"/>
      <c r="B23" s="108" t="s">
        <v>81</v>
      </c>
      <c r="C23" s="63" t="s">
        <v>9</v>
      </c>
      <c r="D23" s="29"/>
      <c r="E23" s="29"/>
      <c r="F23" s="55">
        <v>278706</v>
      </c>
      <c r="G23" s="56">
        <f t="shared" ref="G23:G37" si="3">F23/$F$40*100</f>
        <v>57.118205703090098</v>
      </c>
      <c r="H23" s="55">
        <v>271719</v>
      </c>
      <c r="I23" s="56">
        <f t="shared" si="2"/>
        <v>2.5714064897927713</v>
      </c>
    </row>
    <row r="24" spans="1:9" ht="18" customHeight="1">
      <c r="A24" s="108"/>
      <c r="B24" s="108"/>
      <c r="C24" s="62"/>
      <c r="D24" s="29" t="s">
        <v>10</v>
      </c>
      <c r="E24" s="29"/>
      <c r="F24" s="55">
        <v>99496</v>
      </c>
      <c r="G24" s="56">
        <f t="shared" si="3"/>
        <v>20.390780947072013</v>
      </c>
      <c r="H24" s="55">
        <v>99448</v>
      </c>
      <c r="I24" s="56">
        <f t="shared" si="2"/>
        <v>4.8266430697441187E-2</v>
      </c>
    </row>
    <row r="25" spans="1:9" ht="18" customHeight="1">
      <c r="A25" s="108"/>
      <c r="B25" s="108"/>
      <c r="C25" s="62"/>
      <c r="D25" s="29" t="s">
        <v>28</v>
      </c>
      <c r="E25" s="29"/>
      <c r="F25" s="55">
        <v>123982</v>
      </c>
      <c r="G25" s="56">
        <f t="shared" si="3"/>
        <v>25.408959188106884</v>
      </c>
      <c r="H25" s="55">
        <v>118796</v>
      </c>
      <c r="I25" s="56">
        <f t="shared" si="2"/>
        <v>4.3654668507357108</v>
      </c>
    </row>
    <row r="26" spans="1:9" ht="18" customHeight="1">
      <c r="A26" s="108"/>
      <c r="B26" s="108"/>
      <c r="C26" s="61"/>
      <c r="D26" s="29" t="s">
        <v>11</v>
      </c>
      <c r="E26" s="29"/>
      <c r="F26" s="55">
        <v>55228</v>
      </c>
      <c r="G26" s="56">
        <f t="shared" si="3"/>
        <v>11.318465567911204</v>
      </c>
      <c r="H26" s="55">
        <v>53475</v>
      </c>
      <c r="I26" s="56">
        <f t="shared" si="2"/>
        <v>3.2781673679289414</v>
      </c>
    </row>
    <row r="27" spans="1:9" ht="18" customHeight="1">
      <c r="A27" s="108"/>
      <c r="B27" s="108"/>
      <c r="C27" s="63" t="s">
        <v>12</v>
      </c>
      <c r="D27" s="29"/>
      <c r="E27" s="29"/>
      <c r="F27" s="55">
        <v>162366</v>
      </c>
      <c r="G27" s="56">
        <f t="shared" si="3"/>
        <v>33.275403425788916</v>
      </c>
      <c r="H27" s="55">
        <v>157421</v>
      </c>
      <c r="I27" s="56">
        <f t="shared" si="2"/>
        <v>3.1412581548840413</v>
      </c>
    </row>
    <row r="28" spans="1:9" ht="18" customHeight="1">
      <c r="A28" s="108"/>
      <c r="B28" s="108"/>
      <c r="C28" s="62"/>
      <c r="D28" s="29" t="s">
        <v>13</v>
      </c>
      <c r="E28" s="29"/>
      <c r="F28" s="55">
        <v>70519</v>
      </c>
      <c r="G28" s="56">
        <f t="shared" si="3"/>
        <v>14.452213974497177</v>
      </c>
      <c r="H28" s="55">
        <v>66778</v>
      </c>
      <c r="I28" s="56">
        <f t="shared" si="2"/>
        <v>5.6021444188205649</v>
      </c>
    </row>
    <row r="29" spans="1:9" ht="18" customHeight="1">
      <c r="A29" s="108"/>
      <c r="B29" s="108"/>
      <c r="C29" s="62"/>
      <c r="D29" s="29" t="s">
        <v>29</v>
      </c>
      <c r="E29" s="29"/>
      <c r="F29" s="55">
        <v>8920</v>
      </c>
      <c r="G29" s="56">
        <f t="shared" si="3"/>
        <v>1.8280711390194815</v>
      </c>
      <c r="H29" s="55">
        <v>9521</v>
      </c>
      <c r="I29" s="56">
        <f t="shared" si="2"/>
        <v>-6.3123621468333173</v>
      </c>
    </row>
    <row r="30" spans="1:9" ht="18" customHeight="1">
      <c r="A30" s="108"/>
      <c r="B30" s="108"/>
      <c r="C30" s="62"/>
      <c r="D30" s="29" t="s">
        <v>30</v>
      </c>
      <c r="E30" s="29"/>
      <c r="F30" s="55">
        <v>31893</v>
      </c>
      <c r="G30" s="56">
        <f t="shared" si="3"/>
        <v>6.5361740848372571</v>
      </c>
      <c r="H30" s="55">
        <v>30666</v>
      </c>
      <c r="I30" s="56">
        <f t="shared" si="2"/>
        <v>4.0011739385638734</v>
      </c>
    </row>
    <row r="31" spans="1:9" ht="18" customHeight="1">
      <c r="A31" s="108"/>
      <c r="B31" s="108"/>
      <c r="C31" s="62"/>
      <c r="D31" s="29" t="s">
        <v>31</v>
      </c>
      <c r="E31" s="29"/>
      <c r="F31" s="55">
        <v>31637</v>
      </c>
      <c r="G31" s="56">
        <f t="shared" si="3"/>
        <v>6.4837092629102395</v>
      </c>
      <c r="H31" s="55">
        <v>30699</v>
      </c>
      <c r="I31" s="56">
        <f t="shared" si="2"/>
        <v>3.0554741196781698</v>
      </c>
    </row>
    <row r="32" spans="1:9" ht="18" customHeight="1">
      <c r="A32" s="108"/>
      <c r="B32" s="108"/>
      <c r="C32" s="62"/>
      <c r="D32" s="29" t="s">
        <v>14</v>
      </c>
      <c r="E32" s="29"/>
      <c r="F32" s="55">
        <v>4759</v>
      </c>
      <c r="G32" s="56">
        <f t="shared" si="3"/>
        <v>0.97531284199481094</v>
      </c>
      <c r="H32" s="55">
        <v>2575</v>
      </c>
      <c r="I32" s="56">
        <f t="shared" si="2"/>
        <v>84.815533980582529</v>
      </c>
    </row>
    <row r="33" spans="1:9" ht="18" customHeight="1">
      <c r="A33" s="108"/>
      <c r="B33" s="108"/>
      <c r="C33" s="61"/>
      <c r="D33" s="29" t="s">
        <v>32</v>
      </c>
      <c r="E33" s="29"/>
      <c r="F33" s="55">
        <v>14136</v>
      </c>
      <c r="G33" s="56">
        <f t="shared" si="3"/>
        <v>2.8970418857824431</v>
      </c>
      <c r="H33" s="55">
        <v>16680</v>
      </c>
      <c r="I33" s="56">
        <f t="shared" si="2"/>
        <v>-15.251798561151075</v>
      </c>
    </row>
    <row r="34" spans="1:9" ht="18" customHeight="1">
      <c r="A34" s="108"/>
      <c r="B34" s="108"/>
      <c r="C34" s="63" t="s">
        <v>15</v>
      </c>
      <c r="D34" s="29"/>
      <c r="E34" s="29"/>
      <c r="F34" s="55">
        <v>46874</v>
      </c>
      <c r="G34" s="56">
        <f t="shared" si="3"/>
        <v>9.6063908711209844</v>
      </c>
      <c r="H34" s="55">
        <v>64464</v>
      </c>
      <c r="I34" s="56">
        <f t="shared" si="2"/>
        <v>-27.286547530404569</v>
      </c>
    </row>
    <row r="35" spans="1:9" ht="18" customHeight="1">
      <c r="A35" s="108"/>
      <c r="B35" s="108"/>
      <c r="C35" s="62"/>
      <c r="D35" s="63" t="s">
        <v>16</v>
      </c>
      <c r="E35" s="29"/>
      <c r="F35" s="55">
        <v>46874</v>
      </c>
      <c r="G35" s="56">
        <f t="shared" si="3"/>
        <v>9.6063908711209844</v>
      </c>
      <c r="H35" s="55">
        <v>64264</v>
      </c>
      <c r="I35" s="56">
        <f t="shared" si="2"/>
        <v>-27.060251462716302</v>
      </c>
    </row>
    <row r="36" spans="1:9" ht="18" customHeight="1">
      <c r="A36" s="108"/>
      <c r="B36" s="108"/>
      <c r="C36" s="62"/>
      <c r="D36" s="62"/>
      <c r="E36" s="57" t="s">
        <v>102</v>
      </c>
      <c r="F36" s="55">
        <v>16920</v>
      </c>
      <c r="G36" s="56">
        <f t="shared" si="3"/>
        <v>3.4675968242387478</v>
      </c>
      <c r="H36" s="55">
        <v>17720</v>
      </c>
      <c r="I36" s="56">
        <f>(F36/H36-1)*100</f>
        <v>-4.5146726862302478</v>
      </c>
    </row>
    <row r="37" spans="1:9" ht="18" customHeight="1">
      <c r="A37" s="108"/>
      <c r="B37" s="108"/>
      <c r="C37" s="62"/>
      <c r="D37" s="61"/>
      <c r="E37" s="29" t="s">
        <v>33</v>
      </c>
      <c r="F37" s="55">
        <v>29954</v>
      </c>
      <c r="G37" s="56">
        <f t="shared" si="3"/>
        <v>6.1387940468822375</v>
      </c>
      <c r="H37" s="55">
        <v>46544</v>
      </c>
      <c r="I37" s="56">
        <f t="shared" si="2"/>
        <v>-35.643691990374705</v>
      </c>
    </row>
    <row r="38" spans="1:9" ht="18" customHeight="1">
      <c r="A38" s="108"/>
      <c r="B38" s="108"/>
      <c r="C38" s="62"/>
      <c r="D38" s="54" t="s">
        <v>34</v>
      </c>
      <c r="E38" s="54"/>
      <c r="F38" s="55">
        <v>0</v>
      </c>
      <c r="G38" s="56">
        <f>F38/$F$40*100</f>
        <v>0</v>
      </c>
      <c r="H38" s="55">
        <v>200</v>
      </c>
      <c r="I38" s="56">
        <f t="shared" si="2"/>
        <v>-100</v>
      </c>
    </row>
    <row r="39" spans="1:9" ht="18" customHeight="1">
      <c r="A39" s="108"/>
      <c r="B39" s="108"/>
      <c r="C39" s="61"/>
      <c r="D39" s="54" t="s">
        <v>35</v>
      </c>
      <c r="E39" s="54"/>
      <c r="F39" s="55">
        <v>0</v>
      </c>
      <c r="G39" s="56">
        <f>F39/$F$40*100</f>
        <v>0</v>
      </c>
      <c r="H39" s="55">
        <v>0</v>
      </c>
      <c r="I39" s="56" t="e">
        <f t="shared" si="2"/>
        <v>#DIV/0!</v>
      </c>
    </row>
    <row r="40" spans="1:9" ht="18" customHeight="1">
      <c r="A40" s="108"/>
      <c r="B40" s="108"/>
      <c r="C40" s="29" t="s">
        <v>17</v>
      </c>
      <c r="D40" s="29"/>
      <c r="E40" s="29"/>
      <c r="F40" s="55">
        <f>SUM(F23,F27,F34)</f>
        <v>487946</v>
      </c>
      <c r="G40" s="56">
        <f>F40/$F$40*100</f>
        <v>100</v>
      </c>
      <c r="H40" s="55">
        <f>SUM(H23,H27,H34)</f>
        <v>493604</v>
      </c>
      <c r="I40" s="56">
        <f t="shared" si="2"/>
        <v>-1.1462629962480042</v>
      </c>
    </row>
    <row r="41" spans="1:9" ht="18" customHeight="1">
      <c r="A41" s="25" t="s">
        <v>18</v>
      </c>
      <c r="B41" s="25"/>
    </row>
    <row r="42" spans="1:9" ht="18" customHeight="1">
      <c r="A42" s="26" t="s">
        <v>19</v>
      </c>
      <c r="B42" s="25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J48" sqref="J48"/>
      <selection pane="topRight" activeCell="J48" sqref="J48"/>
      <selection pane="bottomLeft" activeCell="J48" sqref="J48"/>
      <selection pane="bottomRight" activeCell="G28" sqref="G28"/>
    </sheetView>
  </sheetViews>
  <sheetFormatPr defaultRowHeight="12.9"/>
  <cols>
    <col min="1" max="1" width="3.625" style="1" customWidth="1"/>
    <col min="2" max="2" width="1.625" style="1" customWidth="1"/>
    <col min="3" max="3" width="2.7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4" customHeight="1">
      <c r="A1" s="17" t="s">
        <v>0</v>
      </c>
      <c r="B1" s="13"/>
      <c r="C1" s="13"/>
      <c r="D1" s="102" t="s">
        <v>257</v>
      </c>
      <c r="E1" s="14"/>
      <c r="F1" s="14"/>
      <c r="G1" s="14"/>
    </row>
    <row r="2" spans="1:25" ht="14.95" customHeight="1"/>
    <row r="3" spans="1:25" ht="14.95" customHeight="1">
      <c r="A3" s="15" t="s">
        <v>42</v>
      </c>
      <c r="B3" s="15"/>
      <c r="C3" s="15"/>
      <c r="D3" s="15"/>
    </row>
    <row r="4" spans="1:25" ht="14.95" customHeight="1">
      <c r="A4" s="15"/>
      <c r="B4" s="15"/>
      <c r="C4" s="15"/>
      <c r="D4" s="15"/>
    </row>
    <row r="5" spans="1:25" ht="16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6" customHeight="1">
      <c r="A6" s="118" t="s">
        <v>44</v>
      </c>
      <c r="B6" s="117"/>
      <c r="C6" s="117"/>
      <c r="D6" s="117"/>
      <c r="E6" s="117"/>
      <c r="F6" s="111" t="s">
        <v>244</v>
      </c>
      <c r="G6" s="111"/>
      <c r="H6" s="111" t="s">
        <v>245</v>
      </c>
      <c r="I6" s="111"/>
      <c r="J6" s="111" t="s">
        <v>246</v>
      </c>
      <c r="K6" s="111"/>
      <c r="L6" s="111"/>
      <c r="M6" s="111"/>
      <c r="N6" s="111"/>
      <c r="O6" s="111"/>
    </row>
    <row r="7" spans="1:25" ht="16" customHeight="1">
      <c r="A7" s="117"/>
      <c r="B7" s="117"/>
      <c r="C7" s="117"/>
      <c r="D7" s="117"/>
      <c r="E7" s="117"/>
      <c r="F7" s="52" t="s">
        <v>235</v>
      </c>
      <c r="G7" s="52" t="s">
        <v>243</v>
      </c>
      <c r="H7" s="52" t="s">
        <v>235</v>
      </c>
      <c r="I7" s="52" t="s">
        <v>243</v>
      </c>
      <c r="J7" s="52" t="s">
        <v>235</v>
      </c>
      <c r="K7" s="52" t="s">
        <v>243</v>
      </c>
      <c r="L7" s="52" t="s">
        <v>235</v>
      </c>
      <c r="M7" s="52" t="s">
        <v>243</v>
      </c>
      <c r="N7" s="52" t="s">
        <v>235</v>
      </c>
      <c r="O7" s="52" t="s">
        <v>243</v>
      </c>
    </row>
    <row r="8" spans="1:25" ht="16" customHeight="1">
      <c r="A8" s="115" t="s">
        <v>83</v>
      </c>
      <c r="B8" s="60" t="s">
        <v>45</v>
      </c>
      <c r="C8" s="54"/>
      <c r="D8" s="54"/>
      <c r="E8" s="64" t="s">
        <v>36</v>
      </c>
      <c r="F8" s="65">
        <v>2229</v>
      </c>
      <c r="G8" s="65">
        <v>2023.3589999999999</v>
      </c>
      <c r="H8" s="65">
        <v>23086</v>
      </c>
      <c r="I8" s="65">
        <v>23132.056</v>
      </c>
      <c r="J8" s="65">
        <v>29886.695</v>
      </c>
      <c r="K8" s="65">
        <v>30351.797999999999</v>
      </c>
      <c r="L8" s="65"/>
      <c r="M8" s="65"/>
      <c r="N8" s="65"/>
      <c r="O8" s="65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6" customHeight="1">
      <c r="A9" s="115"/>
      <c r="B9" s="62"/>
      <c r="C9" s="54" t="s">
        <v>46</v>
      </c>
      <c r="D9" s="54"/>
      <c r="E9" s="64" t="s">
        <v>37</v>
      </c>
      <c r="F9" s="65">
        <v>2203</v>
      </c>
      <c r="G9" s="65">
        <v>1997.5239999999999</v>
      </c>
      <c r="H9" s="65">
        <v>23074</v>
      </c>
      <c r="I9" s="65">
        <v>22926.383999999998</v>
      </c>
      <c r="J9" s="65">
        <v>29666.383000000002</v>
      </c>
      <c r="K9" s="65">
        <v>30268.519</v>
      </c>
      <c r="L9" s="65"/>
      <c r="M9" s="65"/>
      <c r="N9" s="65"/>
      <c r="O9" s="65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6" customHeight="1">
      <c r="A10" s="115"/>
      <c r="B10" s="61"/>
      <c r="C10" s="54" t="s">
        <v>47</v>
      </c>
      <c r="D10" s="54"/>
      <c r="E10" s="64" t="s">
        <v>38</v>
      </c>
      <c r="F10" s="65">
        <v>25.835000000000001</v>
      </c>
      <c r="G10" s="65">
        <v>25.835000000000001</v>
      </c>
      <c r="H10" s="65">
        <v>12</v>
      </c>
      <c r="I10" s="65">
        <v>205.672</v>
      </c>
      <c r="J10" s="66">
        <v>220.31200000000001</v>
      </c>
      <c r="K10" s="66">
        <v>83.278999999999996</v>
      </c>
      <c r="L10" s="65"/>
      <c r="M10" s="65"/>
      <c r="N10" s="65"/>
      <c r="O10" s="65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6" customHeight="1">
      <c r="A11" s="115"/>
      <c r="B11" s="60" t="s">
        <v>48</v>
      </c>
      <c r="C11" s="54"/>
      <c r="D11" s="54"/>
      <c r="E11" s="64" t="s">
        <v>39</v>
      </c>
      <c r="F11" s="65">
        <v>2145</v>
      </c>
      <c r="G11" s="65">
        <v>2023.3589999999999</v>
      </c>
      <c r="H11" s="65">
        <v>24799</v>
      </c>
      <c r="I11" s="65">
        <v>24274.569</v>
      </c>
      <c r="J11" s="65">
        <v>29059.393</v>
      </c>
      <c r="K11" s="65">
        <v>28862.043000000001</v>
      </c>
      <c r="L11" s="65"/>
      <c r="M11" s="65"/>
      <c r="N11" s="65"/>
      <c r="O11" s="65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6" customHeight="1">
      <c r="A12" s="115"/>
      <c r="B12" s="62"/>
      <c r="C12" s="54" t="s">
        <v>49</v>
      </c>
      <c r="D12" s="54"/>
      <c r="E12" s="64" t="s">
        <v>40</v>
      </c>
      <c r="F12" s="65">
        <v>2145</v>
      </c>
      <c r="G12" s="65">
        <v>2022.8989999999999</v>
      </c>
      <c r="H12" s="65">
        <v>24663</v>
      </c>
      <c r="I12" s="65">
        <v>24135.359</v>
      </c>
      <c r="J12" s="65">
        <v>29048.842000000001</v>
      </c>
      <c r="K12" s="65">
        <v>28831.492999999999</v>
      </c>
      <c r="L12" s="65"/>
      <c r="M12" s="65"/>
      <c r="N12" s="65"/>
      <c r="O12" s="65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6" customHeight="1">
      <c r="A13" s="115"/>
      <c r="B13" s="61"/>
      <c r="C13" s="54" t="s">
        <v>50</v>
      </c>
      <c r="D13" s="54"/>
      <c r="E13" s="64" t="s">
        <v>41</v>
      </c>
      <c r="F13" s="65">
        <v>0.46</v>
      </c>
      <c r="G13" s="65">
        <v>0.46</v>
      </c>
      <c r="H13" s="66">
        <v>136</v>
      </c>
      <c r="I13" s="66">
        <v>139.21</v>
      </c>
      <c r="J13" s="66">
        <v>10.551</v>
      </c>
      <c r="K13" s="66">
        <v>10.55</v>
      </c>
      <c r="L13" s="65"/>
      <c r="M13" s="65"/>
      <c r="N13" s="65"/>
      <c r="O13" s="65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6" customHeight="1">
      <c r="A14" s="115"/>
      <c r="B14" s="54" t="s">
        <v>51</v>
      </c>
      <c r="C14" s="54"/>
      <c r="D14" s="54"/>
      <c r="E14" s="64" t="s">
        <v>87</v>
      </c>
      <c r="F14" s="65">
        <f t="shared" ref="F14:O14" si="0">F9-F12</f>
        <v>58</v>
      </c>
      <c r="G14" s="65">
        <f t="shared" si="0"/>
        <v>-25.375</v>
      </c>
      <c r="H14" s="65">
        <f t="shared" si="0"/>
        <v>-1589</v>
      </c>
      <c r="I14" s="65">
        <f t="shared" si="0"/>
        <v>-1208.9750000000022</v>
      </c>
      <c r="J14" s="65">
        <f t="shared" si="0"/>
        <v>617.54100000000108</v>
      </c>
      <c r="K14" s="65">
        <f t="shared" si="0"/>
        <v>1437.0260000000017</v>
      </c>
      <c r="L14" s="65">
        <f t="shared" si="0"/>
        <v>0</v>
      </c>
      <c r="M14" s="65">
        <f t="shared" si="0"/>
        <v>0</v>
      </c>
      <c r="N14" s="65">
        <f t="shared" si="0"/>
        <v>0</v>
      </c>
      <c r="O14" s="65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6" customHeight="1">
      <c r="A15" s="115"/>
      <c r="B15" s="54" t="s">
        <v>52</v>
      </c>
      <c r="C15" s="54"/>
      <c r="D15" s="54"/>
      <c r="E15" s="64" t="s">
        <v>88</v>
      </c>
      <c r="F15" s="65">
        <f t="shared" ref="F15:O15" si="1">F10-F13</f>
        <v>25.375</v>
      </c>
      <c r="G15" s="65">
        <f t="shared" si="1"/>
        <v>25.375</v>
      </c>
      <c r="H15" s="65">
        <f t="shared" si="1"/>
        <v>-124</v>
      </c>
      <c r="I15" s="65">
        <f t="shared" si="1"/>
        <v>66.461999999999989</v>
      </c>
      <c r="J15" s="65">
        <f t="shared" si="1"/>
        <v>209.76100000000002</v>
      </c>
      <c r="K15" s="65">
        <f t="shared" si="1"/>
        <v>72.728999999999999</v>
      </c>
      <c r="L15" s="65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6" customHeight="1">
      <c r="A16" s="115"/>
      <c r="B16" s="54" t="s">
        <v>53</v>
      </c>
      <c r="C16" s="54"/>
      <c r="D16" s="54"/>
      <c r="E16" s="64" t="s">
        <v>89</v>
      </c>
      <c r="F16" s="65">
        <f t="shared" ref="F16:O16" si="2">F8-F11</f>
        <v>84</v>
      </c>
      <c r="G16" s="65">
        <f t="shared" si="2"/>
        <v>0</v>
      </c>
      <c r="H16" s="65">
        <f t="shared" si="2"/>
        <v>-1713</v>
      </c>
      <c r="I16" s="65">
        <f t="shared" si="2"/>
        <v>-1142.512999999999</v>
      </c>
      <c r="J16" s="65">
        <f t="shared" si="2"/>
        <v>827.30199999999968</v>
      </c>
      <c r="K16" s="65">
        <f t="shared" si="2"/>
        <v>1489.7549999999974</v>
      </c>
      <c r="L16" s="65">
        <f t="shared" si="2"/>
        <v>0</v>
      </c>
      <c r="M16" s="65">
        <f t="shared" si="2"/>
        <v>0</v>
      </c>
      <c r="N16" s="65">
        <f t="shared" si="2"/>
        <v>0</v>
      </c>
      <c r="O16" s="65">
        <f t="shared" si="2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6" customHeight="1">
      <c r="A17" s="115"/>
      <c r="B17" s="54" t="s">
        <v>54</v>
      </c>
      <c r="C17" s="54"/>
      <c r="D17" s="54"/>
      <c r="E17" s="52"/>
      <c r="F17" s="65">
        <v>0</v>
      </c>
      <c r="G17" s="65">
        <v>0</v>
      </c>
      <c r="H17" s="66">
        <v>7865</v>
      </c>
      <c r="I17" s="66">
        <v>9394</v>
      </c>
      <c r="J17" s="65">
        <v>0</v>
      </c>
      <c r="K17" s="65">
        <v>0</v>
      </c>
      <c r="L17" s="65"/>
      <c r="M17" s="65"/>
      <c r="N17" s="66"/>
      <c r="O17" s="67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6" customHeight="1">
      <c r="A18" s="115"/>
      <c r="B18" s="54" t="s">
        <v>55</v>
      </c>
      <c r="C18" s="54"/>
      <c r="D18" s="54"/>
      <c r="E18" s="52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/>
      <c r="M18" s="67"/>
      <c r="N18" s="67"/>
      <c r="O18" s="67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6" customHeight="1">
      <c r="A19" s="115" t="s">
        <v>84</v>
      </c>
      <c r="B19" s="60" t="s">
        <v>56</v>
      </c>
      <c r="C19" s="54"/>
      <c r="D19" s="54"/>
      <c r="E19" s="64"/>
      <c r="F19" s="65">
        <v>1385.079</v>
      </c>
      <c r="G19" s="65">
        <v>1477.798</v>
      </c>
      <c r="H19" s="65">
        <v>6768</v>
      </c>
      <c r="I19" s="65">
        <v>8158.8789999999999</v>
      </c>
      <c r="J19" s="65">
        <v>18064.357</v>
      </c>
      <c r="K19" s="65">
        <v>18870.899000000001</v>
      </c>
      <c r="L19" s="65"/>
      <c r="M19" s="65"/>
      <c r="N19" s="65"/>
      <c r="O19" s="65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6" customHeight="1">
      <c r="A20" s="115"/>
      <c r="B20" s="61"/>
      <c r="C20" s="54" t="s">
        <v>57</v>
      </c>
      <c r="D20" s="54"/>
      <c r="E20" s="64"/>
      <c r="F20" s="65">
        <v>522</v>
      </c>
      <c r="G20" s="65">
        <v>443</v>
      </c>
      <c r="H20" s="65">
        <v>4919</v>
      </c>
      <c r="I20" s="65">
        <v>6849</v>
      </c>
      <c r="J20" s="65">
        <v>11903</v>
      </c>
      <c r="K20" s="66">
        <v>13269.7</v>
      </c>
      <c r="L20" s="65"/>
      <c r="M20" s="65"/>
      <c r="N20" s="65"/>
      <c r="O20" s="65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6" customHeight="1">
      <c r="A21" s="115"/>
      <c r="B21" s="54" t="s">
        <v>58</v>
      </c>
      <c r="C21" s="54"/>
      <c r="D21" s="54"/>
      <c r="E21" s="64" t="s">
        <v>90</v>
      </c>
      <c r="F21" s="65">
        <v>1385.079</v>
      </c>
      <c r="G21" s="65">
        <v>1477.798</v>
      </c>
      <c r="H21" s="65">
        <v>6768</v>
      </c>
      <c r="I21" s="65">
        <v>8158.8789999999999</v>
      </c>
      <c r="J21" s="65">
        <v>18064.357</v>
      </c>
      <c r="K21" s="65">
        <v>18870.899000000001</v>
      </c>
      <c r="L21" s="65"/>
      <c r="M21" s="65"/>
      <c r="N21" s="65"/>
      <c r="O21" s="65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6" customHeight="1">
      <c r="A22" s="115"/>
      <c r="B22" s="60" t="s">
        <v>59</v>
      </c>
      <c r="C22" s="54"/>
      <c r="D22" s="54"/>
      <c r="E22" s="64" t="s">
        <v>91</v>
      </c>
      <c r="F22" s="65">
        <v>1852.9780000000001</v>
      </c>
      <c r="G22" s="65">
        <v>1917.172</v>
      </c>
      <c r="H22" s="65">
        <v>7873</v>
      </c>
      <c r="I22" s="65">
        <v>9010.1</v>
      </c>
      <c r="J22" s="65">
        <v>27729.489000000001</v>
      </c>
      <c r="K22" s="65">
        <v>29040.543000000001</v>
      </c>
      <c r="L22" s="65"/>
      <c r="M22" s="65"/>
      <c r="N22" s="65"/>
      <c r="O22" s="65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6" customHeight="1">
      <c r="A23" s="115"/>
      <c r="B23" s="61" t="s">
        <v>60</v>
      </c>
      <c r="C23" s="54" t="s">
        <v>61</v>
      </c>
      <c r="D23" s="54"/>
      <c r="E23" s="64"/>
      <c r="F23" s="65">
        <v>989.09799999999996</v>
      </c>
      <c r="G23" s="65">
        <v>1081.1559999999999</v>
      </c>
      <c r="H23" s="65">
        <v>2021</v>
      </c>
      <c r="I23" s="65">
        <v>1937.348</v>
      </c>
      <c r="J23" s="65">
        <v>16836.932000000001</v>
      </c>
      <c r="K23" s="65">
        <v>16989.940999999999</v>
      </c>
      <c r="L23" s="65"/>
      <c r="M23" s="65"/>
      <c r="N23" s="65"/>
      <c r="O23" s="65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6" customHeight="1">
      <c r="A24" s="115"/>
      <c r="B24" s="54" t="s">
        <v>92</v>
      </c>
      <c r="C24" s="54"/>
      <c r="D24" s="54"/>
      <c r="E24" s="64" t="s">
        <v>93</v>
      </c>
      <c r="F24" s="65">
        <f t="shared" ref="F24:O24" si="3">F21-F22</f>
        <v>-467.89900000000011</v>
      </c>
      <c r="G24" s="65">
        <f t="shared" si="3"/>
        <v>-439.37400000000002</v>
      </c>
      <c r="H24" s="65">
        <f t="shared" si="3"/>
        <v>-1105</v>
      </c>
      <c r="I24" s="65">
        <f t="shared" si="3"/>
        <v>-851.22100000000046</v>
      </c>
      <c r="J24" s="65">
        <f t="shared" si="3"/>
        <v>-9665.1320000000014</v>
      </c>
      <c r="K24" s="65">
        <f t="shared" si="3"/>
        <v>-10169.644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6" customHeight="1">
      <c r="A25" s="115"/>
      <c r="B25" s="60" t="s">
        <v>62</v>
      </c>
      <c r="C25" s="60"/>
      <c r="D25" s="60"/>
      <c r="E25" s="119" t="s">
        <v>94</v>
      </c>
      <c r="F25" s="113">
        <v>468</v>
      </c>
      <c r="G25" s="113">
        <v>439.37400000000002</v>
      </c>
      <c r="H25" s="113">
        <v>1105</v>
      </c>
      <c r="I25" s="113">
        <v>851</v>
      </c>
      <c r="J25" s="113">
        <v>9665</v>
      </c>
      <c r="K25" s="113">
        <v>10170</v>
      </c>
      <c r="L25" s="113"/>
      <c r="M25" s="113"/>
      <c r="N25" s="113"/>
      <c r="O25" s="113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6" customHeight="1">
      <c r="A26" s="115"/>
      <c r="B26" s="81" t="s">
        <v>63</v>
      </c>
      <c r="C26" s="81"/>
      <c r="D26" s="81"/>
      <c r="E26" s="120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6" customHeight="1">
      <c r="A27" s="115"/>
      <c r="B27" s="54" t="s">
        <v>95</v>
      </c>
      <c r="C27" s="54"/>
      <c r="D27" s="54"/>
      <c r="E27" s="64" t="s">
        <v>96</v>
      </c>
      <c r="F27" s="65">
        <v>0</v>
      </c>
      <c r="G27" s="65">
        <f t="shared" ref="G27:O27" si="4">G24+G25</f>
        <v>0</v>
      </c>
      <c r="H27" s="65">
        <f t="shared" si="4"/>
        <v>0</v>
      </c>
      <c r="I27" s="65">
        <v>0</v>
      </c>
      <c r="J27" s="65">
        <v>0</v>
      </c>
      <c r="K27" s="65">
        <v>0</v>
      </c>
      <c r="L27" s="65">
        <f t="shared" si="4"/>
        <v>0</v>
      </c>
      <c r="M27" s="65">
        <f t="shared" si="4"/>
        <v>0</v>
      </c>
      <c r="N27" s="65">
        <f t="shared" si="4"/>
        <v>0</v>
      </c>
      <c r="O27" s="65">
        <f t="shared" si="4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6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6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6" customHeight="1">
      <c r="A30" s="117" t="s">
        <v>64</v>
      </c>
      <c r="B30" s="117"/>
      <c r="C30" s="117"/>
      <c r="D30" s="117"/>
      <c r="E30" s="117"/>
      <c r="F30" s="112" t="s">
        <v>249</v>
      </c>
      <c r="G30" s="112"/>
      <c r="H30" s="112" t="s">
        <v>250</v>
      </c>
      <c r="I30" s="112"/>
      <c r="J30" s="112" t="s">
        <v>251</v>
      </c>
      <c r="K30" s="112"/>
      <c r="L30" s="112" t="s">
        <v>252</v>
      </c>
      <c r="M30" s="112"/>
      <c r="N30" s="112" t="s">
        <v>253</v>
      </c>
      <c r="O30" s="112"/>
      <c r="P30" s="24"/>
      <c r="Q30" s="18"/>
      <c r="R30" s="24"/>
      <c r="S30" s="18"/>
      <c r="T30" s="24"/>
      <c r="U30" s="18"/>
      <c r="V30" s="24"/>
      <c r="W30" s="18"/>
      <c r="X30" s="24"/>
      <c r="Y30" s="18"/>
    </row>
    <row r="31" spans="1:25" ht="16" customHeight="1">
      <c r="A31" s="117"/>
      <c r="B31" s="117"/>
      <c r="C31" s="117"/>
      <c r="D31" s="117"/>
      <c r="E31" s="117"/>
      <c r="F31" s="52" t="s">
        <v>235</v>
      </c>
      <c r="G31" s="52" t="s">
        <v>243</v>
      </c>
      <c r="H31" s="52" t="s">
        <v>235</v>
      </c>
      <c r="I31" s="52" t="s">
        <v>243</v>
      </c>
      <c r="J31" s="52" t="s">
        <v>235</v>
      </c>
      <c r="K31" s="52" t="s">
        <v>243</v>
      </c>
      <c r="L31" s="52" t="s">
        <v>235</v>
      </c>
      <c r="M31" s="52" t="s">
        <v>243</v>
      </c>
      <c r="N31" s="52" t="s">
        <v>235</v>
      </c>
      <c r="O31" s="52" t="s">
        <v>243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6" customHeight="1">
      <c r="A32" s="115" t="s">
        <v>85</v>
      </c>
      <c r="B32" s="60" t="s">
        <v>45</v>
      </c>
      <c r="C32" s="54"/>
      <c r="D32" s="54"/>
      <c r="E32" s="64" t="s">
        <v>36</v>
      </c>
      <c r="F32" s="65">
        <v>1072.5450000000001</v>
      </c>
      <c r="G32" s="94">
        <v>842</v>
      </c>
      <c r="H32" s="65">
        <v>901</v>
      </c>
      <c r="I32" s="65">
        <v>828</v>
      </c>
      <c r="J32" s="65">
        <v>0.39500000000000002</v>
      </c>
      <c r="K32" s="65">
        <v>0.39500000000000002</v>
      </c>
      <c r="L32" s="65">
        <v>4.9610000000000003</v>
      </c>
      <c r="M32" s="65">
        <v>4.6369999999999996</v>
      </c>
      <c r="N32" s="65">
        <v>201.61</v>
      </c>
      <c r="O32" s="65">
        <v>226</v>
      </c>
      <c r="P32" s="21"/>
      <c r="Q32" s="21"/>
      <c r="R32" s="21"/>
      <c r="S32" s="21"/>
      <c r="T32" s="23"/>
      <c r="U32" s="23"/>
      <c r="V32" s="21"/>
      <c r="W32" s="21"/>
      <c r="X32" s="23"/>
      <c r="Y32" s="23"/>
    </row>
    <row r="33" spans="1:25" ht="16" customHeight="1">
      <c r="A33" s="121"/>
      <c r="B33" s="62"/>
      <c r="C33" s="60" t="s">
        <v>65</v>
      </c>
      <c r="D33" s="54"/>
      <c r="E33" s="64"/>
      <c r="F33" s="65">
        <v>469.31299999999999</v>
      </c>
      <c r="G33" s="94">
        <v>477</v>
      </c>
      <c r="H33" s="65">
        <v>345</v>
      </c>
      <c r="I33" s="65">
        <v>326</v>
      </c>
      <c r="J33" s="65">
        <v>0</v>
      </c>
      <c r="K33" s="65">
        <v>0</v>
      </c>
      <c r="L33" s="65">
        <v>4.9610000000000003</v>
      </c>
      <c r="M33" s="65">
        <v>4.6369999999999996</v>
      </c>
      <c r="N33" s="65">
        <v>63.975999999999999</v>
      </c>
      <c r="O33" s="65">
        <v>65</v>
      </c>
      <c r="P33" s="21"/>
      <c r="Q33" s="21"/>
      <c r="R33" s="21"/>
      <c r="S33" s="21"/>
      <c r="T33" s="23"/>
      <c r="U33" s="23"/>
      <c r="V33" s="21"/>
      <c r="W33" s="21"/>
      <c r="X33" s="23"/>
      <c r="Y33" s="23"/>
    </row>
    <row r="34" spans="1:25" ht="16" customHeight="1">
      <c r="A34" s="121"/>
      <c r="B34" s="62"/>
      <c r="C34" s="61"/>
      <c r="D34" s="54" t="s">
        <v>66</v>
      </c>
      <c r="E34" s="64"/>
      <c r="F34" s="65">
        <v>469.31299999999999</v>
      </c>
      <c r="G34" s="94">
        <v>477</v>
      </c>
      <c r="H34" s="65">
        <v>335</v>
      </c>
      <c r="I34" s="65">
        <v>316</v>
      </c>
      <c r="J34" s="65">
        <v>0</v>
      </c>
      <c r="K34" s="65">
        <v>0</v>
      </c>
      <c r="L34" s="65">
        <v>4.9610000000000003</v>
      </c>
      <c r="M34" s="65">
        <v>4.6369999999999996</v>
      </c>
      <c r="N34" s="65">
        <v>63.975999999999999</v>
      </c>
      <c r="O34" s="65">
        <v>65</v>
      </c>
      <c r="P34" s="21"/>
      <c r="Q34" s="21"/>
      <c r="R34" s="21"/>
      <c r="S34" s="21"/>
      <c r="T34" s="23"/>
      <c r="U34" s="23"/>
      <c r="V34" s="21"/>
      <c r="W34" s="21"/>
      <c r="X34" s="23"/>
      <c r="Y34" s="23"/>
    </row>
    <row r="35" spans="1:25" ht="16" customHeight="1">
      <c r="A35" s="121"/>
      <c r="B35" s="61"/>
      <c r="C35" s="54" t="s">
        <v>67</v>
      </c>
      <c r="D35" s="54"/>
      <c r="E35" s="64"/>
      <c r="F35" s="65">
        <v>603.23199999999997</v>
      </c>
      <c r="G35" s="94">
        <v>364</v>
      </c>
      <c r="H35" s="65">
        <v>555</v>
      </c>
      <c r="I35" s="65">
        <v>502</v>
      </c>
      <c r="J35" s="67">
        <v>0.39500000000000002</v>
      </c>
      <c r="K35" s="67">
        <v>0.39500000000000002</v>
      </c>
      <c r="L35" s="65">
        <v>0</v>
      </c>
      <c r="M35" s="65">
        <v>0</v>
      </c>
      <c r="N35" s="65">
        <v>137.63399999999999</v>
      </c>
      <c r="O35" s="65">
        <v>161</v>
      </c>
      <c r="P35" s="21"/>
      <c r="Q35" s="21"/>
      <c r="R35" s="21"/>
      <c r="S35" s="21"/>
      <c r="T35" s="23"/>
      <c r="U35" s="23"/>
      <c r="V35" s="21"/>
      <c r="W35" s="21"/>
      <c r="X35" s="23"/>
      <c r="Y35" s="23"/>
    </row>
    <row r="36" spans="1:25" ht="16" customHeight="1">
      <c r="A36" s="121"/>
      <c r="B36" s="60" t="s">
        <v>48</v>
      </c>
      <c r="C36" s="54"/>
      <c r="D36" s="54"/>
      <c r="E36" s="64" t="s">
        <v>37</v>
      </c>
      <c r="F36" s="65">
        <v>942.04499999999996</v>
      </c>
      <c r="G36" s="94">
        <v>723</v>
      </c>
      <c r="H36" s="65">
        <v>901</v>
      </c>
      <c r="I36" s="65">
        <v>828</v>
      </c>
      <c r="J36" s="65">
        <v>0.39500000000000002</v>
      </c>
      <c r="K36" s="65">
        <v>0.39500000000000002</v>
      </c>
      <c r="L36" s="65">
        <v>37</v>
      </c>
      <c r="M36" s="65">
        <v>0.8</v>
      </c>
      <c r="N36" s="65">
        <v>201.61</v>
      </c>
      <c r="O36" s="65">
        <v>226</v>
      </c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6" customHeight="1">
      <c r="A37" s="121"/>
      <c r="B37" s="62"/>
      <c r="C37" s="54" t="s">
        <v>68</v>
      </c>
      <c r="D37" s="54"/>
      <c r="E37" s="64"/>
      <c r="F37" s="65">
        <v>464.08100000000002</v>
      </c>
      <c r="G37" s="94">
        <v>455</v>
      </c>
      <c r="H37" s="65">
        <v>891</v>
      </c>
      <c r="I37" s="65">
        <v>824</v>
      </c>
      <c r="J37" s="65">
        <v>0.39500000000000002</v>
      </c>
      <c r="K37" s="65">
        <v>0.39500000000000002</v>
      </c>
      <c r="L37" s="65">
        <v>37</v>
      </c>
      <c r="M37" s="65">
        <v>0.8</v>
      </c>
      <c r="N37" s="65">
        <v>156.24299999999999</v>
      </c>
      <c r="O37" s="65">
        <v>177</v>
      </c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6" customHeight="1">
      <c r="A38" s="121"/>
      <c r="B38" s="61"/>
      <c r="C38" s="54" t="s">
        <v>69</v>
      </c>
      <c r="D38" s="54"/>
      <c r="E38" s="64"/>
      <c r="F38" s="65">
        <v>447.964</v>
      </c>
      <c r="G38" s="94">
        <v>268</v>
      </c>
      <c r="H38" s="65">
        <v>10</v>
      </c>
      <c r="I38" s="65">
        <v>4</v>
      </c>
      <c r="J38" s="65">
        <v>0</v>
      </c>
      <c r="K38" s="67">
        <v>0</v>
      </c>
      <c r="L38" s="65">
        <v>0</v>
      </c>
      <c r="M38" s="65">
        <v>0</v>
      </c>
      <c r="N38" s="65">
        <v>45.366999999999997</v>
      </c>
      <c r="O38" s="65">
        <v>49</v>
      </c>
      <c r="P38" s="21"/>
      <c r="Q38" s="21"/>
      <c r="R38" s="23"/>
      <c r="S38" s="23"/>
      <c r="T38" s="21"/>
      <c r="U38" s="21"/>
      <c r="V38" s="21"/>
      <c r="W38" s="21"/>
      <c r="X38" s="23"/>
      <c r="Y38" s="23"/>
    </row>
    <row r="39" spans="1:25" ht="16" customHeight="1">
      <c r="A39" s="121"/>
      <c r="B39" s="29" t="s">
        <v>70</v>
      </c>
      <c r="C39" s="29"/>
      <c r="D39" s="29"/>
      <c r="E39" s="64" t="s">
        <v>97</v>
      </c>
      <c r="F39" s="65">
        <f t="shared" ref="F39:O39" si="5">F32-F36</f>
        <v>130.50000000000011</v>
      </c>
      <c r="G39" s="65">
        <f t="shared" si="5"/>
        <v>119</v>
      </c>
      <c r="H39" s="65">
        <f t="shared" si="5"/>
        <v>0</v>
      </c>
      <c r="I39" s="65">
        <f t="shared" si="5"/>
        <v>0</v>
      </c>
      <c r="J39" s="65">
        <f t="shared" si="5"/>
        <v>0</v>
      </c>
      <c r="K39" s="65">
        <f t="shared" si="5"/>
        <v>0</v>
      </c>
      <c r="L39" s="65">
        <f t="shared" si="5"/>
        <v>-32.039000000000001</v>
      </c>
      <c r="M39" s="65">
        <f t="shared" si="5"/>
        <v>3.8369999999999997</v>
      </c>
      <c r="N39" s="65">
        <f t="shared" si="5"/>
        <v>0</v>
      </c>
      <c r="O39" s="65">
        <f t="shared" si="5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6" customHeight="1">
      <c r="A40" s="115" t="s">
        <v>86</v>
      </c>
      <c r="B40" s="60" t="s">
        <v>71</v>
      </c>
      <c r="C40" s="54"/>
      <c r="D40" s="54"/>
      <c r="E40" s="64" t="s">
        <v>39</v>
      </c>
      <c r="F40" s="65">
        <v>821.76800000000003</v>
      </c>
      <c r="G40" s="94">
        <v>667</v>
      </c>
      <c r="H40" s="65">
        <v>628</v>
      </c>
      <c r="I40" s="65">
        <v>461</v>
      </c>
      <c r="J40" s="65">
        <v>879.5</v>
      </c>
      <c r="K40" s="65">
        <v>855.81299999999999</v>
      </c>
      <c r="L40" s="65">
        <v>0</v>
      </c>
      <c r="M40" s="65">
        <v>0</v>
      </c>
      <c r="N40" s="65">
        <v>762.04700000000003</v>
      </c>
      <c r="O40" s="65">
        <v>546</v>
      </c>
      <c r="P40" s="21"/>
      <c r="Q40" s="21"/>
      <c r="R40" s="21"/>
      <c r="S40" s="21"/>
      <c r="T40" s="23"/>
      <c r="U40" s="23"/>
      <c r="V40" s="23"/>
      <c r="W40" s="23"/>
      <c r="X40" s="21"/>
      <c r="Y40" s="21"/>
    </row>
    <row r="41" spans="1:25" ht="16" customHeight="1">
      <c r="A41" s="116"/>
      <c r="B41" s="61"/>
      <c r="C41" s="54" t="s">
        <v>72</v>
      </c>
      <c r="D41" s="54"/>
      <c r="E41" s="64"/>
      <c r="F41" s="67">
        <v>789</v>
      </c>
      <c r="G41" s="96">
        <v>635</v>
      </c>
      <c r="H41" s="67">
        <v>444</v>
      </c>
      <c r="I41" s="67">
        <v>349</v>
      </c>
      <c r="J41" s="65">
        <v>0</v>
      </c>
      <c r="K41" s="65">
        <v>0</v>
      </c>
      <c r="L41" s="65">
        <v>0</v>
      </c>
      <c r="M41" s="65">
        <v>0</v>
      </c>
      <c r="N41" s="65">
        <v>242</v>
      </c>
      <c r="O41" s="65">
        <v>137</v>
      </c>
      <c r="P41" s="23"/>
      <c r="Q41" s="23"/>
      <c r="R41" s="23"/>
      <c r="S41" s="23"/>
      <c r="T41" s="23"/>
      <c r="U41" s="23"/>
      <c r="V41" s="23"/>
      <c r="W41" s="23"/>
      <c r="X41" s="21"/>
      <c r="Y41" s="21"/>
    </row>
    <row r="42" spans="1:25" ht="16" customHeight="1">
      <c r="A42" s="116"/>
      <c r="B42" s="60" t="s">
        <v>59</v>
      </c>
      <c r="C42" s="54"/>
      <c r="D42" s="54"/>
      <c r="E42" s="64" t="s">
        <v>40</v>
      </c>
      <c r="F42" s="65">
        <v>952.73800000000006</v>
      </c>
      <c r="G42" s="94">
        <v>809</v>
      </c>
      <c r="H42" s="65">
        <v>628</v>
      </c>
      <c r="I42" s="65">
        <v>461</v>
      </c>
      <c r="J42" s="65">
        <v>879.5</v>
      </c>
      <c r="K42" s="65">
        <v>855.81299999999999</v>
      </c>
      <c r="L42" s="65">
        <v>0</v>
      </c>
      <c r="M42" s="65">
        <v>0</v>
      </c>
      <c r="N42" s="65">
        <v>762.04700000000003</v>
      </c>
      <c r="O42" s="65">
        <v>546</v>
      </c>
      <c r="P42" s="21"/>
      <c r="Q42" s="21"/>
      <c r="R42" s="21"/>
      <c r="S42" s="21"/>
      <c r="T42" s="23"/>
      <c r="U42" s="23"/>
      <c r="V42" s="21"/>
      <c r="W42" s="21"/>
      <c r="X42" s="21"/>
      <c r="Y42" s="21"/>
    </row>
    <row r="43" spans="1:25" ht="16" customHeight="1">
      <c r="A43" s="116"/>
      <c r="B43" s="61"/>
      <c r="C43" s="54" t="s">
        <v>73</v>
      </c>
      <c r="D43" s="54"/>
      <c r="E43" s="64"/>
      <c r="F43" s="65">
        <v>125.268</v>
      </c>
      <c r="G43" s="94">
        <v>122</v>
      </c>
      <c r="H43" s="65">
        <v>114</v>
      </c>
      <c r="I43" s="65">
        <v>101</v>
      </c>
      <c r="J43" s="67">
        <v>563.005</v>
      </c>
      <c r="K43" s="67">
        <v>678.13</v>
      </c>
      <c r="L43" s="65">
        <v>0</v>
      </c>
      <c r="M43" s="65">
        <v>0</v>
      </c>
      <c r="N43" s="65">
        <v>286.04700000000003</v>
      </c>
      <c r="O43" s="65">
        <v>290</v>
      </c>
      <c r="P43" s="21"/>
      <c r="Q43" s="21"/>
      <c r="R43" s="23"/>
      <c r="S43" s="21"/>
      <c r="T43" s="23"/>
      <c r="U43" s="23"/>
      <c r="V43" s="21"/>
      <c r="W43" s="21"/>
      <c r="X43" s="23"/>
      <c r="Y43" s="23"/>
    </row>
    <row r="44" spans="1:25" ht="16" customHeight="1">
      <c r="A44" s="116"/>
      <c r="B44" s="54" t="s">
        <v>70</v>
      </c>
      <c r="C44" s="54"/>
      <c r="D44" s="54"/>
      <c r="E44" s="64" t="s">
        <v>98</v>
      </c>
      <c r="F44" s="67">
        <f t="shared" ref="F44:O44" si="6">F40-F42</f>
        <v>-130.97000000000003</v>
      </c>
      <c r="G44" s="67">
        <f t="shared" si="6"/>
        <v>-142</v>
      </c>
      <c r="H44" s="67">
        <f t="shared" si="6"/>
        <v>0</v>
      </c>
      <c r="I44" s="67">
        <f t="shared" si="6"/>
        <v>0</v>
      </c>
      <c r="J44" s="67">
        <f t="shared" si="6"/>
        <v>0</v>
      </c>
      <c r="K44" s="67">
        <f t="shared" si="6"/>
        <v>0</v>
      </c>
      <c r="L44" s="67">
        <v>0</v>
      </c>
      <c r="M44" s="67">
        <f t="shared" si="6"/>
        <v>0</v>
      </c>
      <c r="N44" s="67">
        <f t="shared" si="6"/>
        <v>0</v>
      </c>
      <c r="O44" s="67">
        <f t="shared" si="6"/>
        <v>0</v>
      </c>
      <c r="P44" s="23"/>
      <c r="Q44" s="23"/>
      <c r="R44" s="21"/>
      <c r="S44" s="21"/>
      <c r="T44" s="23"/>
      <c r="U44" s="23"/>
      <c r="V44" s="21"/>
      <c r="W44" s="21"/>
      <c r="X44" s="21"/>
      <c r="Y44" s="21"/>
    </row>
    <row r="45" spans="1:25" ht="16" customHeight="1">
      <c r="A45" s="115" t="s">
        <v>78</v>
      </c>
      <c r="B45" s="29" t="s">
        <v>74</v>
      </c>
      <c r="C45" s="29"/>
      <c r="D45" s="29"/>
      <c r="E45" s="64" t="s">
        <v>99</v>
      </c>
      <c r="F45" s="65">
        <v>0</v>
      </c>
      <c r="G45" s="65">
        <f t="shared" ref="G45:O45" si="7">G39+G44</f>
        <v>-23</v>
      </c>
      <c r="H45" s="65">
        <f t="shared" si="7"/>
        <v>0</v>
      </c>
      <c r="I45" s="65">
        <f t="shared" si="7"/>
        <v>0</v>
      </c>
      <c r="J45" s="65">
        <f t="shared" si="7"/>
        <v>0</v>
      </c>
      <c r="K45" s="65">
        <f t="shared" si="7"/>
        <v>0</v>
      </c>
      <c r="L45" s="65">
        <f t="shared" si="7"/>
        <v>-32.039000000000001</v>
      </c>
      <c r="M45" s="65">
        <f t="shared" si="7"/>
        <v>3.8369999999999997</v>
      </c>
      <c r="N45" s="65">
        <f t="shared" si="7"/>
        <v>0</v>
      </c>
      <c r="O45" s="65">
        <f t="shared" si="7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6" customHeight="1">
      <c r="A46" s="116"/>
      <c r="B46" s="54" t="s">
        <v>75</v>
      </c>
      <c r="C46" s="54"/>
      <c r="D46" s="54"/>
      <c r="E46" s="54"/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5">
        <v>0</v>
      </c>
      <c r="M46" s="65">
        <v>0</v>
      </c>
      <c r="N46" s="67">
        <v>0</v>
      </c>
      <c r="O46" s="67">
        <v>0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6" customHeight="1">
      <c r="A47" s="116"/>
      <c r="B47" s="54" t="s">
        <v>76</v>
      </c>
      <c r="C47" s="54"/>
      <c r="D47" s="54"/>
      <c r="E47" s="54"/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6" customHeight="1">
      <c r="A48" s="116"/>
      <c r="B48" s="54" t="s">
        <v>77</v>
      </c>
      <c r="C48" s="54"/>
      <c r="D48" s="54"/>
      <c r="E48" s="54"/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" ht="16" customHeight="1">
      <c r="A49" s="11" t="s">
        <v>82</v>
      </c>
    </row>
    <row r="50" spans="1:1" ht="16" customHeight="1">
      <c r="A50" s="11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64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K17" sqref="K17"/>
      <selection pane="topRight" activeCell="K17" sqref="K17"/>
      <selection pane="bottomLeft" activeCell="K17" sqref="K17"/>
      <selection pane="bottomRight" activeCell="G34" sqref="G34"/>
    </sheetView>
  </sheetViews>
  <sheetFormatPr defaultRowHeight="12.9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4" customHeight="1">
      <c r="A1" s="107" t="s">
        <v>0</v>
      </c>
      <c r="B1" s="107"/>
      <c r="C1" s="107"/>
      <c r="D1" s="107"/>
      <c r="E1" s="20" t="s">
        <v>256</v>
      </c>
      <c r="F1" s="2"/>
    </row>
    <row r="3" spans="1:24" ht="14.95">
      <c r="A3" s="10" t="s">
        <v>105</v>
      </c>
    </row>
    <row r="5" spans="1:24" ht="14.95">
      <c r="A5" s="9" t="s">
        <v>236</v>
      </c>
      <c r="E5" s="3"/>
    </row>
    <row r="6" spans="1:24" ht="14.95">
      <c r="A6" s="3"/>
      <c r="G6" s="109" t="s">
        <v>106</v>
      </c>
      <c r="H6" s="110"/>
      <c r="I6" s="110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27" customHeight="1">
      <c r="A7" s="8"/>
      <c r="B7" s="4"/>
      <c r="C7" s="4"/>
      <c r="D7" s="4"/>
      <c r="E7" s="58"/>
      <c r="F7" s="50" t="s">
        <v>237</v>
      </c>
      <c r="G7" s="50"/>
      <c r="H7" s="50" t="s">
        <v>240</v>
      </c>
      <c r="I7" s="68" t="s">
        <v>20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17.149999999999999" customHeight="1">
      <c r="A8" s="5"/>
      <c r="B8" s="6"/>
      <c r="C8" s="6"/>
      <c r="D8" s="6"/>
      <c r="E8" s="59"/>
      <c r="F8" s="52" t="s">
        <v>231</v>
      </c>
      <c r="G8" s="52" t="s">
        <v>1</v>
      </c>
      <c r="H8" s="52" t="s">
        <v>231</v>
      </c>
      <c r="I8" s="53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8" customHeight="1">
      <c r="A9" s="108" t="s">
        <v>79</v>
      </c>
      <c r="B9" s="108" t="s">
        <v>80</v>
      </c>
      <c r="C9" s="60" t="s">
        <v>2</v>
      </c>
      <c r="D9" s="54"/>
      <c r="E9" s="54"/>
      <c r="F9" s="55">
        <v>199877</v>
      </c>
      <c r="G9" s="56">
        <f t="shared" ref="G9:G22" si="0">F9/$F$22*100</f>
        <v>38.857772740439479</v>
      </c>
      <c r="H9" s="55">
        <v>205620</v>
      </c>
      <c r="I9" s="56">
        <f t="shared" ref="I9:I40" si="1">(F9/H9-1)*100</f>
        <v>-2.793016243556079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ht="18" customHeight="1">
      <c r="A10" s="108"/>
      <c r="B10" s="108"/>
      <c r="C10" s="62"/>
      <c r="D10" s="60" t="s">
        <v>21</v>
      </c>
      <c r="E10" s="54"/>
      <c r="F10" s="55">
        <v>105114</v>
      </c>
      <c r="G10" s="56">
        <f t="shared" si="0"/>
        <v>20.4350471732043</v>
      </c>
      <c r="H10" s="55">
        <v>110710</v>
      </c>
      <c r="I10" s="56">
        <f t="shared" si="1"/>
        <v>-5.0546472766687778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ht="18" customHeight="1">
      <c r="A11" s="108"/>
      <c r="B11" s="108"/>
      <c r="C11" s="49"/>
      <c r="D11" s="49"/>
      <c r="E11" s="29" t="s">
        <v>22</v>
      </c>
      <c r="F11" s="55">
        <v>89419</v>
      </c>
      <c r="G11" s="56">
        <f t="shared" si="0"/>
        <v>17.383806944657753</v>
      </c>
      <c r="H11" s="55">
        <v>94112</v>
      </c>
      <c r="I11" s="56">
        <f t="shared" si="1"/>
        <v>-4.9866116967018037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18" customHeight="1">
      <c r="A12" s="108"/>
      <c r="B12" s="108"/>
      <c r="C12" s="49"/>
      <c r="D12" s="28"/>
      <c r="E12" s="29" t="s">
        <v>23</v>
      </c>
      <c r="F12" s="55">
        <v>10369</v>
      </c>
      <c r="G12" s="56">
        <f t="shared" si="0"/>
        <v>2.0158209576170192</v>
      </c>
      <c r="H12" s="55">
        <v>11348</v>
      </c>
      <c r="I12" s="56">
        <f t="shared" si="1"/>
        <v>-8.6270708494888932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8" customHeight="1">
      <c r="A13" s="108"/>
      <c r="B13" s="108"/>
      <c r="C13" s="61"/>
      <c r="D13" s="54" t="s">
        <v>24</v>
      </c>
      <c r="E13" s="54"/>
      <c r="F13" s="55">
        <v>68728</v>
      </c>
      <c r="G13" s="56">
        <f t="shared" si="0"/>
        <v>13.36130222539324</v>
      </c>
      <c r="H13" s="55">
        <v>69385</v>
      </c>
      <c r="I13" s="56">
        <f t="shared" si="1"/>
        <v>-0.94689053830078196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8" customHeight="1">
      <c r="A14" s="108"/>
      <c r="B14" s="108"/>
      <c r="C14" s="54" t="s">
        <v>3</v>
      </c>
      <c r="D14" s="54"/>
      <c r="E14" s="54"/>
      <c r="F14" s="55">
        <v>2663</v>
      </c>
      <c r="G14" s="56">
        <f t="shared" si="0"/>
        <v>0.51770963546476245</v>
      </c>
      <c r="H14" s="55">
        <v>2608</v>
      </c>
      <c r="I14" s="56">
        <f t="shared" si="1"/>
        <v>2.108895705521463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8" customHeight="1">
      <c r="A15" s="108"/>
      <c r="B15" s="108"/>
      <c r="C15" s="54" t="s">
        <v>4</v>
      </c>
      <c r="D15" s="54"/>
      <c r="E15" s="54"/>
      <c r="F15" s="55">
        <v>24104</v>
      </c>
      <c r="G15" s="56">
        <f t="shared" si="0"/>
        <v>4.6860206733919023</v>
      </c>
      <c r="H15" s="55">
        <v>13204</v>
      </c>
      <c r="I15" s="56">
        <f t="shared" si="1"/>
        <v>82.550742199333541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18" customHeight="1">
      <c r="A16" s="108"/>
      <c r="B16" s="108"/>
      <c r="C16" s="54" t="s">
        <v>25</v>
      </c>
      <c r="D16" s="54"/>
      <c r="E16" s="54"/>
      <c r="F16" s="55">
        <v>9295</v>
      </c>
      <c r="G16" s="56">
        <f t="shared" si="0"/>
        <v>1.8070263092921395</v>
      </c>
      <c r="H16" s="55">
        <v>9266</v>
      </c>
      <c r="I16" s="56">
        <f t="shared" si="1"/>
        <v>0.31297215627024144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18" customHeight="1">
      <c r="A17" s="108"/>
      <c r="B17" s="108"/>
      <c r="C17" s="54" t="s">
        <v>5</v>
      </c>
      <c r="D17" s="54"/>
      <c r="E17" s="54"/>
      <c r="F17" s="55">
        <v>126598</v>
      </c>
      <c r="G17" s="56">
        <f t="shared" si="0"/>
        <v>24.611717773401427</v>
      </c>
      <c r="H17" s="55">
        <v>194931</v>
      </c>
      <c r="I17" s="56">
        <f t="shared" si="1"/>
        <v>-35.054968168223631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8" customHeight="1">
      <c r="A18" s="108"/>
      <c r="B18" s="108"/>
      <c r="C18" s="54" t="s">
        <v>26</v>
      </c>
      <c r="D18" s="54"/>
      <c r="E18" s="54"/>
      <c r="F18" s="55">
        <v>24010</v>
      </c>
      <c r="G18" s="56">
        <f t="shared" si="0"/>
        <v>4.6677462814528532</v>
      </c>
      <c r="H18" s="55">
        <v>22929</v>
      </c>
      <c r="I18" s="56">
        <f t="shared" si="1"/>
        <v>4.7145536220506878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1:24" ht="18" customHeight="1">
      <c r="A19" s="108"/>
      <c r="B19" s="108"/>
      <c r="C19" s="54" t="s">
        <v>27</v>
      </c>
      <c r="D19" s="54"/>
      <c r="E19" s="54"/>
      <c r="F19" s="55">
        <v>1008</v>
      </c>
      <c r="G19" s="56">
        <f t="shared" si="0"/>
        <v>0.19596369228256877</v>
      </c>
      <c r="H19" s="55">
        <v>2923</v>
      </c>
      <c r="I19" s="56">
        <f t="shared" si="1"/>
        <v>-65.514881970578173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18" customHeight="1">
      <c r="A20" s="108"/>
      <c r="B20" s="108"/>
      <c r="C20" s="54" t="s">
        <v>6</v>
      </c>
      <c r="D20" s="54"/>
      <c r="E20" s="54"/>
      <c r="F20" s="55">
        <v>47541</v>
      </c>
      <c r="G20" s="56">
        <f t="shared" si="0"/>
        <v>9.2423709273865082</v>
      </c>
      <c r="H20" s="55">
        <v>50831</v>
      </c>
      <c r="I20" s="56">
        <f t="shared" si="1"/>
        <v>-6.4724282426078528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24" ht="18" customHeight="1">
      <c r="A21" s="108"/>
      <c r="B21" s="108"/>
      <c r="C21" s="54" t="s">
        <v>7</v>
      </c>
      <c r="D21" s="54"/>
      <c r="E21" s="54"/>
      <c r="F21" s="55">
        <v>79285</v>
      </c>
      <c r="G21" s="56">
        <f t="shared" si="0"/>
        <v>15.413671966888357</v>
      </c>
      <c r="H21" s="55">
        <v>79768</v>
      </c>
      <c r="I21" s="56">
        <f t="shared" si="1"/>
        <v>-0.60550596730518658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8" customHeight="1">
      <c r="A22" s="108"/>
      <c r="B22" s="108"/>
      <c r="C22" s="54" t="s">
        <v>8</v>
      </c>
      <c r="D22" s="54"/>
      <c r="E22" s="54"/>
      <c r="F22" s="55">
        <f>SUM(F9,F14:F21)</f>
        <v>514381</v>
      </c>
      <c r="G22" s="56">
        <f t="shared" si="0"/>
        <v>100</v>
      </c>
      <c r="H22" s="55">
        <f>SUM(H9,H14:H21)</f>
        <v>582080</v>
      </c>
      <c r="I22" s="56">
        <f t="shared" si="1"/>
        <v>-11.630531885651452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8" customHeight="1">
      <c r="A23" s="108"/>
      <c r="B23" s="108" t="s">
        <v>81</v>
      </c>
      <c r="C23" s="63" t="s">
        <v>9</v>
      </c>
      <c r="D23" s="29"/>
      <c r="E23" s="29"/>
      <c r="F23" s="55">
        <v>290958</v>
      </c>
      <c r="G23" s="56">
        <f t="shared" ref="G23:G40" si="2">F23/$F$40*100</f>
        <v>57.320556818584791</v>
      </c>
      <c r="H23" s="55">
        <v>266260</v>
      </c>
      <c r="I23" s="56">
        <f t="shared" si="1"/>
        <v>9.2758957410050247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24" ht="18" customHeight="1">
      <c r="A24" s="108"/>
      <c r="B24" s="108"/>
      <c r="C24" s="62"/>
      <c r="D24" s="29" t="s">
        <v>10</v>
      </c>
      <c r="E24" s="29"/>
      <c r="F24" s="55">
        <v>97372</v>
      </c>
      <c r="G24" s="56">
        <f t="shared" si="2"/>
        <v>19.182896701720654</v>
      </c>
      <c r="H24" s="55">
        <v>97643</v>
      </c>
      <c r="I24" s="56">
        <f t="shared" si="1"/>
        <v>-0.27754165685199839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8" customHeight="1">
      <c r="A25" s="108"/>
      <c r="B25" s="108"/>
      <c r="C25" s="62"/>
      <c r="D25" s="29" t="s">
        <v>28</v>
      </c>
      <c r="E25" s="29"/>
      <c r="F25" s="55">
        <v>140588</v>
      </c>
      <c r="G25" s="56">
        <f t="shared" si="2"/>
        <v>27.696720633257026</v>
      </c>
      <c r="H25" s="55">
        <v>117516</v>
      </c>
      <c r="I25" s="56">
        <f t="shared" si="1"/>
        <v>19.633071241362888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8" customHeight="1">
      <c r="A26" s="108"/>
      <c r="B26" s="108"/>
      <c r="C26" s="61"/>
      <c r="D26" s="29" t="s">
        <v>11</v>
      </c>
      <c r="E26" s="29"/>
      <c r="F26" s="55">
        <v>52998</v>
      </c>
      <c r="G26" s="56">
        <f t="shared" si="2"/>
        <v>10.440939483607107</v>
      </c>
      <c r="H26" s="55">
        <v>51101</v>
      </c>
      <c r="I26" s="56">
        <f t="shared" si="1"/>
        <v>3.7122561202324711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8" customHeight="1">
      <c r="A27" s="108"/>
      <c r="B27" s="108"/>
      <c r="C27" s="63" t="s">
        <v>12</v>
      </c>
      <c r="D27" s="29"/>
      <c r="E27" s="29"/>
      <c r="F27" s="55">
        <v>171703</v>
      </c>
      <c r="G27" s="56">
        <f t="shared" si="2"/>
        <v>33.826571420691174</v>
      </c>
      <c r="H27" s="55">
        <v>259300</v>
      </c>
      <c r="I27" s="56">
        <f t="shared" si="1"/>
        <v>-33.782105669109143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18" customHeight="1">
      <c r="A28" s="108"/>
      <c r="B28" s="108"/>
      <c r="C28" s="62"/>
      <c r="D28" s="29" t="s">
        <v>13</v>
      </c>
      <c r="E28" s="29"/>
      <c r="F28" s="55">
        <v>72893</v>
      </c>
      <c r="G28" s="56">
        <f t="shared" si="2"/>
        <v>14.360379670526676</v>
      </c>
      <c r="H28" s="55">
        <v>60858</v>
      </c>
      <c r="I28" s="56">
        <f t="shared" si="1"/>
        <v>19.775543067468536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8" customHeight="1">
      <c r="A29" s="108"/>
      <c r="B29" s="108"/>
      <c r="C29" s="62"/>
      <c r="D29" s="29" t="s">
        <v>29</v>
      </c>
      <c r="E29" s="29"/>
      <c r="F29" s="55">
        <v>8669</v>
      </c>
      <c r="G29" s="56">
        <f t="shared" si="2"/>
        <v>1.7078475486507039</v>
      </c>
      <c r="H29" s="55">
        <v>9129</v>
      </c>
      <c r="I29" s="56">
        <f t="shared" si="1"/>
        <v>-5.0388870632051663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1:24" ht="18" customHeight="1">
      <c r="A30" s="108"/>
      <c r="B30" s="108"/>
      <c r="C30" s="62"/>
      <c r="D30" s="29" t="s">
        <v>30</v>
      </c>
      <c r="E30" s="29"/>
      <c r="F30" s="55">
        <v>32789</v>
      </c>
      <c r="G30" s="56">
        <f t="shared" si="2"/>
        <v>6.4596393208799094</v>
      </c>
      <c r="H30" s="55">
        <v>128798</v>
      </c>
      <c r="I30" s="56">
        <f t="shared" si="1"/>
        <v>-74.54230655755525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18" customHeight="1">
      <c r="A31" s="108"/>
      <c r="B31" s="108"/>
      <c r="C31" s="62"/>
      <c r="D31" s="29" t="s">
        <v>31</v>
      </c>
      <c r="E31" s="29"/>
      <c r="F31" s="55">
        <v>28683</v>
      </c>
      <c r="G31" s="56">
        <f t="shared" si="2"/>
        <v>5.6507314843636109</v>
      </c>
      <c r="H31" s="55">
        <v>28302</v>
      </c>
      <c r="I31" s="56">
        <f t="shared" si="1"/>
        <v>1.3461946152215409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4" ht="18" customHeight="1">
      <c r="A32" s="108"/>
      <c r="B32" s="108"/>
      <c r="C32" s="62"/>
      <c r="D32" s="29" t="s">
        <v>14</v>
      </c>
      <c r="E32" s="29"/>
      <c r="F32" s="55">
        <v>8448</v>
      </c>
      <c r="G32" s="56">
        <f t="shared" si="2"/>
        <v>1.6643091580345075</v>
      </c>
      <c r="H32" s="55">
        <v>6218</v>
      </c>
      <c r="I32" s="56">
        <f t="shared" si="1"/>
        <v>35.863621743325822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</row>
    <row r="33" spans="1:24" ht="18" customHeight="1">
      <c r="A33" s="108"/>
      <c r="B33" s="108"/>
      <c r="C33" s="61"/>
      <c r="D33" s="29" t="s">
        <v>32</v>
      </c>
      <c r="E33" s="29"/>
      <c r="F33" s="55">
        <v>20220</v>
      </c>
      <c r="G33" s="56">
        <f>F33/$F$40*100</f>
        <v>3.9834672319433881</v>
      </c>
      <c r="H33" s="55">
        <v>25995</v>
      </c>
      <c r="I33" s="56">
        <f t="shared" si="1"/>
        <v>-22.215810732833241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8" customHeight="1">
      <c r="A34" s="108"/>
      <c r="B34" s="108"/>
      <c r="C34" s="63" t="s">
        <v>15</v>
      </c>
      <c r="D34" s="29"/>
      <c r="E34" s="29"/>
      <c r="F34" s="55">
        <v>44937</v>
      </c>
      <c r="G34" s="56">
        <f t="shared" si="2"/>
        <v>8.852871760724037</v>
      </c>
      <c r="H34" s="55">
        <v>49665</v>
      </c>
      <c r="I34" s="56">
        <f t="shared" si="1"/>
        <v>-9.5197825430383567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</row>
    <row r="35" spans="1:24" ht="18" customHeight="1">
      <c r="A35" s="108"/>
      <c r="B35" s="108"/>
      <c r="C35" s="62"/>
      <c r="D35" s="63" t="s">
        <v>16</v>
      </c>
      <c r="E35" s="29"/>
      <c r="F35" s="55">
        <v>44647</v>
      </c>
      <c r="G35" s="56">
        <f t="shared" si="2"/>
        <v>8.795739935933554</v>
      </c>
      <c r="H35" s="55">
        <v>47876</v>
      </c>
      <c r="I35" s="56">
        <f t="shared" si="1"/>
        <v>-6.7445066421589095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</row>
    <row r="36" spans="1:24" ht="18" customHeight="1">
      <c r="A36" s="108"/>
      <c r="B36" s="108"/>
      <c r="C36" s="62"/>
      <c r="D36" s="62"/>
      <c r="E36" s="57" t="s">
        <v>102</v>
      </c>
      <c r="F36" s="55">
        <v>15074</v>
      </c>
      <c r="G36" s="56">
        <f t="shared" si="2"/>
        <v>2.9696728513508721</v>
      </c>
      <c r="H36" s="55">
        <v>19317</v>
      </c>
      <c r="I36" s="56">
        <f t="shared" si="1"/>
        <v>-21.965108453693638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1:24" ht="18" customHeight="1">
      <c r="A37" s="108"/>
      <c r="B37" s="108"/>
      <c r="C37" s="62"/>
      <c r="D37" s="61"/>
      <c r="E37" s="29" t="s">
        <v>33</v>
      </c>
      <c r="F37" s="55">
        <v>29573</v>
      </c>
      <c r="G37" s="56">
        <f t="shared" si="2"/>
        <v>5.8260670845826823</v>
      </c>
      <c r="H37" s="55">
        <v>28559</v>
      </c>
      <c r="I37" s="56">
        <f t="shared" si="1"/>
        <v>3.5505444868517699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</row>
    <row r="38" spans="1:24" ht="18" customHeight="1">
      <c r="A38" s="108"/>
      <c r="B38" s="108"/>
      <c r="C38" s="62"/>
      <c r="D38" s="54" t="s">
        <v>34</v>
      </c>
      <c r="E38" s="54"/>
      <c r="F38" s="55">
        <v>290</v>
      </c>
      <c r="G38" s="56">
        <f t="shared" si="2"/>
        <v>5.7131824790483808E-2</v>
      </c>
      <c r="H38" s="55">
        <v>1789</v>
      </c>
      <c r="I38" s="56">
        <f t="shared" si="1"/>
        <v>-83.789826718837347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</row>
    <row r="39" spans="1:24" ht="18" customHeight="1">
      <c r="A39" s="108"/>
      <c r="B39" s="108"/>
      <c r="C39" s="61"/>
      <c r="D39" s="54" t="s">
        <v>35</v>
      </c>
      <c r="E39" s="54"/>
      <c r="F39" s="55">
        <v>0</v>
      </c>
      <c r="G39" s="56">
        <f t="shared" si="2"/>
        <v>0</v>
      </c>
      <c r="H39" s="55">
        <v>0</v>
      </c>
      <c r="I39" s="56" t="e">
        <f t="shared" si="1"/>
        <v>#DIV/0!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</row>
    <row r="40" spans="1:24" ht="18" customHeight="1">
      <c r="A40" s="108"/>
      <c r="B40" s="108"/>
      <c r="C40" s="29" t="s">
        <v>17</v>
      </c>
      <c r="D40" s="29"/>
      <c r="E40" s="29"/>
      <c r="F40" s="55">
        <f>SUM(F23,F27,F34)</f>
        <v>507598</v>
      </c>
      <c r="G40" s="56">
        <f t="shared" si="2"/>
        <v>100</v>
      </c>
      <c r="H40" s="55">
        <f>SUM(H23,H27,H34)</f>
        <v>575225</v>
      </c>
      <c r="I40" s="56">
        <f t="shared" si="1"/>
        <v>-11.756616975965928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8" customHeight="1">
      <c r="A41" s="25" t="s">
        <v>18</v>
      </c>
    </row>
    <row r="42" spans="1:24" ht="18" customHeight="1">
      <c r="A42" s="26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K17" sqref="K17"/>
      <selection pane="topRight" activeCell="K17" sqref="K17"/>
      <selection pane="bottomLeft" activeCell="K17" sqref="K17"/>
      <selection pane="bottomRight" activeCell="G11" sqref="G11"/>
    </sheetView>
  </sheetViews>
  <sheetFormatPr defaultRowHeight="12.9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4" customHeight="1">
      <c r="A1" s="36" t="s">
        <v>0</v>
      </c>
      <c r="B1" s="36"/>
      <c r="C1" s="103" t="s">
        <v>256</v>
      </c>
      <c r="D1" s="37"/>
      <c r="E1" s="37"/>
    </row>
    <row r="4" spans="1:9">
      <c r="A4" s="9" t="s">
        <v>107</v>
      </c>
    </row>
    <row r="5" spans="1:9">
      <c r="I5" s="38" t="s">
        <v>108</v>
      </c>
    </row>
    <row r="6" spans="1:9" s="32" customFormat="1" ht="29.25" customHeight="1">
      <c r="A6" s="69" t="s">
        <v>109</v>
      </c>
      <c r="B6" s="50"/>
      <c r="C6" s="50"/>
      <c r="D6" s="50"/>
      <c r="E6" s="27" t="s">
        <v>226</v>
      </c>
      <c r="F6" s="27" t="s">
        <v>227</v>
      </c>
      <c r="G6" s="27" t="s">
        <v>228</v>
      </c>
      <c r="H6" s="27" t="s">
        <v>229</v>
      </c>
      <c r="I6" s="27" t="s">
        <v>241</v>
      </c>
    </row>
    <row r="7" spans="1:9" ht="27" customHeight="1">
      <c r="A7" s="108" t="s">
        <v>110</v>
      </c>
      <c r="B7" s="60" t="s">
        <v>111</v>
      </c>
      <c r="C7" s="54"/>
      <c r="D7" s="64" t="s">
        <v>112</v>
      </c>
      <c r="E7" s="31">
        <v>442271</v>
      </c>
      <c r="F7" s="27">
        <v>438077</v>
      </c>
      <c r="G7" s="27">
        <v>463263</v>
      </c>
      <c r="H7" s="27">
        <v>582080</v>
      </c>
      <c r="I7" s="27">
        <v>514381</v>
      </c>
    </row>
    <row r="8" spans="1:9" ht="27" customHeight="1">
      <c r="A8" s="108"/>
      <c r="B8" s="81"/>
      <c r="C8" s="54" t="s">
        <v>113</v>
      </c>
      <c r="D8" s="64" t="s">
        <v>37</v>
      </c>
      <c r="E8" s="70">
        <v>219954</v>
      </c>
      <c r="F8" s="70">
        <v>241910</v>
      </c>
      <c r="G8" s="70">
        <v>247252</v>
      </c>
      <c r="H8" s="70">
        <v>293617</v>
      </c>
      <c r="I8" s="71">
        <v>263672</v>
      </c>
    </row>
    <row r="9" spans="1:9" ht="27" customHeight="1">
      <c r="A9" s="108"/>
      <c r="B9" s="54" t="s">
        <v>114</v>
      </c>
      <c r="C9" s="54"/>
      <c r="D9" s="64"/>
      <c r="E9" s="70">
        <v>438331</v>
      </c>
      <c r="F9" s="70">
        <v>434558</v>
      </c>
      <c r="G9" s="70">
        <v>456068</v>
      </c>
      <c r="H9" s="70">
        <v>575225</v>
      </c>
      <c r="I9" s="72">
        <v>507598</v>
      </c>
    </row>
    <row r="10" spans="1:9" ht="27" customHeight="1">
      <c r="A10" s="108"/>
      <c r="B10" s="54" t="s">
        <v>115</v>
      </c>
      <c r="C10" s="54"/>
      <c r="D10" s="64"/>
      <c r="E10" s="70">
        <v>3940</v>
      </c>
      <c r="F10" s="70">
        <v>3520</v>
      </c>
      <c r="G10" s="70">
        <v>7195</v>
      </c>
      <c r="H10" s="70">
        <v>6854</v>
      </c>
      <c r="I10" s="72">
        <v>6784</v>
      </c>
    </row>
    <row r="11" spans="1:9" ht="27" customHeight="1">
      <c r="A11" s="108"/>
      <c r="B11" s="54" t="s">
        <v>116</v>
      </c>
      <c r="C11" s="54"/>
      <c r="D11" s="64"/>
      <c r="E11" s="70">
        <v>790</v>
      </c>
      <c r="F11" s="70">
        <v>1074</v>
      </c>
      <c r="G11" s="70">
        <v>1357</v>
      </c>
      <c r="H11" s="70">
        <v>1133</v>
      </c>
      <c r="I11" s="72">
        <v>3806</v>
      </c>
    </row>
    <row r="12" spans="1:9" ht="27" customHeight="1">
      <c r="A12" s="108"/>
      <c r="B12" s="54" t="s">
        <v>117</v>
      </c>
      <c r="C12" s="54"/>
      <c r="D12" s="64"/>
      <c r="E12" s="70">
        <v>3150</v>
      </c>
      <c r="F12" s="70">
        <v>2445</v>
      </c>
      <c r="G12" s="70">
        <v>5839</v>
      </c>
      <c r="H12" s="70">
        <v>5721</v>
      </c>
      <c r="I12" s="72">
        <v>2978</v>
      </c>
    </row>
    <row r="13" spans="1:9" ht="27" customHeight="1">
      <c r="A13" s="108"/>
      <c r="B13" s="54" t="s">
        <v>118</v>
      </c>
      <c r="C13" s="54"/>
      <c r="D13" s="64"/>
      <c r="E13" s="70">
        <v>-1677</v>
      </c>
      <c r="F13" s="70">
        <v>-704</v>
      </c>
      <c r="G13" s="70">
        <v>3393</v>
      </c>
      <c r="H13" s="70">
        <v>-118</v>
      </c>
      <c r="I13" s="72">
        <v>-2743</v>
      </c>
    </row>
    <row r="14" spans="1:9" ht="27" customHeight="1">
      <c r="A14" s="108"/>
      <c r="B14" s="54" t="s">
        <v>119</v>
      </c>
      <c r="C14" s="54"/>
      <c r="D14" s="64"/>
      <c r="E14" s="70">
        <v>0</v>
      </c>
      <c r="F14" s="70">
        <v>0</v>
      </c>
      <c r="G14" s="70">
        <v>0</v>
      </c>
      <c r="H14" s="70">
        <v>0</v>
      </c>
      <c r="I14" s="101">
        <v>0</v>
      </c>
    </row>
    <row r="15" spans="1:9" ht="27" customHeight="1">
      <c r="A15" s="108"/>
      <c r="B15" s="54" t="s">
        <v>120</v>
      </c>
      <c r="C15" s="54"/>
      <c r="D15" s="64"/>
      <c r="E15" s="70">
        <v>-1230</v>
      </c>
      <c r="F15" s="70">
        <v>-636</v>
      </c>
      <c r="G15" s="70">
        <v>4702</v>
      </c>
      <c r="H15" s="70">
        <v>3764</v>
      </c>
      <c r="I15" s="72">
        <v>3405</v>
      </c>
    </row>
    <row r="16" spans="1:9" ht="27" customHeight="1">
      <c r="A16" s="108"/>
      <c r="B16" s="54" t="s">
        <v>121</v>
      </c>
      <c r="C16" s="54"/>
      <c r="D16" s="64" t="s">
        <v>38</v>
      </c>
      <c r="E16" s="70">
        <v>21084</v>
      </c>
      <c r="F16" s="70">
        <v>20087</v>
      </c>
      <c r="G16" s="70">
        <v>21502</v>
      </c>
      <c r="H16" s="70">
        <v>24286</v>
      </c>
      <c r="I16" s="72">
        <v>29950</v>
      </c>
    </row>
    <row r="17" spans="1:9" ht="27" customHeight="1">
      <c r="A17" s="108"/>
      <c r="B17" s="54" t="s">
        <v>122</v>
      </c>
      <c r="C17" s="54"/>
      <c r="D17" s="64" t="s">
        <v>39</v>
      </c>
      <c r="E17" s="70">
        <v>110455</v>
      </c>
      <c r="F17" s="70">
        <v>207124</v>
      </c>
      <c r="G17" s="70">
        <v>198713</v>
      </c>
      <c r="H17" s="70">
        <v>211424</v>
      </c>
      <c r="I17" s="72">
        <v>201860</v>
      </c>
    </row>
    <row r="18" spans="1:9" ht="27" customHeight="1">
      <c r="A18" s="108"/>
      <c r="B18" s="54" t="s">
        <v>123</v>
      </c>
      <c r="C18" s="54"/>
      <c r="D18" s="64" t="s">
        <v>40</v>
      </c>
      <c r="E18" s="70">
        <v>701487</v>
      </c>
      <c r="F18" s="70">
        <v>694412</v>
      </c>
      <c r="G18" s="70">
        <v>695651</v>
      </c>
      <c r="H18" s="70">
        <v>699160</v>
      </c>
      <c r="I18" s="72">
        <v>696843</v>
      </c>
    </row>
    <row r="19" spans="1:9" ht="27" customHeight="1">
      <c r="A19" s="108"/>
      <c r="B19" s="54" t="s">
        <v>124</v>
      </c>
      <c r="C19" s="54"/>
      <c r="D19" s="64" t="s">
        <v>125</v>
      </c>
      <c r="E19" s="93">
        <f t="shared" ref="E19:H19" si="0">E17+E18-E16</f>
        <v>790858</v>
      </c>
      <c r="F19" s="93">
        <f t="shared" si="0"/>
        <v>881449</v>
      </c>
      <c r="G19" s="93">
        <f t="shared" si="0"/>
        <v>872862</v>
      </c>
      <c r="H19" s="93">
        <f t="shared" si="0"/>
        <v>886298</v>
      </c>
      <c r="I19" s="70">
        <f>I17+I18-I16</f>
        <v>868753</v>
      </c>
    </row>
    <row r="20" spans="1:9" ht="27" customHeight="1">
      <c r="A20" s="108"/>
      <c r="B20" s="54" t="s">
        <v>126</v>
      </c>
      <c r="C20" s="54"/>
      <c r="D20" s="64" t="s">
        <v>127</v>
      </c>
      <c r="E20" s="73">
        <f t="shared" ref="E20:H20" si="1">E18/E8</f>
        <v>3.1892441146785235</v>
      </c>
      <c r="F20" s="73">
        <f t="shared" si="1"/>
        <v>2.8705386300690341</v>
      </c>
      <c r="G20" s="73">
        <f t="shared" si="1"/>
        <v>2.8135303253360942</v>
      </c>
      <c r="H20" s="73">
        <f t="shared" si="1"/>
        <v>2.3811972739998026</v>
      </c>
      <c r="I20" s="73">
        <f>I18/I8</f>
        <v>2.6428403470979096</v>
      </c>
    </row>
    <row r="21" spans="1:9" ht="27" customHeight="1">
      <c r="A21" s="108"/>
      <c r="B21" s="54" t="s">
        <v>128</v>
      </c>
      <c r="C21" s="54"/>
      <c r="D21" s="64" t="s">
        <v>129</v>
      </c>
      <c r="E21" s="73">
        <f t="shared" ref="E21:H21" si="2">E19/E8</f>
        <v>3.5955608900042737</v>
      </c>
      <c r="F21" s="73">
        <f t="shared" si="2"/>
        <v>3.6437063370675045</v>
      </c>
      <c r="G21" s="73">
        <f t="shared" si="2"/>
        <v>3.5302525358743306</v>
      </c>
      <c r="H21" s="73">
        <f t="shared" si="2"/>
        <v>3.0185513781558968</v>
      </c>
      <c r="I21" s="73">
        <f>I19/I8</f>
        <v>3.2948246306016564</v>
      </c>
    </row>
    <row r="22" spans="1:9" ht="27" customHeight="1">
      <c r="A22" s="108"/>
      <c r="B22" s="54" t="s">
        <v>130</v>
      </c>
      <c r="C22" s="54"/>
      <c r="D22" s="64" t="s">
        <v>131</v>
      </c>
      <c r="E22" s="93">
        <f t="shared" ref="E22:H22" si="3">E18/E24*1000000</f>
        <v>721782.06819346384</v>
      </c>
      <c r="F22" s="93">
        <f t="shared" si="3"/>
        <v>714502.37786068686</v>
      </c>
      <c r="G22" s="93">
        <f t="shared" si="3"/>
        <v>715777.22398398153</v>
      </c>
      <c r="H22" s="93">
        <f t="shared" si="3"/>
        <v>717123.21952590439</v>
      </c>
      <c r="I22" s="70">
        <f>I18/I24*1000000</f>
        <v>714746.68983364291</v>
      </c>
    </row>
    <row r="23" spans="1:9" ht="27" customHeight="1">
      <c r="A23" s="108"/>
      <c r="B23" s="54" t="s">
        <v>132</v>
      </c>
      <c r="C23" s="54"/>
      <c r="D23" s="64" t="s">
        <v>133</v>
      </c>
      <c r="E23" s="93">
        <f t="shared" ref="E23:H23" si="4">E19/E24*1000000</f>
        <v>813738.70490450482</v>
      </c>
      <c r="F23" s="93">
        <f t="shared" si="4"/>
        <v>906950.63804042048</v>
      </c>
      <c r="G23" s="93">
        <f t="shared" si="4"/>
        <v>898115.20328599564</v>
      </c>
      <c r="H23" s="93">
        <f t="shared" si="4"/>
        <v>909069.27630209108</v>
      </c>
      <c r="I23" s="70">
        <f>I19/I24*1000000</f>
        <v>891073.50010410778</v>
      </c>
    </row>
    <row r="24" spans="1:9" ht="27" customHeight="1">
      <c r="A24" s="108"/>
      <c r="B24" s="74" t="s">
        <v>134</v>
      </c>
      <c r="C24" s="75"/>
      <c r="D24" s="64" t="s">
        <v>135</v>
      </c>
      <c r="E24" s="70">
        <v>971882</v>
      </c>
      <c r="F24" s="70">
        <v>971882</v>
      </c>
      <c r="G24" s="70">
        <v>971882</v>
      </c>
      <c r="H24" s="70">
        <v>974951</v>
      </c>
      <c r="I24" s="72">
        <v>974951</v>
      </c>
    </row>
    <row r="25" spans="1:9" ht="27" customHeight="1">
      <c r="A25" s="108"/>
      <c r="B25" s="29" t="s">
        <v>136</v>
      </c>
      <c r="C25" s="29"/>
      <c r="D25" s="29"/>
      <c r="E25" s="70">
        <v>246184</v>
      </c>
      <c r="F25" s="70">
        <v>247989</v>
      </c>
      <c r="G25" s="70">
        <v>247107</v>
      </c>
      <c r="H25" s="70">
        <v>254977</v>
      </c>
      <c r="I25" s="65">
        <v>266136</v>
      </c>
    </row>
    <row r="26" spans="1:9" ht="27" customHeight="1">
      <c r="A26" s="108"/>
      <c r="B26" s="29" t="s">
        <v>137</v>
      </c>
      <c r="C26" s="29"/>
      <c r="D26" s="29"/>
      <c r="E26" s="76">
        <v>0.94399999999999995</v>
      </c>
      <c r="F26" s="76">
        <v>0.93899999999999995</v>
      </c>
      <c r="G26" s="76">
        <v>0.93100000000000005</v>
      </c>
      <c r="H26" s="76">
        <v>0.93200000000000005</v>
      </c>
      <c r="I26" s="77">
        <v>0.91400000000000003</v>
      </c>
    </row>
    <row r="27" spans="1:9" ht="27" customHeight="1">
      <c r="A27" s="108"/>
      <c r="B27" s="29" t="s">
        <v>138</v>
      </c>
      <c r="C27" s="29"/>
      <c r="D27" s="29"/>
      <c r="E27" s="78">
        <v>1.3</v>
      </c>
      <c r="F27" s="78">
        <v>1</v>
      </c>
      <c r="G27" s="78">
        <v>2.4</v>
      </c>
      <c r="H27" s="78">
        <v>2.2000000000000002</v>
      </c>
      <c r="I27" s="79">
        <v>1.1000000000000001</v>
      </c>
    </row>
    <row r="28" spans="1:9" ht="27" customHeight="1">
      <c r="A28" s="108"/>
      <c r="B28" s="29" t="s">
        <v>139</v>
      </c>
      <c r="C28" s="29"/>
      <c r="D28" s="29"/>
      <c r="E28" s="78">
        <v>96.9</v>
      </c>
      <c r="F28" s="78">
        <v>98.6</v>
      </c>
      <c r="G28" s="78">
        <v>98.5</v>
      </c>
      <c r="H28" s="78">
        <v>97.8</v>
      </c>
      <c r="I28" s="79">
        <v>95.7</v>
      </c>
    </row>
    <row r="29" spans="1:9" ht="27" customHeight="1">
      <c r="A29" s="108"/>
      <c r="B29" s="29" t="s">
        <v>140</v>
      </c>
      <c r="C29" s="29"/>
      <c r="D29" s="29"/>
      <c r="E29" s="78">
        <v>55.8</v>
      </c>
      <c r="F29" s="78">
        <v>59.9</v>
      </c>
      <c r="G29" s="78">
        <v>58</v>
      </c>
      <c r="H29" s="78">
        <v>45.6</v>
      </c>
      <c r="I29" s="79">
        <v>48.6</v>
      </c>
    </row>
    <row r="30" spans="1:9" ht="27" customHeight="1">
      <c r="A30" s="108"/>
      <c r="B30" s="108" t="s">
        <v>141</v>
      </c>
      <c r="C30" s="29" t="s">
        <v>142</v>
      </c>
      <c r="D30" s="29"/>
      <c r="E30" s="78">
        <v>0</v>
      </c>
      <c r="F30" s="78">
        <v>0</v>
      </c>
      <c r="G30" s="78">
        <v>0</v>
      </c>
      <c r="H30" s="78">
        <v>0</v>
      </c>
      <c r="I30" s="79">
        <v>0</v>
      </c>
    </row>
    <row r="31" spans="1:9" ht="27" customHeight="1">
      <c r="A31" s="108"/>
      <c r="B31" s="108"/>
      <c r="C31" s="29" t="s">
        <v>143</v>
      </c>
      <c r="D31" s="29"/>
      <c r="E31" s="78">
        <v>0</v>
      </c>
      <c r="F31" s="78">
        <v>0</v>
      </c>
      <c r="G31" s="78">
        <v>0</v>
      </c>
      <c r="H31" s="78">
        <v>0</v>
      </c>
      <c r="I31" s="79">
        <v>0</v>
      </c>
    </row>
    <row r="32" spans="1:9" ht="27" customHeight="1">
      <c r="A32" s="108"/>
      <c r="B32" s="108"/>
      <c r="C32" s="29" t="s">
        <v>144</v>
      </c>
      <c r="D32" s="29"/>
      <c r="E32" s="78">
        <v>15.8</v>
      </c>
      <c r="F32" s="78">
        <v>13.8</v>
      </c>
      <c r="G32" s="78">
        <v>12.9</v>
      </c>
      <c r="H32" s="78">
        <v>11.8</v>
      </c>
      <c r="I32" s="79">
        <v>11.2</v>
      </c>
    </row>
    <row r="33" spans="1:9" ht="27" customHeight="1">
      <c r="A33" s="108"/>
      <c r="B33" s="108"/>
      <c r="C33" s="29" t="s">
        <v>145</v>
      </c>
      <c r="D33" s="29"/>
      <c r="E33" s="78">
        <v>159.4</v>
      </c>
      <c r="F33" s="78">
        <v>145.5</v>
      </c>
      <c r="G33" s="78">
        <v>138.30000000000001</v>
      </c>
      <c r="H33" s="78">
        <v>128.80000000000001</v>
      </c>
      <c r="I33" s="80">
        <v>116</v>
      </c>
    </row>
    <row r="34" spans="1:9" ht="27" customHeight="1">
      <c r="A34" s="1" t="s">
        <v>242</v>
      </c>
      <c r="E34" s="39"/>
      <c r="F34" s="39"/>
      <c r="G34" s="39"/>
      <c r="H34" s="39"/>
      <c r="I34" s="40"/>
    </row>
    <row r="35" spans="1:9" ht="27" customHeight="1">
      <c r="A35" s="11" t="s">
        <v>146</v>
      </c>
    </row>
    <row r="36" spans="1:9">
      <c r="A36" s="41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0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tabSelected="1" view="pageBreakPreview" zoomScaleNormal="100" zoomScaleSheetLayoutView="100" workbookViewId="0">
      <pane xSplit="5" ySplit="7" topLeftCell="F38" activePane="bottomRight" state="frozen"/>
      <selection activeCell="K17" sqref="K17"/>
      <selection pane="topRight" activeCell="K17" sqref="K17"/>
      <selection pane="bottomLeft" activeCell="K17" sqref="K17"/>
      <selection pane="bottomRight" activeCell="L45" sqref="L45"/>
    </sheetView>
  </sheetViews>
  <sheetFormatPr defaultRowHeight="12.9"/>
  <cols>
    <col min="1" max="1" width="3.625" style="1" customWidth="1"/>
    <col min="2" max="2" width="1.625" style="1" customWidth="1"/>
    <col min="3" max="3" width="2.87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4" customHeight="1">
      <c r="A1" s="17" t="s">
        <v>0</v>
      </c>
      <c r="B1" s="13"/>
      <c r="C1" s="13"/>
      <c r="D1" s="102" t="s">
        <v>256</v>
      </c>
      <c r="E1" s="14"/>
      <c r="F1" s="14"/>
      <c r="G1" s="14"/>
    </row>
    <row r="2" spans="1:25" ht="14.95" customHeight="1"/>
    <row r="3" spans="1:25" ht="14.95" customHeight="1">
      <c r="A3" s="15" t="s">
        <v>147</v>
      </c>
      <c r="B3" s="15"/>
      <c r="C3" s="15"/>
      <c r="D3" s="15"/>
    </row>
    <row r="4" spans="1:25" ht="14.95" customHeight="1">
      <c r="A4" s="15"/>
      <c r="B4" s="15"/>
      <c r="C4" s="15"/>
      <c r="D4" s="15"/>
    </row>
    <row r="5" spans="1:25" ht="16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6" customHeight="1">
      <c r="A6" s="118" t="s">
        <v>44</v>
      </c>
      <c r="B6" s="117"/>
      <c r="C6" s="117"/>
      <c r="D6" s="117"/>
      <c r="E6" s="117"/>
      <c r="F6" s="122" t="s">
        <v>244</v>
      </c>
      <c r="G6" s="123"/>
      <c r="H6" s="122" t="s">
        <v>245</v>
      </c>
      <c r="I6" s="123"/>
      <c r="J6" s="122" t="s">
        <v>246</v>
      </c>
      <c r="K6" s="123"/>
      <c r="L6" s="111"/>
      <c r="M6" s="111"/>
      <c r="N6" s="111"/>
      <c r="O6" s="111"/>
    </row>
    <row r="7" spans="1:25" ht="16" customHeight="1">
      <c r="A7" s="117"/>
      <c r="B7" s="117"/>
      <c r="C7" s="117"/>
      <c r="D7" s="117"/>
      <c r="E7" s="117"/>
      <c r="F7" s="52" t="s">
        <v>237</v>
      </c>
      <c r="G7" s="82" t="s">
        <v>240</v>
      </c>
      <c r="H7" s="52" t="s">
        <v>237</v>
      </c>
      <c r="I7" s="83" t="s">
        <v>240</v>
      </c>
      <c r="J7" s="52" t="s">
        <v>237</v>
      </c>
      <c r="K7" s="83" t="s">
        <v>240</v>
      </c>
      <c r="L7" s="52" t="s">
        <v>237</v>
      </c>
      <c r="M7" s="83" t="s">
        <v>240</v>
      </c>
      <c r="N7" s="52" t="s">
        <v>237</v>
      </c>
      <c r="O7" s="83" t="s">
        <v>240</v>
      </c>
    </row>
    <row r="8" spans="1:25" ht="16" customHeight="1">
      <c r="A8" s="115" t="s">
        <v>83</v>
      </c>
      <c r="B8" s="60" t="s">
        <v>45</v>
      </c>
      <c r="C8" s="54"/>
      <c r="D8" s="54"/>
      <c r="E8" s="64" t="s">
        <v>36</v>
      </c>
      <c r="F8" s="65">
        <v>1982.2719999999999</v>
      </c>
      <c r="G8" s="94">
        <v>2009.902</v>
      </c>
      <c r="H8" s="65">
        <v>24823</v>
      </c>
      <c r="I8" s="65">
        <v>23311.097000000002</v>
      </c>
      <c r="J8" s="65">
        <v>28680</v>
      </c>
      <c r="K8" s="92">
        <v>29834.992999999999</v>
      </c>
      <c r="L8" s="65"/>
      <c r="M8" s="65"/>
      <c r="N8" s="65"/>
      <c r="O8" s="65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6" customHeight="1">
      <c r="A9" s="115"/>
      <c r="B9" s="62"/>
      <c r="C9" s="54" t="s">
        <v>46</v>
      </c>
      <c r="D9" s="54"/>
      <c r="E9" s="64" t="s">
        <v>37</v>
      </c>
      <c r="F9" s="65">
        <v>1949.152</v>
      </c>
      <c r="G9" s="94">
        <v>1976.963</v>
      </c>
      <c r="H9" s="65">
        <v>24674</v>
      </c>
      <c r="I9" s="65">
        <v>22689.080999999998</v>
      </c>
      <c r="J9" s="65">
        <v>28488</v>
      </c>
      <c r="K9" s="92">
        <v>29779.227999999999</v>
      </c>
      <c r="L9" s="65"/>
      <c r="M9" s="65"/>
      <c r="N9" s="65"/>
      <c r="O9" s="65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6" customHeight="1">
      <c r="A10" s="115"/>
      <c r="B10" s="61"/>
      <c r="C10" s="54" t="s">
        <v>47</v>
      </c>
      <c r="D10" s="54"/>
      <c r="E10" s="64" t="s">
        <v>38</v>
      </c>
      <c r="F10" s="65">
        <v>33.119999999999997</v>
      </c>
      <c r="G10" s="94">
        <v>32.938000000000002</v>
      </c>
      <c r="H10" s="65">
        <v>148</v>
      </c>
      <c r="I10" s="65">
        <v>622.01499999999999</v>
      </c>
      <c r="J10" s="66">
        <v>192</v>
      </c>
      <c r="K10" s="66">
        <v>55.765000000000001</v>
      </c>
      <c r="L10" s="65"/>
      <c r="M10" s="65"/>
      <c r="N10" s="65"/>
      <c r="O10" s="65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6" customHeight="1">
      <c r="A11" s="115"/>
      <c r="B11" s="60" t="s">
        <v>48</v>
      </c>
      <c r="C11" s="54"/>
      <c r="D11" s="54"/>
      <c r="E11" s="64" t="s">
        <v>39</v>
      </c>
      <c r="F11" s="65">
        <v>1982.2719999999999</v>
      </c>
      <c r="G11" s="94">
        <v>2009.902</v>
      </c>
      <c r="H11" s="65">
        <v>22095</v>
      </c>
      <c r="I11" s="65">
        <v>22154.758999999998</v>
      </c>
      <c r="J11" s="65">
        <v>27786</v>
      </c>
      <c r="K11" s="92">
        <v>28535.49</v>
      </c>
      <c r="L11" s="65"/>
      <c r="M11" s="65"/>
      <c r="N11" s="65"/>
      <c r="O11" s="65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6" customHeight="1">
      <c r="A12" s="115"/>
      <c r="B12" s="62"/>
      <c r="C12" s="54" t="s">
        <v>49</v>
      </c>
      <c r="D12" s="54"/>
      <c r="E12" s="64" t="s">
        <v>40</v>
      </c>
      <c r="F12" s="65">
        <v>1982.232</v>
      </c>
      <c r="G12" s="94">
        <v>2009.5730000000001</v>
      </c>
      <c r="H12" s="65">
        <v>21913</v>
      </c>
      <c r="I12" s="65">
        <v>21217.205999999998</v>
      </c>
      <c r="J12" s="65">
        <v>27688</v>
      </c>
      <c r="K12" s="92">
        <v>28515.062000000002</v>
      </c>
      <c r="L12" s="65"/>
      <c r="M12" s="65"/>
      <c r="N12" s="65"/>
      <c r="O12" s="65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6" customHeight="1">
      <c r="A13" s="115"/>
      <c r="B13" s="61"/>
      <c r="C13" s="54" t="s">
        <v>50</v>
      </c>
      <c r="D13" s="54"/>
      <c r="E13" s="64" t="s">
        <v>41</v>
      </c>
      <c r="F13" s="65">
        <v>3.9781999999999998E-2</v>
      </c>
      <c r="G13" s="94">
        <v>0.32800000000000001</v>
      </c>
      <c r="H13" s="66">
        <v>182</v>
      </c>
      <c r="I13" s="66">
        <v>937.553</v>
      </c>
      <c r="J13" s="66">
        <v>97.981999999999999</v>
      </c>
      <c r="K13" s="66">
        <v>20.428000000000001</v>
      </c>
      <c r="L13" s="65"/>
      <c r="M13" s="65"/>
      <c r="N13" s="65"/>
      <c r="O13" s="65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6" customHeight="1">
      <c r="A14" s="115"/>
      <c r="B14" s="54" t="s">
        <v>51</v>
      </c>
      <c r="C14" s="54"/>
      <c r="D14" s="54"/>
      <c r="E14" s="64" t="s">
        <v>148</v>
      </c>
      <c r="F14" s="65">
        <f>F9-F12</f>
        <v>-33.079999999999927</v>
      </c>
      <c r="G14" s="65">
        <f t="shared" ref="F14:O15" si="0">G9-G12</f>
        <v>-32.610000000000127</v>
      </c>
      <c r="H14" s="65">
        <f t="shared" si="0"/>
        <v>2761</v>
      </c>
      <c r="I14" s="65">
        <v>1471.875</v>
      </c>
      <c r="J14" s="106">
        <f>J9-J12</f>
        <v>800</v>
      </c>
      <c r="K14" s="65">
        <f t="shared" si="0"/>
        <v>1264.1659999999974</v>
      </c>
      <c r="L14" s="65">
        <f t="shared" si="0"/>
        <v>0</v>
      </c>
      <c r="M14" s="65">
        <f t="shared" si="0"/>
        <v>0</v>
      </c>
      <c r="N14" s="65">
        <f t="shared" si="0"/>
        <v>0</v>
      </c>
      <c r="O14" s="65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6" customHeight="1">
      <c r="A15" s="115"/>
      <c r="B15" s="54" t="s">
        <v>52</v>
      </c>
      <c r="C15" s="54"/>
      <c r="D15" s="54"/>
      <c r="E15" s="64" t="s">
        <v>149</v>
      </c>
      <c r="F15" s="65">
        <f t="shared" si="0"/>
        <v>33.080217999999995</v>
      </c>
      <c r="G15" s="65">
        <f t="shared" si="0"/>
        <v>32.61</v>
      </c>
      <c r="H15" s="65">
        <f t="shared" si="0"/>
        <v>-34</v>
      </c>
      <c r="I15" s="65">
        <f t="shared" si="0"/>
        <v>-315.53800000000001</v>
      </c>
      <c r="J15" s="65">
        <f>J10-J13</f>
        <v>94.018000000000001</v>
      </c>
      <c r="K15" s="65">
        <f t="shared" si="0"/>
        <v>35.337000000000003</v>
      </c>
      <c r="L15" s="65">
        <f t="shared" si="0"/>
        <v>0</v>
      </c>
      <c r="M15" s="65">
        <f t="shared" si="0"/>
        <v>0</v>
      </c>
      <c r="N15" s="65">
        <f t="shared" si="0"/>
        <v>0</v>
      </c>
      <c r="O15" s="65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6" customHeight="1">
      <c r="A16" s="115"/>
      <c r="B16" s="54" t="s">
        <v>53</v>
      </c>
      <c r="C16" s="54"/>
      <c r="D16" s="54"/>
      <c r="E16" s="64" t="s">
        <v>150</v>
      </c>
      <c r="F16" s="65">
        <f t="shared" ref="F16:O16" si="1">F8-F11</f>
        <v>0</v>
      </c>
      <c r="G16" s="65">
        <f t="shared" si="1"/>
        <v>0</v>
      </c>
      <c r="H16" s="65">
        <f t="shared" si="1"/>
        <v>2728</v>
      </c>
      <c r="I16" s="65">
        <f t="shared" si="1"/>
        <v>1156.3380000000034</v>
      </c>
      <c r="J16" s="65">
        <f>J8-J11</f>
        <v>894</v>
      </c>
      <c r="K16" s="65">
        <f t="shared" si="1"/>
        <v>1299.502999999997</v>
      </c>
      <c r="L16" s="65">
        <f t="shared" si="1"/>
        <v>0</v>
      </c>
      <c r="M16" s="65">
        <f t="shared" si="1"/>
        <v>0</v>
      </c>
      <c r="N16" s="65">
        <f t="shared" si="1"/>
        <v>0</v>
      </c>
      <c r="O16" s="65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6" customHeight="1">
      <c r="A17" s="115"/>
      <c r="B17" s="54" t="s">
        <v>54</v>
      </c>
      <c r="C17" s="54"/>
      <c r="D17" s="54"/>
      <c r="E17" s="52"/>
      <c r="F17" s="66">
        <v>0</v>
      </c>
      <c r="G17" s="66"/>
      <c r="H17" s="66">
        <v>4706</v>
      </c>
      <c r="I17" s="95">
        <f>7434149/1000</f>
        <v>7434.1490000000003</v>
      </c>
      <c r="J17" s="65">
        <v>0</v>
      </c>
      <c r="K17" s="97">
        <v>0</v>
      </c>
      <c r="L17" s="65"/>
      <c r="M17" s="65"/>
      <c r="N17" s="66"/>
      <c r="O17" s="67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6" customHeight="1">
      <c r="A18" s="115"/>
      <c r="B18" s="54" t="s">
        <v>55</v>
      </c>
      <c r="C18" s="54"/>
      <c r="D18" s="54"/>
      <c r="E18" s="52"/>
      <c r="F18" s="67">
        <v>0</v>
      </c>
      <c r="G18" s="67"/>
      <c r="H18" s="67">
        <v>0</v>
      </c>
      <c r="I18" s="96">
        <v>0</v>
      </c>
      <c r="J18" s="67">
        <v>0</v>
      </c>
      <c r="K18" s="98">
        <v>0</v>
      </c>
      <c r="L18" s="67"/>
      <c r="M18" s="67"/>
      <c r="N18" s="67"/>
      <c r="O18" s="67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6" customHeight="1">
      <c r="A19" s="115" t="s">
        <v>84</v>
      </c>
      <c r="B19" s="60" t="s">
        <v>56</v>
      </c>
      <c r="C19" s="54"/>
      <c r="D19" s="54"/>
      <c r="E19" s="64"/>
      <c r="F19" s="94">
        <v>977.52700000000004</v>
      </c>
      <c r="G19" s="65">
        <v>1025.7260000000001</v>
      </c>
      <c r="H19" s="65">
        <v>2605</v>
      </c>
      <c r="I19" s="94">
        <f>2049930/1000</f>
        <v>2049.9299999999998</v>
      </c>
      <c r="J19" s="65">
        <v>20523.132000000001</v>
      </c>
      <c r="K19" s="97">
        <v>15929.114</v>
      </c>
      <c r="L19" s="65"/>
      <c r="M19" s="65"/>
      <c r="N19" s="65"/>
      <c r="O19" s="65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6" customHeight="1">
      <c r="A20" s="115"/>
      <c r="B20" s="61"/>
      <c r="C20" s="54" t="s">
        <v>57</v>
      </c>
      <c r="D20" s="54"/>
      <c r="E20" s="64"/>
      <c r="F20" s="94">
        <v>62</v>
      </c>
      <c r="G20" s="65">
        <v>102</v>
      </c>
      <c r="H20" s="65">
        <v>1186</v>
      </c>
      <c r="I20" s="94">
        <f>525000/1000</f>
        <v>525</v>
      </c>
      <c r="J20" s="65">
        <v>14009.5</v>
      </c>
      <c r="K20" s="97">
        <v>12300.7</v>
      </c>
      <c r="L20" s="65"/>
      <c r="M20" s="65"/>
      <c r="N20" s="65"/>
      <c r="O20" s="65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6" customHeight="1">
      <c r="A21" s="115"/>
      <c r="B21" s="54" t="s">
        <v>58</v>
      </c>
      <c r="C21" s="54"/>
      <c r="D21" s="54"/>
      <c r="E21" s="64" t="s">
        <v>151</v>
      </c>
      <c r="F21" s="94">
        <v>978</v>
      </c>
      <c r="G21" s="65">
        <v>1025.7260000000001</v>
      </c>
      <c r="H21" s="65">
        <v>2624</v>
      </c>
      <c r="I21" s="94">
        <f>2049930/1000</f>
        <v>2049.9299999999998</v>
      </c>
      <c r="J21" s="65">
        <v>20523.132000000001</v>
      </c>
      <c r="K21" s="97">
        <v>15929.114</v>
      </c>
      <c r="L21" s="65"/>
      <c r="M21" s="65"/>
      <c r="N21" s="65"/>
      <c r="O21" s="65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6" customHeight="1">
      <c r="A22" s="115"/>
      <c r="B22" s="60" t="s">
        <v>59</v>
      </c>
      <c r="C22" s="54"/>
      <c r="D22" s="54"/>
      <c r="E22" s="64" t="s">
        <v>152</v>
      </c>
      <c r="F22" s="94">
        <v>1430.57</v>
      </c>
      <c r="G22" s="65">
        <v>1506.3409999999999</v>
      </c>
      <c r="H22" s="65">
        <v>3538</v>
      </c>
      <c r="I22" s="94">
        <f>3098202/1000</f>
        <v>3098.2020000000002</v>
      </c>
      <c r="J22" s="65">
        <v>30480.922999999999</v>
      </c>
      <c r="K22" s="97">
        <v>27150.879000000001</v>
      </c>
      <c r="L22" s="65"/>
      <c r="M22" s="65"/>
      <c r="N22" s="65"/>
      <c r="O22" s="65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6" customHeight="1">
      <c r="A23" s="115"/>
      <c r="B23" s="61" t="s">
        <v>60</v>
      </c>
      <c r="C23" s="54" t="s">
        <v>61</v>
      </c>
      <c r="D23" s="54"/>
      <c r="E23" s="64"/>
      <c r="F23" s="94">
        <v>1081.501</v>
      </c>
      <c r="G23" s="65">
        <v>1082.26</v>
      </c>
      <c r="H23" s="65">
        <v>1972</v>
      </c>
      <c r="I23" s="94">
        <f>1991184/1000</f>
        <v>1991.184</v>
      </c>
      <c r="J23" s="65">
        <v>16900.254000000001</v>
      </c>
      <c r="K23" s="97">
        <v>16728.32</v>
      </c>
      <c r="L23" s="65"/>
      <c r="M23" s="65"/>
      <c r="N23" s="65"/>
      <c r="O23" s="65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6" customHeight="1">
      <c r="A24" s="115"/>
      <c r="B24" s="54" t="s">
        <v>153</v>
      </c>
      <c r="C24" s="54"/>
      <c r="D24" s="54"/>
      <c r="E24" s="64" t="s">
        <v>154</v>
      </c>
      <c r="F24" s="65">
        <f>F21-F22</f>
        <v>-452.56999999999994</v>
      </c>
      <c r="G24" s="65">
        <f t="shared" ref="G24:O24" si="2">G21-G22</f>
        <v>-480.61499999999978</v>
      </c>
      <c r="H24" s="65">
        <f t="shared" si="2"/>
        <v>-914</v>
      </c>
      <c r="I24" s="65">
        <f t="shared" si="2"/>
        <v>-1048.2720000000004</v>
      </c>
      <c r="J24" s="65">
        <f t="shared" si="2"/>
        <v>-9957.7909999999974</v>
      </c>
      <c r="K24" s="65">
        <f t="shared" si="2"/>
        <v>-11221.765000000001</v>
      </c>
      <c r="L24" s="65">
        <f t="shared" si="2"/>
        <v>0</v>
      </c>
      <c r="M24" s="65">
        <f t="shared" si="2"/>
        <v>0</v>
      </c>
      <c r="N24" s="65">
        <f t="shared" si="2"/>
        <v>0</v>
      </c>
      <c r="O24" s="65">
        <f t="shared" si="2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6" customHeight="1">
      <c r="A25" s="115"/>
      <c r="B25" s="60" t="s">
        <v>62</v>
      </c>
      <c r="C25" s="60"/>
      <c r="D25" s="60"/>
      <c r="E25" s="119" t="s">
        <v>155</v>
      </c>
      <c r="F25" s="113">
        <v>453</v>
      </c>
      <c r="G25" s="113">
        <v>481</v>
      </c>
      <c r="H25" s="113">
        <v>914</v>
      </c>
      <c r="I25" s="113">
        <v>1048</v>
      </c>
      <c r="J25" s="113">
        <v>9958</v>
      </c>
      <c r="K25" s="113">
        <v>11222</v>
      </c>
      <c r="L25" s="113"/>
      <c r="M25" s="113"/>
      <c r="N25" s="113"/>
      <c r="O25" s="113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6" customHeight="1">
      <c r="A26" s="115"/>
      <c r="B26" s="81" t="s">
        <v>63</v>
      </c>
      <c r="C26" s="81"/>
      <c r="D26" s="81"/>
      <c r="E26" s="120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6" customHeight="1">
      <c r="A27" s="115"/>
      <c r="B27" s="54" t="s">
        <v>156</v>
      </c>
      <c r="C27" s="54"/>
      <c r="D27" s="54"/>
      <c r="E27" s="64" t="s">
        <v>157</v>
      </c>
      <c r="F27" s="65">
        <v>0</v>
      </c>
      <c r="G27" s="92">
        <v>0</v>
      </c>
      <c r="H27" s="92">
        <f t="shared" ref="H27:O27" si="3">H24+H25</f>
        <v>0</v>
      </c>
      <c r="I27" s="92">
        <v>0</v>
      </c>
      <c r="J27" s="92">
        <v>0</v>
      </c>
      <c r="K27" s="92">
        <v>0</v>
      </c>
      <c r="L27" s="65">
        <f t="shared" si="3"/>
        <v>0</v>
      </c>
      <c r="M27" s="65">
        <f t="shared" si="3"/>
        <v>0</v>
      </c>
      <c r="N27" s="65">
        <f t="shared" si="3"/>
        <v>0</v>
      </c>
      <c r="O27" s="65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6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6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6" customHeight="1">
      <c r="A30" s="117" t="s">
        <v>64</v>
      </c>
      <c r="B30" s="117"/>
      <c r="C30" s="117"/>
      <c r="D30" s="117"/>
      <c r="E30" s="117"/>
      <c r="F30" s="112" t="s">
        <v>249</v>
      </c>
      <c r="G30" s="112"/>
      <c r="H30" s="112" t="s">
        <v>250</v>
      </c>
      <c r="I30" s="112"/>
      <c r="J30" s="112" t="s">
        <v>251</v>
      </c>
      <c r="K30" s="112"/>
      <c r="L30" s="112" t="s">
        <v>254</v>
      </c>
      <c r="M30" s="112"/>
      <c r="N30" s="112" t="s">
        <v>253</v>
      </c>
      <c r="O30" s="112"/>
      <c r="P30" s="24"/>
      <c r="Q30" s="18"/>
      <c r="R30" s="24"/>
      <c r="S30" s="18"/>
      <c r="T30" s="24"/>
      <c r="U30" s="18"/>
      <c r="V30" s="24"/>
      <c r="W30" s="18"/>
      <c r="X30" s="24"/>
      <c r="Y30" s="18"/>
    </row>
    <row r="31" spans="1:25" ht="16" customHeight="1">
      <c r="A31" s="117"/>
      <c r="B31" s="117"/>
      <c r="C31" s="117"/>
      <c r="D31" s="117"/>
      <c r="E31" s="117"/>
      <c r="F31" s="52" t="s">
        <v>237</v>
      </c>
      <c r="G31" s="83" t="s">
        <v>240</v>
      </c>
      <c r="H31" s="52" t="s">
        <v>237</v>
      </c>
      <c r="I31" s="83" t="s">
        <v>240</v>
      </c>
      <c r="J31" s="52" t="s">
        <v>237</v>
      </c>
      <c r="K31" s="83" t="s">
        <v>240</v>
      </c>
      <c r="L31" s="52" t="s">
        <v>237</v>
      </c>
      <c r="M31" s="83" t="s">
        <v>240</v>
      </c>
      <c r="N31" s="52" t="s">
        <v>237</v>
      </c>
      <c r="O31" s="83" t="s">
        <v>240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6" customHeight="1">
      <c r="A32" s="115" t="s">
        <v>85</v>
      </c>
      <c r="B32" s="60" t="s">
        <v>45</v>
      </c>
      <c r="C32" s="54"/>
      <c r="D32" s="54"/>
      <c r="E32" s="64" t="s">
        <v>36</v>
      </c>
      <c r="F32" s="65">
        <v>766.10400000000004</v>
      </c>
      <c r="G32" s="65">
        <v>764</v>
      </c>
      <c r="H32" s="65">
        <v>781</v>
      </c>
      <c r="I32" s="65">
        <v>800</v>
      </c>
      <c r="J32" s="65">
        <v>19</v>
      </c>
      <c r="K32" s="65">
        <v>0</v>
      </c>
      <c r="L32" s="65">
        <v>4.9619999999999997</v>
      </c>
      <c r="M32" s="94">
        <f>3912/1000</f>
        <v>3.9119999999999999</v>
      </c>
      <c r="N32" s="65">
        <v>199.38</v>
      </c>
      <c r="O32" s="65">
        <v>251</v>
      </c>
      <c r="P32" s="21"/>
      <c r="Q32" s="21"/>
      <c r="R32" s="21"/>
      <c r="S32" s="21"/>
      <c r="T32" s="23"/>
      <c r="U32" s="23"/>
      <c r="V32" s="21"/>
      <c r="W32" s="21"/>
      <c r="X32" s="23"/>
      <c r="Y32" s="23"/>
    </row>
    <row r="33" spans="1:25" ht="16" customHeight="1">
      <c r="A33" s="121"/>
      <c r="B33" s="62"/>
      <c r="C33" s="60" t="s">
        <v>65</v>
      </c>
      <c r="D33" s="54"/>
      <c r="E33" s="64"/>
      <c r="F33" s="65">
        <v>467.65100000000001</v>
      </c>
      <c r="G33" s="65">
        <v>472</v>
      </c>
      <c r="H33" s="65">
        <v>350</v>
      </c>
      <c r="I33" s="65">
        <v>282</v>
      </c>
      <c r="J33" s="65">
        <v>0</v>
      </c>
      <c r="K33" s="65">
        <v>0</v>
      </c>
      <c r="L33" s="65">
        <v>4.9619999999999997</v>
      </c>
      <c r="M33" s="94">
        <f>3912/1000</f>
        <v>3.9119999999999999</v>
      </c>
      <c r="N33" s="65">
        <v>60.706000000000003</v>
      </c>
      <c r="O33" s="65">
        <v>63</v>
      </c>
      <c r="P33" s="21"/>
      <c r="Q33" s="21"/>
      <c r="R33" s="21"/>
      <c r="S33" s="21"/>
      <c r="T33" s="23"/>
      <c r="U33" s="23"/>
      <c r="V33" s="21"/>
      <c r="W33" s="21"/>
      <c r="X33" s="23"/>
      <c r="Y33" s="23"/>
    </row>
    <row r="34" spans="1:25" ht="16" customHeight="1">
      <c r="A34" s="121"/>
      <c r="B34" s="62"/>
      <c r="C34" s="61"/>
      <c r="D34" s="54" t="s">
        <v>66</v>
      </c>
      <c r="E34" s="64"/>
      <c r="F34" s="65">
        <v>467.65100000000001</v>
      </c>
      <c r="G34" s="65">
        <v>472</v>
      </c>
      <c r="H34" s="65">
        <v>340</v>
      </c>
      <c r="I34" s="65">
        <v>274</v>
      </c>
      <c r="J34" s="65">
        <v>0</v>
      </c>
      <c r="K34" s="65">
        <v>0</v>
      </c>
      <c r="L34" s="65">
        <v>4.9619999999999997</v>
      </c>
      <c r="M34" s="94">
        <f>3912/1000</f>
        <v>3.9119999999999999</v>
      </c>
      <c r="N34" s="65">
        <v>60.706000000000003</v>
      </c>
      <c r="O34" s="65">
        <v>61</v>
      </c>
      <c r="P34" s="21"/>
      <c r="Q34" s="21"/>
      <c r="R34" s="21"/>
      <c r="S34" s="21"/>
      <c r="T34" s="23"/>
      <c r="U34" s="23"/>
      <c r="V34" s="21"/>
      <c r="W34" s="21"/>
      <c r="X34" s="23"/>
      <c r="Y34" s="23"/>
    </row>
    <row r="35" spans="1:25" ht="16" customHeight="1">
      <c r="A35" s="121"/>
      <c r="B35" s="61"/>
      <c r="C35" s="54" t="s">
        <v>67</v>
      </c>
      <c r="D35" s="54"/>
      <c r="E35" s="64"/>
      <c r="F35" s="65">
        <v>298.45299999999997</v>
      </c>
      <c r="G35" s="65">
        <v>292</v>
      </c>
      <c r="H35" s="65">
        <v>431</v>
      </c>
      <c r="I35" s="65">
        <v>518</v>
      </c>
      <c r="J35" s="67">
        <v>19</v>
      </c>
      <c r="K35" s="67">
        <v>0</v>
      </c>
      <c r="L35" s="65">
        <v>0</v>
      </c>
      <c r="M35" s="96">
        <v>0</v>
      </c>
      <c r="N35" s="65">
        <v>138.67400000000001</v>
      </c>
      <c r="O35" s="65">
        <v>188</v>
      </c>
      <c r="P35" s="21"/>
      <c r="Q35" s="21"/>
      <c r="R35" s="21"/>
      <c r="S35" s="21"/>
      <c r="T35" s="23"/>
      <c r="U35" s="23"/>
      <c r="V35" s="21"/>
      <c r="W35" s="21"/>
      <c r="X35" s="23"/>
      <c r="Y35" s="23"/>
    </row>
    <row r="36" spans="1:25" ht="16" customHeight="1">
      <c r="A36" s="121"/>
      <c r="B36" s="60" t="s">
        <v>48</v>
      </c>
      <c r="C36" s="54"/>
      <c r="D36" s="54"/>
      <c r="E36" s="64" t="s">
        <v>37</v>
      </c>
      <c r="F36" s="65">
        <v>607.45500000000004</v>
      </c>
      <c r="G36" s="65">
        <v>647</v>
      </c>
      <c r="H36" s="65">
        <v>781</v>
      </c>
      <c r="I36" s="65">
        <v>800</v>
      </c>
      <c r="J36" s="65">
        <v>19</v>
      </c>
      <c r="K36" s="65">
        <v>0</v>
      </c>
      <c r="L36" s="65">
        <v>0</v>
      </c>
      <c r="M36" s="94">
        <v>0.44</v>
      </c>
      <c r="N36" s="65">
        <v>199.38</v>
      </c>
      <c r="O36" s="65">
        <v>251</v>
      </c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6" customHeight="1">
      <c r="A37" s="121"/>
      <c r="B37" s="62"/>
      <c r="C37" s="54" t="s">
        <v>68</v>
      </c>
      <c r="D37" s="54"/>
      <c r="E37" s="64"/>
      <c r="F37" s="65">
        <v>411.70600000000002</v>
      </c>
      <c r="G37" s="65">
        <v>457</v>
      </c>
      <c r="H37" s="65">
        <v>776</v>
      </c>
      <c r="I37" s="65">
        <v>795</v>
      </c>
      <c r="J37" s="65">
        <v>0.19500000000000001</v>
      </c>
      <c r="K37" s="65">
        <v>0</v>
      </c>
      <c r="L37" s="65">
        <v>0</v>
      </c>
      <c r="M37" s="94">
        <v>0.44</v>
      </c>
      <c r="N37" s="65">
        <v>144.714</v>
      </c>
      <c r="O37" s="65">
        <v>191</v>
      </c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6" customHeight="1">
      <c r="A38" s="121"/>
      <c r="B38" s="61"/>
      <c r="C38" s="54" t="s">
        <v>69</v>
      </c>
      <c r="D38" s="54"/>
      <c r="E38" s="64"/>
      <c r="F38" s="65">
        <v>195.749</v>
      </c>
      <c r="G38" s="65">
        <v>190</v>
      </c>
      <c r="H38" s="65">
        <v>5</v>
      </c>
      <c r="I38" s="65">
        <v>5</v>
      </c>
      <c r="J38" s="65">
        <v>0</v>
      </c>
      <c r="K38" s="67">
        <v>0</v>
      </c>
      <c r="L38" s="65">
        <v>0</v>
      </c>
      <c r="M38" s="65">
        <v>0</v>
      </c>
      <c r="N38" s="65">
        <v>54.665999999999997</v>
      </c>
      <c r="O38" s="65">
        <v>60</v>
      </c>
      <c r="P38" s="21"/>
      <c r="Q38" s="21"/>
      <c r="R38" s="23"/>
      <c r="S38" s="23"/>
      <c r="T38" s="21"/>
      <c r="U38" s="21"/>
      <c r="V38" s="21"/>
      <c r="W38" s="21"/>
      <c r="X38" s="23"/>
      <c r="Y38" s="23"/>
    </row>
    <row r="39" spans="1:25" ht="16" customHeight="1">
      <c r="A39" s="121"/>
      <c r="B39" s="29" t="s">
        <v>70</v>
      </c>
      <c r="C39" s="29"/>
      <c r="D39" s="29"/>
      <c r="E39" s="64" t="s">
        <v>159</v>
      </c>
      <c r="F39" s="65">
        <f t="shared" ref="F39:O39" si="4">F32-F36</f>
        <v>158.649</v>
      </c>
      <c r="G39" s="65">
        <f t="shared" si="4"/>
        <v>117</v>
      </c>
      <c r="H39" s="65">
        <f t="shared" si="4"/>
        <v>0</v>
      </c>
      <c r="I39" s="65">
        <f t="shared" si="4"/>
        <v>0</v>
      </c>
      <c r="J39" s="65">
        <f t="shared" si="4"/>
        <v>0</v>
      </c>
      <c r="K39" s="65">
        <f t="shared" si="4"/>
        <v>0</v>
      </c>
      <c r="L39" s="65">
        <f t="shared" si="4"/>
        <v>4.9619999999999997</v>
      </c>
      <c r="M39" s="65">
        <f t="shared" si="4"/>
        <v>3.472</v>
      </c>
      <c r="N39" s="65">
        <f t="shared" si="4"/>
        <v>0</v>
      </c>
      <c r="O39" s="65">
        <f t="shared" si="4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6" customHeight="1">
      <c r="A40" s="115" t="s">
        <v>86</v>
      </c>
      <c r="B40" s="60" t="s">
        <v>71</v>
      </c>
      <c r="C40" s="54"/>
      <c r="D40" s="54"/>
      <c r="E40" s="64" t="s">
        <v>39</v>
      </c>
      <c r="F40" s="65">
        <v>493.04199999999997</v>
      </c>
      <c r="G40" s="65">
        <v>265</v>
      </c>
      <c r="H40" s="65">
        <v>315</v>
      </c>
      <c r="I40" s="65">
        <v>788</v>
      </c>
      <c r="J40" s="65">
        <v>920</v>
      </c>
      <c r="K40" s="65">
        <v>928.928</v>
      </c>
      <c r="L40" s="65">
        <v>0</v>
      </c>
      <c r="M40" s="65">
        <v>0</v>
      </c>
      <c r="N40" s="65">
        <v>317.45400000000001</v>
      </c>
      <c r="O40" s="65">
        <v>735</v>
      </c>
      <c r="P40" s="21"/>
      <c r="Q40" s="21"/>
      <c r="R40" s="21"/>
      <c r="S40" s="21"/>
      <c r="T40" s="23"/>
      <c r="U40" s="23"/>
      <c r="V40" s="23"/>
      <c r="W40" s="23"/>
      <c r="X40" s="21"/>
      <c r="Y40" s="21"/>
    </row>
    <row r="41" spans="1:25" ht="16" customHeight="1">
      <c r="A41" s="116"/>
      <c r="B41" s="61"/>
      <c r="C41" s="54" t="s">
        <v>72</v>
      </c>
      <c r="D41" s="54"/>
      <c r="E41" s="64"/>
      <c r="F41" s="67">
        <v>460</v>
      </c>
      <c r="G41" s="67">
        <v>233</v>
      </c>
      <c r="H41" s="67">
        <v>224</v>
      </c>
      <c r="I41" s="67">
        <v>694</v>
      </c>
      <c r="J41" s="65">
        <v>0</v>
      </c>
      <c r="K41" s="65">
        <v>0</v>
      </c>
      <c r="L41" s="65">
        <v>0</v>
      </c>
      <c r="M41" s="65">
        <v>0</v>
      </c>
      <c r="N41" s="65">
        <v>10</v>
      </c>
      <c r="O41" s="65">
        <v>222</v>
      </c>
      <c r="P41" s="23"/>
      <c r="Q41" s="23"/>
      <c r="R41" s="23"/>
      <c r="S41" s="23"/>
      <c r="T41" s="23"/>
      <c r="U41" s="23"/>
      <c r="V41" s="23"/>
      <c r="W41" s="23"/>
      <c r="X41" s="21"/>
      <c r="Y41" s="21"/>
    </row>
    <row r="42" spans="1:25" ht="16" customHeight="1">
      <c r="A42" s="116"/>
      <c r="B42" s="60" t="s">
        <v>59</v>
      </c>
      <c r="C42" s="54"/>
      <c r="D42" s="54"/>
      <c r="E42" s="64" t="s">
        <v>40</v>
      </c>
      <c r="F42" s="65">
        <v>627.46699999999998</v>
      </c>
      <c r="G42" s="65">
        <v>381</v>
      </c>
      <c r="H42" s="65">
        <v>314</v>
      </c>
      <c r="I42" s="65">
        <v>787</v>
      </c>
      <c r="J42" s="65">
        <v>920</v>
      </c>
      <c r="K42" s="65">
        <v>928.928</v>
      </c>
      <c r="L42" s="65">
        <v>5</v>
      </c>
      <c r="M42" s="65">
        <v>0</v>
      </c>
      <c r="N42" s="65">
        <v>317.45400000000001</v>
      </c>
      <c r="O42" s="65">
        <v>738</v>
      </c>
      <c r="P42" s="21"/>
      <c r="Q42" s="21"/>
      <c r="R42" s="21"/>
      <c r="S42" s="21"/>
      <c r="T42" s="23"/>
      <c r="U42" s="23"/>
      <c r="V42" s="21"/>
      <c r="W42" s="21"/>
      <c r="X42" s="21"/>
      <c r="Y42" s="21"/>
    </row>
    <row r="43" spans="1:25" ht="16" customHeight="1">
      <c r="A43" s="116"/>
      <c r="B43" s="61"/>
      <c r="C43" s="54" t="s">
        <v>73</v>
      </c>
      <c r="D43" s="54"/>
      <c r="E43" s="64"/>
      <c r="F43" s="65">
        <v>152.91</v>
      </c>
      <c r="G43" s="65">
        <v>148</v>
      </c>
      <c r="H43" s="65">
        <v>87</v>
      </c>
      <c r="I43" s="65">
        <v>82</v>
      </c>
      <c r="J43" s="67">
        <v>719.346</v>
      </c>
      <c r="K43" s="67">
        <v>719.346</v>
      </c>
      <c r="L43" s="65">
        <v>0</v>
      </c>
      <c r="M43" s="65">
        <v>0</v>
      </c>
      <c r="N43" s="65">
        <v>295.65899999999999</v>
      </c>
      <c r="O43" s="65">
        <v>292</v>
      </c>
      <c r="P43" s="21"/>
      <c r="Q43" s="21"/>
      <c r="R43" s="23"/>
      <c r="S43" s="21"/>
      <c r="T43" s="23"/>
      <c r="U43" s="23"/>
      <c r="V43" s="21"/>
      <c r="W43" s="21"/>
      <c r="X43" s="23"/>
      <c r="Y43" s="23"/>
    </row>
    <row r="44" spans="1:25" ht="16" customHeight="1">
      <c r="A44" s="116"/>
      <c r="B44" s="54" t="s">
        <v>70</v>
      </c>
      <c r="C44" s="54"/>
      <c r="D44" s="54"/>
      <c r="E44" s="64" t="s">
        <v>160</v>
      </c>
      <c r="F44" s="67">
        <f t="shared" ref="F44:O44" si="5">F40-F42</f>
        <v>-134.42500000000001</v>
      </c>
      <c r="G44" s="67">
        <f t="shared" si="5"/>
        <v>-116</v>
      </c>
      <c r="H44" s="67">
        <f t="shared" si="5"/>
        <v>1</v>
      </c>
      <c r="I44" s="67">
        <f t="shared" si="5"/>
        <v>1</v>
      </c>
      <c r="J44" s="67">
        <f t="shared" si="5"/>
        <v>0</v>
      </c>
      <c r="K44" s="67">
        <f t="shared" si="5"/>
        <v>0</v>
      </c>
      <c r="L44" s="67">
        <f>L40-L42</f>
        <v>-5</v>
      </c>
      <c r="M44" s="67">
        <f t="shared" si="5"/>
        <v>0</v>
      </c>
      <c r="N44" s="67">
        <f t="shared" si="5"/>
        <v>0</v>
      </c>
      <c r="O44" s="67">
        <f t="shared" si="5"/>
        <v>-3</v>
      </c>
      <c r="P44" s="23"/>
      <c r="Q44" s="23"/>
      <c r="R44" s="21"/>
      <c r="S44" s="21"/>
      <c r="T44" s="23"/>
      <c r="U44" s="23"/>
      <c r="V44" s="21"/>
      <c r="W44" s="21"/>
      <c r="X44" s="21"/>
      <c r="Y44" s="21"/>
    </row>
    <row r="45" spans="1:25" ht="16" customHeight="1">
      <c r="A45" s="115" t="s">
        <v>78</v>
      </c>
      <c r="B45" s="29" t="s">
        <v>74</v>
      </c>
      <c r="C45" s="29"/>
      <c r="D45" s="29"/>
      <c r="E45" s="64" t="s">
        <v>161</v>
      </c>
      <c r="F45" s="65">
        <v>24.224</v>
      </c>
      <c r="G45" s="65">
        <f t="shared" ref="G45:O45" si="6">G39+G44</f>
        <v>1</v>
      </c>
      <c r="H45" s="65">
        <f t="shared" si="6"/>
        <v>1</v>
      </c>
      <c r="I45" s="65">
        <f t="shared" si="6"/>
        <v>1</v>
      </c>
      <c r="J45" s="65">
        <f t="shared" si="6"/>
        <v>0</v>
      </c>
      <c r="K45" s="65">
        <f t="shared" si="6"/>
        <v>0</v>
      </c>
      <c r="L45" s="65">
        <v>0</v>
      </c>
      <c r="M45" s="65">
        <f t="shared" si="6"/>
        <v>3.472</v>
      </c>
      <c r="N45" s="65">
        <f t="shared" si="6"/>
        <v>0</v>
      </c>
      <c r="O45" s="65">
        <f t="shared" si="6"/>
        <v>-3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6" customHeight="1">
      <c r="A46" s="116"/>
      <c r="B46" s="54" t="s">
        <v>75</v>
      </c>
      <c r="C46" s="54"/>
      <c r="D46" s="54"/>
      <c r="E46" s="54"/>
      <c r="F46" s="67">
        <v>0</v>
      </c>
      <c r="G46" s="67">
        <v>0</v>
      </c>
      <c r="H46" s="67" t="s">
        <v>255</v>
      </c>
      <c r="I46" s="67">
        <v>0</v>
      </c>
      <c r="J46" s="67">
        <v>0</v>
      </c>
      <c r="K46" s="67">
        <v>0</v>
      </c>
      <c r="L46" s="65">
        <v>0</v>
      </c>
      <c r="M46" s="65">
        <v>0</v>
      </c>
      <c r="N46" s="67">
        <v>0</v>
      </c>
      <c r="O46" s="96">
        <v>0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6" customHeight="1">
      <c r="A47" s="116"/>
      <c r="B47" s="54" t="s">
        <v>76</v>
      </c>
      <c r="C47" s="54"/>
      <c r="D47" s="54"/>
      <c r="E47" s="54"/>
      <c r="F47" s="65">
        <v>24</v>
      </c>
      <c r="G47" s="65">
        <v>1</v>
      </c>
      <c r="H47" s="65">
        <v>1</v>
      </c>
      <c r="I47" s="65">
        <v>1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94">
        <v>0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6" customHeight="1">
      <c r="A48" s="116"/>
      <c r="B48" s="54" t="s">
        <v>77</v>
      </c>
      <c r="C48" s="54"/>
      <c r="D48" s="54"/>
      <c r="E48" s="54"/>
      <c r="F48" s="65">
        <v>0</v>
      </c>
      <c r="G48" s="65">
        <v>1</v>
      </c>
      <c r="H48" s="72" t="s">
        <v>255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94">
        <v>0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5" ht="16" customHeight="1">
      <c r="A49" s="11" t="s">
        <v>162</v>
      </c>
      <c r="O49" s="4"/>
    </row>
    <row r="50" spans="1:15" ht="16" customHeight="1">
      <c r="A50" s="11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66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G13" sqref="G13"/>
    </sheetView>
  </sheetViews>
  <sheetFormatPr defaultRowHeight="12.9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4" customHeight="1">
      <c r="A1" s="36" t="s">
        <v>0</v>
      </c>
      <c r="B1" s="36"/>
      <c r="C1" s="105" t="s">
        <v>256</v>
      </c>
      <c r="D1" s="42"/>
    </row>
    <row r="3" spans="1:14" ht="14.9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4.95" customHeight="1">
      <c r="A4" s="15"/>
      <c r="B4" s="15"/>
      <c r="C4" s="15"/>
      <c r="D4" s="15"/>
      <c r="E4" s="15"/>
      <c r="F4" s="15"/>
      <c r="I4" s="15"/>
      <c r="J4" s="15"/>
    </row>
    <row r="5" spans="1:14" ht="14.95" customHeight="1">
      <c r="A5" s="43"/>
      <c r="B5" s="43" t="s">
        <v>239</v>
      </c>
      <c r="C5" s="43"/>
      <c r="D5" s="43"/>
      <c r="H5" s="16"/>
      <c r="L5" s="16"/>
      <c r="N5" s="16" t="s">
        <v>164</v>
      </c>
    </row>
    <row r="6" spans="1:14" ht="14.95" customHeight="1">
      <c r="A6" s="44"/>
      <c r="B6" s="45"/>
      <c r="C6" s="45"/>
      <c r="D6" s="90"/>
      <c r="E6" s="125" t="s">
        <v>247</v>
      </c>
      <c r="F6" s="125"/>
      <c r="G6" s="126" t="s">
        <v>248</v>
      </c>
      <c r="H6" s="126"/>
      <c r="I6" s="125"/>
      <c r="J6" s="125"/>
      <c r="K6" s="125"/>
      <c r="L6" s="125"/>
      <c r="M6" s="125"/>
      <c r="N6" s="125"/>
    </row>
    <row r="7" spans="1:14" ht="14.95" customHeight="1">
      <c r="A7" s="46"/>
      <c r="B7" s="47"/>
      <c r="C7" s="47"/>
      <c r="D7" s="91"/>
      <c r="E7" s="27" t="s">
        <v>237</v>
      </c>
      <c r="F7" s="84" t="s">
        <v>240</v>
      </c>
      <c r="G7" s="27" t="s">
        <v>237</v>
      </c>
      <c r="H7" s="27" t="s">
        <v>240</v>
      </c>
      <c r="I7" s="27" t="s">
        <v>237</v>
      </c>
      <c r="J7" s="27" t="s">
        <v>240</v>
      </c>
      <c r="K7" s="27" t="s">
        <v>237</v>
      </c>
      <c r="L7" s="27" t="s">
        <v>240</v>
      </c>
      <c r="M7" s="27" t="s">
        <v>237</v>
      </c>
      <c r="N7" s="27" t="s">
        <v>240</v>
      </c>
    </row>
    <row r="8" spans="1:14" ht="18" customHeight="1">
      <c r="A8" s="108" t="s">
        <v>165</v>
      </c>
      <c r="B8" s="85" t="s">
        <v>166</v>
      </c>
      <c r="C8" s="86"/>
      <c r="D8" s="86"/>
      <c r="E8" s="87">
        <v>1</v>
      </c>
      <c r="F8" s="87">
        <v>1</v>
      </c>
      <c r="G8" s="87">
        <v>20</v>
      </c>
      <c r="H8" s="99">
        <v>20</v>
      </c>
      <c r="I8" s="87"/>
      <c r="J8" s="87"/>
      <c r="K8" s="87"/>
      <c r="L8" s="87"/>
      <c r="M8" s="87"/>
      <c r="N8" s="87"/>
    </row>
    <row r="9" spans="1:14" ht="18" customHeight="1">
      <c r="A9" s="108"/>
      <c r="B9" s="108" t="s">
        <v>167</v>
      </c>
      <c r="C9" s="54" t="s">
        <v>168</v>
      </c>
      <c r="D9" s="54"/>
      <c r="E9" s="87">
        <v>105</v>
      </c>
      <c r="F9" s="87">
        <v>105</v>
      </c>
      <c r="G9" s="87">
        <v>100</v>
      </c>
      <c r="H9" s="99">
        <v>100</v>
      </c>
      <c r="I9" s="87"/>
      <c r="J9" s="87"/>
      <c r="K9" s="87"/>
      <c r="L9" s="87"/>
      <c r="M9" s="87"/>
      <c r="N9" s="87"/>
    </row>
    <row r="10" spans="1:14" ht="18" customHeight="1">
      <c r="A10" s="108"/>
      <c r="B10" s="108"/>
      <c r="C10" s="54" t="s">
        <v>169</v>
      </c>
      <c r="D10" s="54"/>
      <c r="E10" s="87">
        <v>105</v>
      </c>
      <c r="F10" s="87">
        <v>105</v>
      </c>
      <c r="G10" s="87">
        <v>93</v>
      </c>
      <c r="H10" s="99">
        <v>93</v>
      </c>
      <c r="I10" s="87"/>
      <c r="J10" s="87"/>
      <c r="K10" s="87"/>
      <c r="L10" s="87"/>
      <c r="M10" s="87"/>
      <c r="N10" s="87"/>
    </row>
    <row r="11" spans="1:14" ht="18" customHeight="1">
      <c r="A11" s="108"/>
      <c r="B11" s="108"/>
      <c r="C11" s="54" t="s">
        <v>170</v>
      </c>
      <c r="D11" s="54"/>
      <c r="E11" s="87">
        <v>0</v>
      </c>
      <c r="F11" s="87">
        <v>0</v>
      </c>
      <c r="G11" s="87">
        <v>0</v>
      </c>
      <c r="H11" s="99">
        <v>0</v>
      </c>
      <c r="I11" s="87"/>
      <c r="J11" s="87"/>
      <c r="K11" s="87"/>
      <c r="L11" s="87"/>
      <c r="M11" s="87"/>
      <c r="N11" s="87"/>
    </row>
    <row r="12" spans="1:14" ht="18" customHeight="1">
      <c r="A12" s="108"/>
      <c r="B12" s="108"/>
      <c r="C12" s="54" t="s">
        <v>171</v>
      </c>
      <c r="D12" s="54"/>
      <c r="E12" s="87">
        <v>0</v>
      </c>
      <c r="F12" s="87">
        <v>0</v>
      </c>
      <c r="G12" s="87">
        <v>7</v>
      </c>
      <c r="H12" s="99">
        <v>7</v>
      </c>
      <c r="I12" s="87"/>
      <c r="J12" s="87"/>
      <c r="K12" s="87"/>
      <c r="L12" s="87"/>
      <c r="M12" s="87"/>
      <c r="N12" s="87"/>
    </row>
    <row r="13" spans="1:14" ht="18" customHeight="1">
      <c r="A13" s="108"/>
      <c r="B13" s="108"/>
      <c r="C13" s="54" t="s">
        <v>172</v>
      </c>
      <c r="D13" s="54"/>
      <c r="E13" s="87">
        <v>0</v>
      </c>
      <c r="F13" s="87">
        <v>0</v>
      </c>
      <c r="G13" s="87">
        <v>0</v>
      </c>
      <c r="H13" s="99">
        <v>0</v>
      </c>
      <c r="I13" s="87"/>
      <c r="J13" s="87"/>
      <c r="K13" s="87"/>
      <c r="L13" s="87"/>
      <c r="M13" s="87"/>
      <c r="N13" s="87"/>
    </row>
    <row r="14" spans="1:14" ht="18" customHeight="1">
      <c r="A14" s="108"/>
      <c r="B14" s="108"/>
      <c r="C14" s="54" t="s">
        <v>78</v>
      </c>
      <c r="D14" s="54"/>
      <c r="E14" s="87">
        <v>0</v>
      </c>
      <c r="F14" s="87">
        <v>0</v>
      </c>
      <c r="G14" s="87">
        <v>0</v>
      </c>
      <c r="H14" s="99">
        <v>0</v>
      </c>
      <c r="I14" s="87"/>
      <c r="J14" s="87"/>
      <c r="K14" s="87"/>
      <c r="L14" s="87"/>
      <c r="M14" s="87"/>
      <c r="N14" s="87"/>
    </row>
    <row r="15" spans="1:14" ht="18" customHeight="1">
      <c r="A15" s="108" t="s">
        <v>173</v>
      </c>
      <c r="B15" s="108" t="s">
        <v>174</v>
      </c>
      <c r="C15" s="54" t="s">
        <v>175</v>
      </c>
      <c r="D15" s="54"/>
      <c r="E15" s="65">
        <v>704.5</v>
      </c>
      <c r="F15" s="65">
        <v>605.92200000000003</v>
      </c>
      <c r="G15" s="65">
        <v>5496.37</v>
      </c>
      <c r="H15" s="100">
        <v>4996</v>
      </c>
      <c r="I15" s="65"/>
      <c r="J15" s="65"/>
      <c r="K15" s="65"/>
      <c r="L15" s="65"/>
      <c r="M15" s="65"/>
      <c r="N15" s="65"/>
    </row>
    <row r="16" spans="1:14" ht="18" customHeight="1">
      <c r="A16" s="108"/>
      <c r="B16" s="108"/>
      <c r="C16" s="54" t="s">
        <v>176</v>
      </c>
      <c r="D16" s="54"/>
      <c r="E16" s="65">
        <v>135.80000000000001</v>
      </c>
      <c r="F16" s="65">
        <v>147.47900000000001</v>
      </c>
      <c r="G16" s="65">
        <v>8352.4660000000003</v>
      </c>
      <c r="H16" s="100">
        <v>8751</v>
      </c>
      <c r="I16" s="65"/>
      <c r="J16" s="65"/>
      <c r="K16" s="65"/>
      <c r="L16" s="65"/>
      <c r="M16" s="65"/>
      <c r="N16" s="65"/>
    </row>
    <row r="17" spans="1:15" ht="18" customHeight="1">
      <c r="A17" s="108"/>
      <c r="B17" s="108"/>
      <c r="C17" s="54" t="s">
        <v>177</v>
      </c>
      <c r="D17" s="54"/>
      <c r="E17" s="65">
        <v>0</v>
      </c>
      <c r="F17" s="65">
        <v>0</v>
      </c>
      <c r="G17" s="65">
        <v>0</v>
      </c>
      <c r="H17" s="100">
        <v>0</v>
      </c>
      <c r="I17" s="65"/>
      <c r="J17" s="65"/>
      <c r="K17" s="65"/>
      <c r="L17" s="65"/>
      <c r="M17" s="65"/>
      <c r="N17" s="65"/>
    </row>
    <row r="18" spans="1:15" ht="18" customHeight="1">
      <c r="A18" s="108"/>
      <c r="B18" s="108"/>
      <c r="C18" s="54" t="s">
        <v>178</v>
      </c>
      <c r="D18" s="54"/>
      <c r="E18" s="65">
        <v>840.3</v>
      </c>
      <c r="F18" s="65">
        <v>753.40099999999995</v>
      </c>
      <c r="G18" s="65">
        <v>13848.837</v>
      </c>
      <c r="H18" s="100">
        <v>13747</v>
      </c>
      <c r="I18" s="65"/>
      <c r="J18" s="65"/>
      <c r="K18" s="65"/>
      <c r="L18" s="65"/>
      <c r="M18" s="65"/>
      <c r="N18" s="65"/>
    </row>
    <row r="19" spans="1:15" ht="18" customHeight="1">
      <c r="A19" s="108"/>
      <c r="B19" s="108" t="s">
        <v>179</v>
      </c>
      <c r="C19" s="54" t="s">
        <v>180</v>
      </c>
      <c r="D19" s="54"/>
      <c r="E19" s="65">
        <v>373.6</v>
      </c>
      <c r="F19" s="65">
        <v>301.66800000000001</v>
      </c>
      <c r="G19" s="65">
        <v>2343.616</v>
      </c>
      <c r="H19" s="100">
        <v>2340</v>
      </c>
      <c r="I19" s="65"/>
      <c r="J19" s="65"/>
      <c r="K19" s="65"/>
      <c r="L19" s="65"/>
      <c r="M19" s="65"/>
      <c r="N19" s="65"/>
    </row>
    <row r="20" spans="1:15" ht="18" customHeight="1">
      <c r="A20" s="108"/>
      <c r="B20" s="108"/>
      <c r="C20" s="54" t="s">
        <v>181</v>
      </c>
      <c r="D20" s="54"/>
      <c r="E20" s="65">
        <v>238.5</v>
      </c>
      <c r="F20" s="65">
        <v>232.607</v>
      </c>
      <c r="G20" s="65">
        <v>4343.2690000000002</v>
      </c>
      <c r="H20" s="100">
        <v>4544</v>
      </c>
      <c r="I20" s="65"/>
      <c r="J20" s="65"/>
      <c r="K20" s="65"/>
      <c r="L20" s="65"/>
      <c r="M20" s="65"/>
      <c r="N20" s="65"/>
    </row>
    <row r="21" spans="1:15" ht="18" customHeight="1">
      <c r="A21" s="108"/>
      <c r="B21" s="108"/>
      <c r="C21" s="54" t="s">
        <v>182</v>
      </c>
      <c r="D21" s="54"/>
      <c r="E21" s="88">
        <v>0</v>
      </c>
      <c r="F21" s="88">
        <v>0</v>
      </c>
      <c r="G21" s="88">
        <v>0</v>
      </c>
      <c r="H21" s="100">
        <v>0</v>
      </c>
      <c r="I21" s="88"/>
      <c r="J21" s="88"/>
      <c r="K21" s="88"/>
      <c r="L21" s="88"/>
      <c r="M21" s="88"/>
      <c r="N21" s="88"/>
    </row>
    <row r="22" spans="1:15" ht="18" customHeight="1">
      <c r="A22" s="108"/>
      <c r="B22" s="108"/>
      <c r="C22" s="29" t="s">
        <v>183</v>
      </c>
      <c r="D22" s="29"/>
      <c r="E22" s="65">
        <v>612.1</v>
      </c>
      <c r="F22" s="65">
        <v>534.27</v>
      </c>
      <c r="G22" s="65">
        <v>6686.8860000000004</v>
      </c>
      <c r="H22" s="100">
        <v>6884</v>
      </c>
      <c r="I22" s="65"/>
      <c r="J22" s="65"/>
      <c r="K22" s="65"/>
      <c r="L22" s="65"/>
      <c r="M22" s="65"/>
      <c r="N22" s="65"/>
    </row>
    <row r="23" spans="1:15" ht="18" customHeight="1">
      <c r="A23" s="108"/>
      <c r="B23" s="108" t="s">
        <v>184</v>
      </c>
      <c r="C23" s="54" t="s">
        <v>185</v>
      </c>
      <c r="D23" s="54"/>
      <c r="E23" s="65">
        <v>100</v>
      </c>
      <c r="F23" s="65">
        <v>100</v>
      </c>
      <c r="G23" s="65">
        <v>100</v>
      </c>
      <c r="H23" s="100">
        <v>100</v>
      </c>
      <c r="I23" s="65"/>
      <c r="J23" s="65"/>
      <c r="K23" s="65"/>
      <c r="L23" s="65"/>
      <c r="M23" s="65"/>
      <c r="N23" s="65"/>
    </row>
    <row r="24" spans="1:15" ht="18" customHeight="1">
      <c r="A24" s="108"/>
      <c r="B24" s="108"/>
      <c r="C24" s="54" t="s">
        <v>186</v>
      </c>
      <c r="D24" s="54"/>
      <c r="E24" s="65">
        <v>128.19999999999999</v>
      </c>
      <c r="F24" s="65">
        <v>119.125</v>
      </c>
      <c r="G24" s="65">
        <v>6406.8940000000002</v>
      </c>
      <c r="H24" s="100">
        <v>6108</v>
      </c>
      <c r="I24" s="65"/>
      <c r="J24" s="65"/>
      <c r="K24" s="65"/>
      <c r="L24" s="65"/>
      <c r="M24" s="65"/>
      <c r="N24" s="65"/>
    </row>
    <row r="25" spans="1:15" ht="18" customHeight="1">
      <c r="A25" s="108"/>
      <c r="B25" s="108"/>
      <c r="C25" s="54" t="s">
        <v>187</v>
      </c>
      <c r="D25" s="54"/>
      <c r="E25" s="65">
        <v>0</v>
      </c>
      <c r="F25" s="65"/>
      <c r="G25" s="65">
        <v>655.05600000000004</v>
      </c>
      <c r="H25" s="100">
        <v>655</v>
      </c>
      <c r="I25" s="65"/>
      <c r="J25" s="65"/>
      <c r="K25" s="65"/>
      <c r="L25" s="65"/>
      <c r="M25" s="65"/>
      <c r="N25" s="65"/>
    </row>
    <row r="26" spans="1:15" ht="18" customHeight="1">
      <c r="A26" s="108"/>
      <c r="B26" s="108"/>
      <c r="C26" s="54" t="s">
        <v>188</v>
      </c>
      <c r="D26" s="54"/>
      <c r="E26" s="65">
        <v>228.2</v>
      </c>
      <c r="F26" s="65">
        <v>219.125</v>
      </c>
      <c r="G26" s="65">
        <v>7161.95</v>
      </c>
      <c r="H26" s="100">
        <v>6863</v>
      </c>
      <c r="I26" s="65"/>
      <c r="J26" s="65"/>
      <c r="K26" s="65"/>
      <c r="L26" s="65"/>
      <c r="M26" s="65"/>
      <c r="N26" s="65"/>
    </row>
    <row r="27" spans="1:15" ht="18" customHeight="1">
      <c r="A27" s="108"/>
      <c r="B27" s="54" t="s">
        <v>189</v>
      </c>
      <c r="C27" s="54"/>
      <c r="D27" s="54"/>
      <c r="E27" s="65">
        <v>840.3</v>
      </c>
      <c r="F27" s="65">
        <v>753.40099999999995</v>
      </c>
      <c r="G27" s="65">
        <v>13848.837</v>
      </c>
      <c r="H27" s="100">
        <v>13747</v>
      </c>
      <c r="I27" s="65"/>
      <c r="J27" s="65"/>
      <c r="K27" s="65"/>
      <c r="L27" s="65"/>
      <c r="M27" s="65"/>
      <c r="N27" s="65"/>
    </row>
    <row r="28" spans="1:15" ht="18" customHeight="1">
      <c r="A28" s="108" t="s">
        <v>190</v>
      </c>
      <c r="B28" s="108" t="s">
        <v>191</v>
      </c>
      <c r="C28" s="54" t="s">
        <v>192</v>
      </c>
      <c r="D28" s="89" t="s">
        <v>36</v>
      </c>
      <c r="E28" s="65">
        <v>1232.9000000000001</v>
      </c>
      <c r="F28" s="65">
        <v>1445.261</v>
      </c>
      <c r="G28" s="65">
        <v>3035.9830000000002</v>
      </c>
      <c r="H28" s="100">
        <v>2753</v>
      </c>
      <c r="I28" s="65"/>
      <c r="J28" s="65"/>
      <c r="K28" s="65"/>
      <c r="L28" s="65"/>
      <c r="M28" s="65"/>
      <c r="N28" s="65"/>
    </row>
    <row r="29" spans="1:15" ht="18" customHeight="1">
      <c r="A29" s="108"/>
      <c r="B29" s="108"/>
      <c r="C29" s="54" t="s">
        <v>193</v>
      </c>
      <c r="D29" s="89" t="s">
        <v>37</v>
      </c>
      <c r="E29" s="65">
        <v>1114.8</v>
      </c>
      <c r="F29" s="65">
        <v>1400</v>
      </c>
      <c r="G29" s="65">
        <v>2543.9670000000001</v>
      </c>
      <c r="H29" s="100">
        <v>2676</v>
      </c>
      <c r="I29" s="65"/>
      <c r="J29" s="65"/>
      <c r="K29" s="65"/>
      <c r="L29" s="65"/>
      <c r="M29" s="65"/>
      <c r="N29" s="65"/>
    </row>
    <row r="30" spans="1:15" ht="18" customHeight="1">
      <c r="A30" s="108"/>
      <c r="B30" s="108"/>
      <c r="C30" s="54" t="s">
        <v>194</v>
      </c>
      <c r="D30" s="89" t="s">
        <v>195</v>
      </c>
      <c r="E30" s="65">
        <v>110.5</v>
      </c>
      <c r="F30" s="65">
        <v>50.886000000000003</v>
      </c>
      <c r="G30" s="65">
        <v>244.536</v>
      </c>
      <c r="H30" s="100">
        <v>246</v>
      </c>
      <c r="I30" s="65"/>
      <c r="J30" s="65"/>
      <c r="K30" s="65"/>
      <c r="L30" s="65"/>
      <c r="M30" s="65"/>
      <c r="N30" s="65"/>
    </row>
    <row r="31" spans="1:15" ht="18" customHeight="1">
      <c r="A31" s="108"/>
      <c r="B31" s="108"/>
      <c r="C31" s="29" t="s">
        <v>196</v>
      </c>
      <c r="D31" s="89" t="s">
        <v>197</v>
      </c>
      <c r="E31" s="65">
        <f t="shared" ref="E31:N31" si="0">E28-E29-E30</f>
        <v>7.6000000000001364</v>
      </c>
      <c r="F31" s="65">
        <v>-5.6250000000000355</v>
      </c>
      <c r="G31" s="65">
        <f t="shared" si="0"/>
        <v>247.48000000000008</v>
      </c>
      <c r="H31" s="100">
        <v>-169</v>
      </c>
      <c r="I31" s="65">
        <f t="shared" si="0"/>
        <v>0</v>
      </c>
      <c r="J31" s="65">
        <f t="shared" si="0"/>
        <v>0</v>
      </c>
      <c r="K31" s="65">
        <f t="shared" si="0"/>
        <v>0</v>
      </c>
      <c r="L31" s="65">
        <f t="shared" si="0"/>
        <v>0</v>
      </c>
      <c r="M31" s="65">
        <f t="shared" si="0"/>
        <v>0</v>
      </c>
      <c r="N31" s="65">
        <f t="shared" si="0"/>
        <v>0</v>
      </c>
      <c r="O31" s="7"/>
    </row>
    <row r="32" spans="1:15" ht="18" customHeight="1">
      <c r="A32" s="108"/>
      <c r="B32" s="108"/>
      <c r="C32" s="54" t="s">
        <v>198</v>
      </c>
      <c r="D32" s="89" t="s">
        <v>199</v>
      </c>
      <c r="E32" s="104">
        <v>1.9</v>
      </c>
      <c r="F32" s="65">
        <v>2.129</v>
      </c>
      <c r="G32" s="65">
        <v>53.198</v>
      </c>
      <c r="H32" s="100">
        <v>47</v>
      </c>
      <c r="I32" s="65"/>
      <c r="J32" s="65"/>
      <c r="K32" s="65"/>
      <c r="L32" s="65"/>
      <c r="M32" s="65"/>
      <c r="N32" s="65"/>
    </row>
    <row r="33" spans="1:14" ht="18" customHeight="1">
      <c r="A33" s="108"/>
      <c r="B33" s="108"/>
      <c r="C33" s="54" t="s">
        <v>200</v>
      </c>
      <c r="D33" s="89" t="s">
        <v>201</v>
      </c>
      <c r="E33" s="104">
        <v>0.4</v>
      </c>
      <c r="F33" s="65">
        <v>0.188</v>
      </c>
      <c r="G33" s="65">
        <v>0</v>
      </c>
      <c r="H33" s="100">
        <v>0</v>
      </c>
      <c r="I33" s="65"/>
      <c r="J33" s="65"/>
      <c r="K33" s="65"/>
      <c r="L33" s="65"/>
      <c r="M33" s="65"/>
      <c r="N33" s="65"/>
    </row>
    <row r="34" spans="1:14" ht="18" customHeight="1">
      <c r="A34" s="108"/>
      <c r="B34" s="108"/>
      <c r="C34" s="29" t="s">
        <v>202</v>
      </c>
      <c r="D34" s="89" t="s">
        <v>203</v>
      </c>
      <c r="E34" s="65">
        <f t="shared" ref="E34:N34" si="1">E31+E32-E33</f>
        <v>9.1000000000001364</v>
      </c>
      <c r="F34" s="65">
        <v>-3.6840000000000357</v>
      </c>
      <c r="G34" s="65">
        <f t="shared" si="1"/>
        <v>300.67800000000005</v>
      </c>
      <c r="H34" s="100">
        <v>-122</v>
      </c>
      <c r="I34" s="65">
        <f t="shared" si="1"/>
        <v>0</v>
      </c>
      <c r="J34" s="65">
        <f t="shared" si="1"/>
        <v>0</v>
      </c>
      <c r="K34" s="65">
        <f t="shared" si="1"/>
        <v>0</v>
      </c>
      <c r="L34" s="65">
        <f t="shared" si="1"/>
        <v>0</v>
      </c>
      <c r="M34" s="65">
        <f t="shared" si="1"/>
        <v>0</v>
      </c>
      <c r="N34" s="65">
        <f t="shared" si="1"/>
        <v>0</v>
      </c>
    </row>
    <row r="35" spans="1:14" ht="18" customHeight="1">
      <c r="A35" s="108"/>
      <c r="B35" s="108" t="s">
        <v>204</v>
      </c>
      <c r="C35" s="54" t="s">
        <v>205</v>
      </c>
      <c r="D35" s="89" t="s">
        <v>206</v>
      </c>
      <c r="E35" s="65">
        <v>0</v>
      </c>
      <c r="F35" s="65">
        <v>0</v>
      </c>
      <c r="G35" s="65">
        <v>26.341000000000001</v>
      </c>
      <c r="H35" s="100">
        <v>623</v>
      </c>
      <c r="I35" s="65"/>
      <c r="J35" s="65"/>
      <c r="K35" s="65"/>
      <c r="L35" s="65"/>
      <c r="M35" s="65"/>
      <c r="N35" s="65"/>
    </row>
    <row r="36" spans="1:14" ht="18" customHeight="1">
      <c r="A36" s="108"/>
      <c r="B36" s="108"/>
      <c r="C36" s="54" t="s">
        <v>207</v>
      </c>
      <c r="D36" s="89" t="s">
        <v>208</v>
      </c>
      <c r="E36" s="65">
        <v>0</v>
      </c>
      <c r="F36" s="65">
        <v>0.26500000000000001</v>
      </c>
      <c r="G36" s="65">
        <v>4.7869999999999999</v>
      </c>
      <c r="H36" s="100">
        <v>618</v>
      </c>
      <c r="I36" s="65"/>
      <c r="J36" s="65"/>
      <c r="K36" s="65"/>
      <c r="L36" s="65"/>
      <c r="M36" s="65"/>
      <c r="N36" s="65"/>
    </row>
    <row r="37" spans="1:14" ht="18" customHeight="1">
      <c r="A37" s="108"/>
      <c r="B37" s="108"/>
      <c r="C37" s="54" t="s">
        <v>209</v>
      </c>
      <c r="D37" s="89" t="s">
        <v>210</v>
      </c>
      <c r="E37" s="65">
        <f t="shared" ref="E37:N37" si="2">E34+E35-E36</f>
        <v>9.1000000000001364</v>
      </c>
      <c r="F37" s="65">
        <v>-3.9490000000000358</v>
      </c>
      <c r="G37" s="65">
        <f t="shared" si="2"/>
        <v>322.23200000000008</v>
      </c>
      <c r="H37" s="100">
        <v>-117</v>
      </c>
      <c r="I37" s="65">
        <f t="shared" si="2"/>
        <v>0</v>
      </c>
      <c r="J37" s="65">
        <f t="shared" si="2"/>
        <v>0</v>
      </c>
      <c r="K37" s="65">
        <f t="shared" si="2"/>
        <v>0</v>
      </c>
      <c r="L37" s="65">
        <f t="shared" si="2"/>
        <v>0</v>
      </c>
      <c r="M37" s="65">
        <f t="shared" si="2"/>
        <v>0</v>
      </c>
      <c r="N37" s="65">
        <f t="shared" si="2"/>
        <v>0</v>
      </c>
    </row>
    <row r="38" spans="1:14" ht="18" customHeight="1">
      <c r="A38" s="108"/>
      <c r="B38" s="108"/>
      <c r="C38" s="54" t="s">
        <v>211</v>
      </c>
      <c r="D38" s="89" t="s">
        <v>212</v>
      </c>
      <c r="E38" s="65">
        <v>0</v>
      </c>
      <c r="F38" s="65">
        <v>0</v>
      </c>
      <c r="G38" s="65">
        <v>0</v>
      </c>
      <c r="H38" s="100">
        <v>0</v>
      </c>
      <c r="I38" s="65"/>
      <c r="J38" s="65"/>
      <c r="K38" s="65"/>
      <c r="L38" s="65"/>
      <c r="M38" s="65"/>
      <c r="N38" s="65"/>
    </row>
    <row r="39" spans="1:14" ht="18" customHeight="1">
      <c r="A39" s="108"/>
      <c r="B39" s="108"/>
      <c r="C39" s="54" t="s">
        <v>213</v>
      </c>
      <c r="D39" s="89" t="s">
        <v>214</v>
      </c>
      <c r="E39" s="65">
        <v>0</v>
      </c>
      <c r="F39" s="65">
        <v>0</v>
      </c>
      <c r="G39" s="65">
        <v>0</v>
      </c>
      <c r="H39" s="100">
        <v>0</v>
      </c>
      <c r="I39" s="65"/>
      <c r="J39" s="65"/>
      <c r="K39" s="65"/>
      <c r="L39" s="65"/>
      <c r="M39" s="65"/>
      <c r="N39" s="65"/>
    </row>
    <row r="40" spans="1:14" ht="18" customHeight="1">
      <c r="A40" s="108"/>
      <c r="B40" s="108"/>
      <c r="C40" s="54" t="s">
        <v>215</v>
      </c>
      <c r="D40" s="89" t="s">
        <v>216</v>
      </c>
      <c r="E40" s="65">
        <v>0</v>
      </c>
      <c r="F40" s="65">
        <v>0</v>
      </c>
      <c r="G40" s="65">
        <v>-11.484</v>
      </c>
      <c r="H40" s="100">
        <v>24</v>
      </c>
      <c r="I40" s="65"/>
      <c r="J40" s="65"/>
      <c r="K40" s="65"/>
      <c r="L40" s="65"/>
      <c r="M40" s="65"/>
      <c r="N40" s="65"/>
    </row>
    <row r="41" spans="1:14" ht="18" customHeight="1">
      <c r="A41" s="108"/>
      <c r="B41" s="108"/>
      <c r="C41" s="29" t="s">
        <v>217</v>
      </c>
      <c r="D41" s="89" t="s">
        <v>218</v>
      </c>
      <c r="E41" s="65">
        <f t="shared" ref="E41:N41" si="3">E34+E35-E36-E40</f>
        <v>9.1000000000001364</v>
      </c>
      <c r="F41" s="65">
        <v>-3.9490000000000358</v>
      </c>
      <c r="G41" s="65">
        <f t="shared" si="3"/>
        <v>333.71600000000007</v>
      </c>
      <c r="H41" s="100">
        <v>-141</v>
      </c>
      <c r="I41" s="65">
        <f t="shared" si="3"/>
        <v>0</v>
      </c>
      <c r="J41" s="65">
        <f t="shared" si="3"/>
        <v>0</v>
      </c>
      <c r="K41" s="65">
        <f t="shared" si="3"/>
        <v>0</v>
      </c>
      <c r="L41" s="65">
        <f t="shared" si="3"/>
        <v>0</v>
      </c>
      <c r="M41" s="65">
        <f t="shared" si="3"/>
        <v>0</v>
      </c>
      <c r="N41" s="65">
        <f t="shared" si="3"/>
        <v>0</v>
      </c>
    </row>
    <row r="42" spans="1:14" ht="18" customHeight="1">
      <c r="A42" s="108"/>
      <c r="B42" s="108"/>
      <c r="C42" s="124" t="s">
        <v>219</v>
      </c>
      <c r="D42" s="124"/>
      <c r="E42" s="65">
        <f t="shared" ref="E42:N42" si="4">E37+E38-E39-E40</f>
        <v>9.1000000000001364</v>
      </c>
      <c r="F42" s="65">
        <v>-3.9490000000000358</v>
      </c>
      <c r="G42" s="65">
        <f t="shared" si="4"/>
        <v>333.71600000000007</v>
      </c>
      <c r="H42" s="100">
        <v>-141</v>
      </c>
      <c r="I42" s="65">
        <f t="shared" si="4"/>
        <v>0</v>
      </c>
      <c r="J42" s="65">
        <f t="shared" si="4"/>
        <v>0</v>
      </c>
      <c r="K42" s="65">
        <f t="shared" si="4"/>
        <v>0</v>
      </c>
      <c r="L42" s="65">
        <f t="shared" si="4"/>
        <v>0</v>
      </c>
      <c r="M42" s="65">
        <f t="shared" si="4"/>
        <v>0</v>
      </c>
      <c r="N42" s="65">
        <f t="shared" si="4"/>
        <v>0</v>
      </c>
    </row>
    <row r="43" spans="1:14" ht="18" customHeight="1">
      <c r="A43" s="108"/>
      <c r="B43" s="108"/>
      <c r="C43" s="54" t="s">
        <v>220</v>
      </c>
      <c r="D43" s="89" t="s">
        <v>221</v>
      </c>
      <c r="E43" s="65">
        <v>114</v>
      </c>
      <c r="F43" s="65">
        <v>118.175</v>
      </c>
      <c r="G43" s="65">
        <v>0</v>
      </c>
      <c r="H43" s="100">
        <v>0</v>
      </c>
      <c r="I43" s="65"/>
      <c r="J43" s="65"/>
      <c r="K43" s="65"/>
      <c r="L43" s="65"/>
      <c r="M43" s="65"/>
      <c r="N43" s="65"/>
    </row>
    <row r="44" spans="1:14" ht="18" customHeight="1">
      <c r="A44" s="108"/>
      <c r="B44" s="108"/>
      <c r="C44" s="29" t="s">
        <v>222</v>
      </c>
      <c r="D44" s="64" t="s">
        <v>223</v>
      </c>
      <c r="E44" s="65">
        <f t="shared" ref="E44:N44" si="5">E41+E43</f>
        <v>123.10000000000014</v>
      </c>
      <c r="F44" s="65">
        <v>114.22599999999996</v>
      </c>
      <c r="G44" s="65">
        <f t="shared" si="5"/>
        <v>333.71600000000007</v>
      </c>
      <c r="H44" s="100">
        <v>-141</v>
      </c>
      <c r="I44" s="65">
        <f t="shared" si="5"/>
        <v>0</v>
      </c>
      <c r="J44" s="65">
        <f t="shared" si="5"/>
        <v>0</v>
      </c>
      <c r="K44" s="65">
        <f t="shared" si="5"/>
        <v>0</v>
      </c>
      <c r="L44" s="65">
        <f t="shared" si="5"/>
        <v>0</v>
      </c>
      <c r="M44" s="65">
        <f t="shared" si="5"/>
        <v>0</v>
      </c>
      <c r="N44" s="65">
        <f t="shared" si="5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48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conditionalFormatting sqref="E32:E33">
    <cfRule type="containsBlanks" dxfId="0" priority="1">
      <formula>LEN(TRIM(E32))=0</formula>
    </cfRule>
  </conditionalFormatting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3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 </cp:lastModifiedBy>
  <cp:lastPrinted>2023-08-24T09:31:00Z</cp:lastPrinted>
  <dcterms:created xsi:type="dcterms:W3CDTF">1999-07-06T05:17:05Z</dcterms:created>
  <dcterms:modified xsi:type="dcterms:W3CDTF">2023-08-24T09:52:05Z</dcterms:modified>
</cp:coreProperties>
</file>