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\\192.168.0.241\共有\【財政状況】\令和5年度\02 団体回答\01 都道府県\富山県\"/>
    </mc:Choice>
  </mc:AlternateContent>
  <xr:revisionPtr revIDLastSave="0" documentId="8_{87CF2CC9-4A66-4001-BAEA-36C877ED9158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'2.公営企業会計予算(R4-5年度)'!$A$1:$Q$49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'4.公営企業会計決算（R2-3年度）'!$A$1:$Q$49</definedName>
    <definedName name="_xlnm.Print_Area" localSheetId="5">'5.三セク決算（R2-3年度）'!$A$1:$N$46</definedName>
  </definedNames>
  <calcPr calcId="191029"/>
</workbook>
</file>

<file path=xl/calcChain.xml><?xml version="1.0" encoding="utf-8"?>
<calcChain xmlns="http://schemas.openxmlformats.org/spreadsheetml/2006/main">
  <c r="F24" i="6" l="1"/>
  <c r="J24" i="4" l="1"/>
  <c r="J27" i="4" l="1"/>
  <c r="H22" i="6" l="1"/>
  <c r="G31" i="8"/>
  <c r="G34" i="8" s="1"/>
  <c r="G41" i="8" l="1"/>
  <c r="G44" i="8" s="1"/>
  <c r="G37" i="8"/>
  <c r="G42" i="8" s="1"/>
  <c r="E31" i="8" l="1"/>
  <c r="E34" i="8" s="1"/>
  <c r="E41" i="8" l="1"/>
  <c r="E44" i="8" s="1"/>
  <c r="E37" i="8"/>
  <c r="E42" i="8" s="1"/>
  <c r="H44" i="7" l="1"/>
  <c r="H39" i="7"/>
  <c r="J44" i="7"/>
  <c r="J39" i="7"/>
  <c r="J45" i="7" l="1"/>
  <c r="H45" i="7"/>
  <c r="J44" i="4" l="1"/>
  <c r="J39" i="4"/>
  <c r="J45" i="4" s="1"/>
  <c r="H44" i="4" l="1"/>
  <c r="H39" i="4"/>
  <c r="H45" i="4" l="1"/>
  <c r="I19" i="6" l="1"/>
  <c r="H28" i="5"/>
  <c r="F28" i="5"/>
  <c r="G28" i="5" s="1"/>
  <c r="F45" i="5"/>
  <c r="F27" i="5"/>
  <c r="G27" i="5" s="1"/>
  <c r="P24" i="7"/>
  <c r="P27" i="7" s="1"/>
  <c r="P16" i="7"/>
  <c r="P15" i="7"/>
  <c r="P14" i="7"/>
  <c r="P24" i="4"/>
  <c r="P27" i="4" s="1"/>
  <c r="P16" i="4"/>
  <c r="P15" i="4"/>
  <c r="P14" i="4"/>
  <c r="N14" i="7" l="1"/>
  <c r="N15" i="7"/>
  <c r="N16" i="7"/>
  <c r="N24" i="7"/>
  <c r="N27" i="7" s="1"/>
  <c r="N24" i="4"/>
  <c r="N27" i="4" s="1"/>
  <c r="N14" i="4"/>
  <c r="N15" i="4"/>
  <c r="N16" i="4"/>
  <c r="O25" i="7"/>
  <c r="O23" i="7"/>
  <c r="O22" i="7"/>
  <c r="O21" i="7"/>
  <c r="O24" i="7" s="1"/>
  <c r="O27" i="7" s="1"/>
  <c r="O20" i="7"/>
  <c r="O19" i="7"/>
  <c r="O17" i="7"/>
  <c r="O14" i="7"/>
  <c r="O12" i="7"/>
  <c r="O11" i="7"/>
  <c r="O10" i="7"/>
  <c r="O15" i="7" s="1"/>
  <c r="O9" i="7"/>
  <c r="O8" i="7"/>
  <c r="O16" i="7" l="1"/>
  <c r="O20" i="4"/>
  <c r="M24" i="4"/>
  <c r="L24" i="7" l="1"/>
  <c r="L27" i="7" s="1"/>
  <c r="L16" i="7"/>
  <c r="L15" i="7"/>
  <c r="L14" i="7"/>
  <c r="J24" i="7"/>
  <c r="J27" i="7" s="1"/>
  <c r="J16" i="7"/>
  <c r="J15" i="7"/>
  <c r="J14" i="7"/>
  <c r="H24" i="7"/>
  <c r="H27" i="7" s="1"/>
  <c r="H16" i="7"/>
  <c r="H15" i="7"/>
  <c r="H14" i="7"/>
  <c r="F24" i="7"/>
  <c r="F27" i="7" s="1"/>
  <c r="F16" i="7"/>
  <c r="F15" i="7"/>
  <c r="F14" i="7"/>
  <c r="L24" i="4"/>
  <c r="L27" i="4" s="1"/>
  <c r="L16" i="4"/>
  <c r="L15" i="4"/>
  <c r="L14" i="4"/>
  <c r="J16" i="4" l="1"/>
  <c r="J15" i="4"/>
  <c r="J14" i="4"/>
  <c r="H24" i="4"/>
  <c r="H27" i="4" s="1"/>
  <c r="H16" i="4"/>
  <c r="H15" i="4"/>
  <c r="H14" i="4"/>
  <c r="F14" i="4"/>
  <c r="F24" i="4"/>
  <c r="F27" i="4" s="1"/>
  <c r="F16" i="4"/>
  <c r="F15" i="4"/>
  <c r="I19" i="2" l="1"/>
  <c r="H31" i="8" l="1"/>
  <c r="H34" i="8" s="1"/>
  <c r="F31" i="8"/>
  <c r="F34" i="8" s="1"/>
  <c r="K44" i="7"/>
  <c r="K39" i="7"/>
  <c r="K45" i="7" s="1"/>
  <c r="I44" i="7"/>
  <c r="I39" i="7"/>
  <c r="I45" i="7" s="1"/>
  <c r="G42" i="7"/>
  <c r="G44" i="7" s="1"/>
  <c r="G39" i="7"/>
  <c r="G32" i="7"/>
  <c r="Q24" i="7"/>
  <c r="Q27" i="7" s="1"/>
  <c r="Q16" i="7"/>
  <c r="Q15" i="7"/>
  <c r="Q14" i="7"/>
  <c r="M24" i="7"/>
  <c r="M27" i="7" s="1"/>
  <c r="M16" i="7"/>
  <c r="M15" i="7"/>
  <c r="M14" i="7"/>
  <c r="K24" i="7"/>
  <c r="K27" i="7" s="1"/>
  <c r="K16" i="7"/>
  <c r="K15" i="7"/>
  <c r="K14" i="7"/>
  <c r="I24" i="7"/>
  <c r="I27" i="7" s="1"/>
  <c r="I16" i="7"/>
  <c r="I15" i="7"/>
  <c r="I14" i="7"/>
  <c r="G24" i="7"/>
  <c r="G27" i="7" s="1"/>
  <c r="G16" i="7"/>
  <c r="G15" i="7"/>
  <c r="G14" i="7"/>
  <c r="H20" i="6"/>
  <c r="G20" i="6"/>
  <c r="F20" i="6"/>
  <c r="E20" i="6"/>
  <c r="H19" i="6"/>
  <c r="H23" i="6" s="1"/>
  <c r="G19" i="6"/>
  <c r="F19" i="6"/>
  <c r="F21" i="6" s="1"/>
  <c r="E19" i="6"/>
  <c r="H45" i="5"/>
  <c r="H27" i="5"/>
  <c r="K44" i="4"/>
  <c r="K45" i="4" s="1"/>
  <c r="K39" i="4"/>
  <c r="I44" i="4"/>
  <c r="I45" i="4" s="1"/>
  <c r="I39" i="4"/>
  <c r="G42" i="4"/>
  <c r="G44" i="4" s="1"/>
  <c r="G33" i="4"/>
  <c r="G32" i="4"/>
  <c r="G39" i="4" s="1"/>
  <c r="Q24" i="4"/>
  <c r="Q27" i="4" s="1"/>
  <c r="Q16" i="4"/>
  <c r="Q15" i="4"/>
  <c r="Q14" i="4"/>
  <c r="O23" i="4"/>
  <c r="O22" i="4"/>
  <c r="O21" i="4"/>
  <c r="O24" i="4" s="1"/>
  <c r="O27" i="4" s="1"/>
  <c r="O19" i="4"/>
  <c r="O17" i="4"/>
  <c r="O12" i="4"/>
  <c r="O11" i="4"/>
  <c r="O10" i="4"/>
  <c r="O15" i="4" s="1"/>
  <c r="O9" i="4"/>
  <c r="O14" i="4" s="1"/>
  <c r="O8" i="4"/>
  <c r="O16" i="4" s="1"/>
  <c r="M27" i="4"/>
  <c r="M16" i="4"/>
  <c r="M15" i="4"/>
  <c r="M14" i="4"/>
  <c r="K24" i="4"/>
  <c r="K27" i="4" s="1"/>
  <c r="K16" i="4"/>
  <c r="K15" i="4"/>
  <c r="K14" i="4"/>
  <c r="I24" i="4"/>
  <c r="I27" i="4" s="1"/>
  <c r="I16" i="4"/>
  <c r="I15" i="4"/>
  <c r="I14" i="4"/>
  <c r="G24" i="4"/>
  <c r="G27" i="4" s="1"/>
  <c r="G16" i="4"/>
  <c r="G15" i="4"/>
  <c r="G14" i="4"/>
  <c r="H45" i="2"/>
  <c r="H27" i="2"/>
  <c r="E22" i="6" l="1"/>
  <c r="H41" i="8"/>
  <c r="H44" i="8" s="1"/>
  <c r="H37" i="8"/>
  <c r="H42" i="8" s="1"/>
  <c r="F41" i="8"/>
  <c r="F44" i="8" s="1"/>
  <c r="F37" i="8"/>
  <c r="F42" i="8" s="1"/>
  <c r="G45" i="7"/>
  <c r="G24" i="6"/>
  <c r="G22" i="6" s="1"/>
  <c r="F22" i="6"/>
  <c r="E23" i="6"/>
  <c r="E21" i="6"/>
  <c r="F23" i="6"/>
  <c r="H21" i="6"/>
  <c r="G21" i="6"/>
  <c r="G45" i="4"/>
  <c r="G23" i="6" l="1"/>
  <c r="I9" i="2"/>
  <c r="F45" i="2"/>
  <c r="G45" i="2" s="1"/>
  <c r="G27" i="2"/>
  <c r="G44" i="5"/>
  <c r="G19" i="5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 s="1"/>
  <c r="J41" i="8" s="1"/>
  <c r="J44" i="8" s="1"/>
  <c r="I31" i="8"/>
  <c r="I34" i="8" s="1"/>
  <c r="I37" i="8" s="1"/>
  <c r="I42" i="8" s="1"/>
  <c r="O44" i="7"/>
  <c r="N44" i="7"/>
  <c r="M44" i="7"/>
  <c r="L44" i="7"/>
  <c r="O39" i="7"/>
  <c r="N39" i="7"/>
  <c r="M39" i="7"/>
  <c r="L39" i="7"/>
  <c r="I20" i="6"/>
  <c r="I21" i="6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O39" i="4"/>
  <c r="O44" i="4"/>
  <c r="N39" i="4"/>
  <c r="N44" i="4"/>
  <c r="M39" i="4"/>
  <c r="M44" i="4"/>
  <c r="M45" i="4" s="1"/>
  <c r="L39" i="4"/>
  <c r="L44" i="4"/>
  <c r="L45" i="4"/>
  <c r="G14" i="2"/>
  <c r="G35" i="5"/>
  <c r="G41" i="5"/>
  <c r="G41" i="2"/>
  <c r="G33" i="5"/>
  <c r="G37" i="5"/>
  <c r="G39" i="5"/>
  <c r="G29" i="2"/>
  <c r="G30" i="5"/>
  <c r="G34" i="5"/>
  <c r="G38" i="5"/>
  <c r="G40" i="5"/>
  <c r="G42" i="5"/>
  <c r="N45" i="4" l="1"/>
  <c r="O45" i="7"/>
  <c r="M45" i="7"/>
  <c r="I45" i="5"/>
  <c r="G45" i="5"/>
  <c r="G29" i="5"/>
  <c r="G28" i="2"/>
  <c r="J37" i="8"/>
  <c r="J42" i="8" s="1"/>
  <c r="G21" i="2"/>
  <c r="G43" i="5"/>
  <c r="G16" i="2"/>
  <c r="G18" i="2"/>
  <c r="G36" i="5"/>
  <c r="G31" i="5"/>
  <c r="G32" i="5"/>
  <c r="G9" i="2"/>
  <c r="O45" i="4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G23" i="2"/>
  <c r="G30" i="2"/>
  <c r="G26" i="2"/>
  <c r="G32" i="2"/>
  <c r="G13" i="2"/>
  <c r="G40" i="2"/>
  <c r="G20" i="2"/>
  <c r="G17" i="2"/>
  <c r="G10" i="2"/>
  <c r="G31" i="2"/>
  <c r="N45" i="7"/>
  <c r="I23" i="6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<sst xmlns="http://schemas.openxmlformats.org/spreadsheetml/2006/main" count="448" uniqueCount="264">
  <si>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</si>
  <si>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</si>
  <si>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</si>
  <si>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</si>
  <si>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</si>
  <si>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</si>
  <si>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</si>
  <si>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</si>
  <si>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</si>
  <si>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</si>
  <si>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</si>
  <si>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</si>
  <si>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</si>
  <si>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</si>
  <si>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</si>
  <si>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</si>
  <si>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</si>
  <si>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</si>
  <si>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</si>
  <si>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</si>
  <si>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</si>
  <si>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</si>
  <si>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</si>
  <si>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</si>
  <si>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</si>
  <si>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</si>
  <si>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</si>
  <si>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</si>
  <si>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</si>
  <si>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</si>
  <si>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</si>
  <si>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</si>
  <si>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</si>
  <si>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</si>
  <si>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</si>
  <si>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</si>
  <si>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</si>
  <si>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</si>
  <si>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</si>
  <si>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</si>
  <si>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</si>
  <si>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</si>
  <si>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</si>
  <si>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</si>
  <si>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</si>
  <si>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</si>
  <si>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</si>
  <si>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</si>
  <si>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</si>
  <si>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</si>
  <si>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</si>
  <si>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</si>
  <si>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</si>
  <si>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</si>
  <si>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</si>
  <si>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</si>
  <si>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</si>
  <si>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</si>
  <si>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</si>
  <si>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</si>
  <si>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</si>
  <si>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</si>
  <si>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</si>
  <si>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</si>
  <si>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</si>
  <si>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</si>
  <si>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</si>
  <si>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</si>
  <si>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</si>
  <si>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</si>
  <si>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</si>
  <si>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</si>
  <si>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</si>
  <si>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</si>
  <si>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</si>
  <si>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</si>
  <si>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</si>
  <si>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</si>
  <si>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</si>
  <si>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</si>
  <si>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</si>
  <si>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</si>
  <si>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</si>
  <si>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</si>
  <si>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</si>
  <si>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</si>
  <si>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</si>
  <si>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</si>
  <si>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</si>
  <si>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</si>
  <si>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</si>
  <si>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</si>
  <si>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</si>
  <si>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</si>
  <si>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</si>
  <si>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</si>
  <si>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</si>
  <si>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</si>
  <si>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</si>
  <si>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</si>
  <si>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</si>
  <si>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</si>
  <si>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</si>
  <si>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</si>
  <si>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</si>
  <si>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</si>
  <si>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</si>
  <si>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</si>
  <si>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</si>
  <si>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</si>
  <si>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</si>
  <si>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</si>
  <si>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</si>
  <si>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</si>
  <si>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</si>
  <si>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</si>
  <si>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</si>
  <si>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</si>
  <si>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</si>
  <si>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</si>
  <si>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</si>
  <si>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</si>
  <si>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</si>
  <si>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</si>
  <si>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</si>
  <si>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</si>
  <si>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</si>
  <si>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</si>
  <si>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</si>
  <si>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</si>
  <si>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</si>
  <si>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</si>
  <si>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</si>
  <si>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</si>
  <si>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</si>
  <si>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</si>
  <si>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</si>
  <si>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</si>
  <si>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</si>
  <si>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</si>
  <si>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</si>
  <si>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</si>
  <si>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</si>
  <si>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</si>
  <si>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</si>
  <si>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</si>
  <si>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</si>
  <si>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</si>
  <si>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</si>
  <si>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</si>
  <si>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</si>
  <si>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</si>
  <si>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</si>
  <si>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</si>
  <si>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</si>
  <si>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</si>
  <si>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</si>
  <si>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</si>
  <si>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</si>
  <si>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</si>
  <si>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</si>
  <si>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</si>
  <si>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</si>
  <si>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</si>
  <si>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</si>
  <si>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</si>
  <si>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</si>
  <si>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</si>
  <si>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</si>
  <si>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</si>
  <si>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</si>
  <si>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</si>
  <si>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</si>
  <si>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</si>
  <si>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</si>
  <si>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</si>
  <si>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</si>
  <si>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</si>
  <si>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</si>
  <si>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</si>
  <si>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</si>
  <si>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</si>
  <si>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</si>
  <si>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</si>
  <si>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</si>
  <si>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</si>
  <si>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</si>
  <si>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</si>
  <si>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</si>
  <si>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</si>
  <si>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</si>
  <si>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</si>
  <si>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</si>
  <si>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</si>
  <si>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</si>
  <si>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</si>
  <si>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</si>
  <si>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</si>
  <si>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</si>
  <si>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</si>
  <si>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</si>
  <si>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</si>
  <si>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</si>
  <si>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</si>
  <si>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</si>
  <si>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</si>
  <si>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</si>
  <si>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</si>
  <si>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</si>
  <si>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</si>
  <si>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</si>
  <si>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</si>
  <si>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</si>
  <si>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</si>
  <si>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</si>
  <si>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</si>
  <si>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</si>
  <si>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</si>
  <si>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</si>
  <si>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</si>
  <si>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</si>
  <si>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</si>
  <si>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</si>
  <si>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</si>
  <si>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</si>
  <si>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</si>
  <si>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</si>
  <si>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</si>
  <si>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</si>
  <si>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</si>
  <si>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</si>
  <si>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</si>
  <si>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</si>
  <si>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</si>
  <si>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</si>
  <si>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</si>
  <si>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</si>
  <si>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</si>
  <si>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</si>
  <si>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</si>
  <si>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</si>
  <si>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</si>
  <si>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</si>
  <si>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</si>
  <si>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</si>
  <si>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</si>
  <si>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</si>
  <si>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</si>
  <si>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</si>
  <si>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電気事業</t>
  </si>
  <si>
    <t>水道事業</t>
  </si>
  <si>
    <t>工業用水道事業</t>
  </si>
  <si>
    <t>地域開発事業</t>
  </si>
  <si>
    <t>病院事業</t>
    <rPh sb="0" eb="2">
      <t>ビョウイン</t>
    </rPh>
    <rPh sb="2" eb="4">
      <t>ジギョウ</t>
    </rPh>
    <phoneticPr fontId="14"/>
  </si>
  <si>
    <t>下水道事業</t>
    <rPh sb="0" eb="3">
      <t>ゲスイドウ</t>
    </rPh>
    <rPh sb="3" eb="5">
      <t>ジギョウ</t>
    </rPh>
    <phoneticPr fontId="14"/>
  </si>
  <si>
    <t>宅地造成事業（臨海）</t>
    <rPh sb="0" eb="2">
      <t>タクチ</t>
    </rPh>
    <rPh sb="2" eb="4">
      <t>ゾウセイ</t>
    </rPh>
    <rPh sb="4" eb="6">
      <t>ジギョウ</t>
    </rPh>
    <rPh sb="7" eb="9">
      <t>リンカイ</t>
    </rPh>
    <phoneticPr fontId="13"/>
  </si>
  <si>
    <t>宅地造成事業（その他）</t>
    <rPh sb="0" eb="2">
      <t>タクチ</t>
    </rPh>
    <rPh sb="2" eb="4">
      <t>ゾウセイ</t>
    </rPh>
    <rPh sb="4" eb="6">
      <t>ジギョウ</t>
    </rPh>
    <rPh sb="9" eb="10">
      <t>タ</t>
    </rPh>
    <phoneticPr fontId="13"/>
  </si>
  <si>
    <t>港湾整備事業</t>
    <rPh sb="0" eb="2">
      <t>コウワン</t>
    </rPh>
    <rPh sb="2" eb="4">
      <t>セイビ</t>
    </rPh>
    <rPh sb="4" eb="6">
      <t>ジギョウ</t>
    </rPh>
    <phoneticPr fontId="13"/>
  </si>
  <si>
    <t>下水道事業（流域）</t>
    <rPh sb="0" eb="3">
      <t>ゲスイドウ</t>
    </rPh>
    <rPh sb="3" eb="5">
      <t>ジギョウ</t>
    </rPh>
    <rPh sb="6" eb="8">
      <t>リュウイキ</t>
    </rPh>
    <phoneticPr fontId="13"/>
  </si>
  <si>
    <t>富山県道路公社</t>
    <rPh sb="0" eb="3">
      <t>トヤマケン</t>
    </rPh>
    <rPh sb="3" eb="5">
      <t>ドウロ</t>
    </rPh>
    <rPh sb="5" eb="7">
      <t>コウシャ</t>
    </rPh>
    <phoneticPr fontId="13"/>
  </si>
  <si>
    <t>あいの風とやま鉄道㈱</t>
    <rPh sb="3" eb="4">
      <t>カゼ</t>
    </rPh>
    <rPh sb="7" eb="9">
      <t>テツドウ</t>
    </rPh>
    <phoneticPr fontId="13"/>
  </si>
  <si>
    <t>富山県</t>
    <rPh sb="0" eb="3">
      <t>トヤマケン</t>
    </rPh>
    <phoneticPr fontId="9"/>
  </si>
  <si>
    <t>富山県</t>
    <rPh sb="0" eb="3">
      <t>トヤマケン</t>
    </rPh>
    <phoneticPr fontId="16"/>
  </si>
  <si>
    <t>(g、人)</t>
    <rPh sb="3" eb="4">
      <t>ニン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</si>
</sst>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color theme="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38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7" fontId="20" fillId="0" borderId="10" xfId="1" applyNumberFormat="1" applyFont="1" applyFill="1" applyBorder="1" applyAlignment="1">
      <alignment vertical="center"/>
    </xf>
    <xf numFmtId="177" fontId="2" fillId="2" borderId="10" xfId="1" applyNumberFormat="1" applyFill="1" applyBorder="1" applyAlignment="1">
      <alignment vertical="center"/>
    </xf>
    <xf numFmtId="177" fontId="20" fillId="0" borderId="10" xfId="1" quotePrefix="1" applyNumberFormat="1" applyFont="1" applyFill="1" applyBorder="1" applyAlignment="1">
      <alignment horizontal="right" vertical="center"/>
    </xf>
    <xf numFmtId="177" fontId="20" fillId="0" borderId="10" xfId="0" quotePrefix="1" applyNumberFormat="1" applyFont="1" applyBorder="1" applyAlignment="1">
      <alignment horizontal="right" vertical="center"/>
    </xf>
    <xf numFmtId="177" fontId="2" fillId="2" borderId="10" xfId="1" quotePrefix="1" applyNumberFormat="1" applyFont="1" applyFill="1" applyBorder="1" applyAlignment="1">
      <alignment horizontal="right" vertical="center"/>
    </xf>
    <xf numFmtId="177" fontId="0" fillId="2" borderId="10" xfId="0" quotePrefix="1" applyNumberFormat="1" applyFill="1" applyBorder="1" applyAlignment="1">
      <alignment horizontal="right" vertical="center"/>
    </xf>
    <xf numFmtId="177" fontId="20" fillId="0" borderId="10" xfId="0" applyNumberFormat="1" applyFont="1" applyBorder="1" applyAlignment="1">
      <alignment vertical="center"/>
    </xf>
    <xf numFmtId="177" fontId="20" fillId="0" borderId="10" xfId="1" applyNumberFormat="1" applyFont="1" applyBorder="1" applyAlignment="1">
      <alignment horizontal="right" vertical="center"/>
    </xf>
    <xf numFmtId="181" fontId="20" fillId="0" borderId="10" xfId="0" applyNumberFormat="1" applyFont="1" applyBorder="1" applyAlignment="1">
      <alignment vertical="center"/>
    </xf>
    <xf numFmtId="177" fontId="20" fillId="0" borderId="10" xfId="1" applyNumberFormat="1" applyFont="1" applyBorder="1" applyAlignment="1">
      <alignment vertical="center"/>
    </xf>
    <xf numFmtId="182" fontId="20" fillId="0" borderId="10" xfId="0" applyNumberFormat="1" applyFont="1" applyBorder="1" applyAlignment="1">
      <alignment vertical="center"/>
    </xf>
    <xf numFmtId="182" fontId="20" fillId="0" borderId="10" xfId="1" applyNumberFormat="1" applyFont="1" applyBorder="1" applyAlignment="1">
      <alignment vertical="center"/>
    </xf>
    <xf numFmtId="178" fontId="20" fillId="0" borderId="10" xfId="0" applyNumberFormat="1" applyFont="1" applyBorder="1" applyAlignment="1">
      <alignment vertical="center"/>
    </xf>
    <xf numFmtId="178" fontId="20" fillId="0" borderId="10" xfId="1" applyNumberFormat="1" applyFont="1" applyBorder="1" applyAlignment="1">
      <alignment vertical="center"/>
    </xf>
    <xf numFmtId="178" fontId="20" fillId="0" borderId="10" xfId="1" applyNumberFormat="1" applyFont="1" applyFill="1" applyBorder="1" applyAlignment="1">
      <alignment vertical="center"/>
    </xf>
    <xf numFmtId="41" fontId="0" fillId="2" borderId="10" xfId="0" applyNumberFormat="1" applyFill="1" applyBorder="1" applyAlignment="1">
      <alignment horizontal="center" vertical="center"/>
    </xf>
    <xf numFmtId="177" fontId="2" fillId="2" borderId="10" xfId="1" applyNumberFormat="1" applyFill="1" applyBorder="1" applyAlignment="1">
      <alignment horizontal="right" vertical="center"/>
    </xf>
    <xf numFmtId="177" fontId="0" fillId="2" borderId="10" xfId="0" applyNumberFormat="1" applyFill="1" applyBorder="1" applyAlignment="1">
      <alignment vertical="center"/>
    </xf>
    <xf numFmtId="41" fontId="20" fillId="0" borderId="10" xfId="0" applyNumberFormat="1" applyFont="1" applyBorder="1" applyAlignment="1">
      <alignment horizontal="center" vertical="center"/>
    </xf>
    <xf numFmtId="177" fontId="20" fillId="0" borderId="10" xfId="1" applyNumberFormat="1" applyFont="1" applyFill="1" applyBorder="1" applyAlignment="1">
      <alignment horizontal="right" vertical="center"/>
    </xf>
    <xf numFmtId="181" fontId="0" fillId="2" borderId="10" xfId="0" applyNumberFormat="1" applyFill="1" applyBorder="1" applyAlignment="1">
      <alignment vertical="center"/>
    </xf>
    <xf numFmtId="182" fontId="2" fillId="2" borderId="10" xfId="1" applyNumberFormat="1" applyFill="1" applyBorder="1" applyAlignment="1">
      <alignment vertical="center"/>
    </xf>
    <xf numFmtId="178" fontId="2" fillId="2" borderId="10" xfId="1" applyNumberFormat="1" applyFill="1" applyBorder="1" applyAlignment="1">
      <alignment vertical="center"/>
    </xf>
    <xf numFmtId="177" fontId="20" fillId="0" borderId="10" xfId="1" applyNumberFormat="1" applyFont="1" applyFill="1" applyBorder="1" applyAlignment="1">
      <alignment horizontal="center" vertical="center"/>
    </xf>
    <xf numFmtId="177" fontId="2" fillId="2" borderId="10" xfId="1" applyNumberFormat="1" applyFill="1" applyBorder="1" applyAlignment="1">
      <alignment horizontal="center" vertical="center"/>
    </xf>
    <xf numFmtId="177" fontId="2" fillId="2" borderId="10" xfId="1" applyNumberFormat="1" applyFont="1" applyFill="1" applyBorder="1" applyAlignment="1">
      <alignment horizontal="right" vertical="center"/>
    </xf>
    <xf numFmtId="177" fontId="0" fillId="2" borderId="10" xfId="1" applyNumberFormat="1" applyFont="1" applyFill="1" applyBorder="1" applyAlignment="1">
      <alignment vertical="center"/>
    </xf>
    <xf numFmtId="177" fontId="0" fillId="2" borderId="10" xfId="1" applyNumberFormat="1" applyFont="1" applyFill="1" applyBorder="1" applyAlignment="1">
      <alignment horizontal="right" vertical="center"/>
    </xf>
    <xf numFmtId="177" fontId="20" fillId="2" borderId="10" xfId="1" applyNumberFormat="1" applyFont="1" applyFill="1" applyBorder="1" applyAlignment="1">
      <alignment vertical="center"/>
    </xf>
    <xf numFmtId="177" fontId="20" fillId="2" borderId="10" xfId="1" quotePrefix="1" applyNumberFormat="1" applyFont="1" applyFill="1" applyBorder="1" applyAlignment="1">
      <alignment horizontal="right" vertical="center"/>
    </xf>
    <xf numFmtId="177" fontId="0" fillId="2" borderId="10" xfId="1" applyNumberFormat="1" applyFont="1" applyFill="1" applyBorder="1" applyAlignment="1">
      <alignment horizontal="center" vertical="center"/>
    </xf>
    <xf numFmtId="41" fontId="2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77" fontId="2" fillId="2" borderId="10" xfId="1" applyNumberFormat="1" applyFill="1" applyBorder="1" applyAlignment="1">
      <alignment vertical="center"/>
    </xf>
    <xf numFmtId="177" fontId="0" fillId="2" borderId="10" xfId="0" applyNumberFormat="1" applyFill="1" applyBorder="1" applyAlignment="1">
      <alignment vertical="center"/>
    </xf>
    <xf numFmtId="177" fontId="20" fillId="0" borderId="10" xfId="1" applyNumberFormat="1" applyFont="1" applyFill="1" applyBorder="1" applyAlignment="1">
      <alignment vertical="center"/>
    </xf>
    <xf numFmtId="177" fontId="20" fillId="0" borderId="10" xfId="0" applyNumberFormat="1" applyFont="1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176" fontId="2" fillId="0" borderId="10" xfId="0" applyNumberFormat="1" applyFont="1" applyBorder="1" applyAlignment="1">
      <alignment horizontal="center" vertical="center"/>
    </xf>
    <xf numFmtId="176" fontId="20" fillId="0" borderId="14" xfId="0" applyNumberFormat="1" applyFont="1" applyBorder="1" applyAlignment="1">
      <alignment horizontal="center" vertical="center"/>
    </xf>
    <xf numFmtId="176" fontId="20" fillId="0" borderId="15" xfId="0" applyNumberFormat="1" applyFont="1" applyBorder="1" applyAlignment="1">
      <alignment horizontal="center" vertical="center"/>
    </xf>
    <xf numFmtId="177" fontId="2" fillId="2" borderId="11" xfId="1" applyNumberFormat="1" applyFill="1" applyBorder="1" applyAlignment="1">
      <alignment vertical="center"/>
    </xf>
    <xf numFmtId="177" fontId="2" fillId="2" borderId="13" xfId="1" applyNumberFormat="1" applyFill="1" applyBorder="1" applyAlignment="1">
      <alignment vertical="center"/>
    </xf>
    <xf numFmtId="41" fontId="20" fillId="0" borderId="14" xfId="0" applyNumberFormat="1" applyFont="1" applyBorder="1" applyAlignment="1">
      <alignment horizontal="center" vertical="center"/>
    </xf>
    <xf numFmtId="41" fontId="20" fillId="0" borderId="15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8"/>
  <sheetViews>
    <sheetView tabSelected="1" view="pageBreakPreview" zoomScaleNormal="100" zoomScaleSheetLayoutView="100" workbookViewId="0">
      <pane xSplit="5" ySplit="8" topLeftCell="F13" activePane="bottomRight" state="frozen"/>
      <selection pane="topRight" activeCell="F1" sqref="F1"/>
      <selection pane="bottomLeft" activeCell="A9" sqref="A9"/>
      <selection pane="bottomRight" activeCell="H44" sqref="H44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6" t="s">
        <v>0</v>
      </c>
      <c r="B1" s="16"/>
      <c r="C1" s="16"/>
      <c r="D1" s="16"/>
      <c r="E1" s="21" t="s">
        <v>261</v>
      </c>
      <c r="F1" s="1"/>
    </row>
    <row r="3" spans="1:11" ht="14.25">
      <c r="A3" s="10" t="s">
        <v>92</v>
      </c>
    </row>
    <row r="5" spans="1:11">
      <c r="A5" s="17" t="s">
        <v>237</v>
      </c>
      <c r="B5" s="17"/>
      <c r="C5" s="17"/>
      <c r="D5" s="17"/>
      <c r="E5" s="17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8"/>
      <c r="F7" s="48" t="s">
        <v>238</v>
      </c>
      <c r="G7" s="48"/>
      <c r="H7" s="48" t="s">
        <v>247</v>
      </c>
      <c r="I7" s="49" t="s">
        <v>21</v>
      </c>
    </row>
    <row r="8" spans="1:11" ht="17.100000000000001" customHeight="1">
      <c r="A8" s="18"/>
      <c r="B8" s="19"/>
      <c r="C8" s="19"/>
      <c r="D8" s="19"/>
      <c r="E8" s="59"/>
      <c r="F8" s="51" t="s">
        <v>90</v>
      </c>
      <c r="G8" s="51" t="s">
        <v>2</v>
      </c>
      <c r="H8" s="51" t="s">
        <v>235</v>
      </c>
      <c r="I8" s="52"/>
    </row>
    <row r="9" spans="1:11" ht="18" customHeight="1">
      <c r="A9" s="110" t="s">
        <v>87</v>
      </c>
      <c r="B9" s="110" t="s">
        <v>89</v>
      </c>
      <c r="C9" s="60" t="s">
        <v>3</v>
      </c>
      <c r="D9" s="53"/>
      <c r="E9" s="53"/>
      <c r="F9" s="79">
        <v>171232</v>
      </c>
      <c r="G9" s="55">
        <f>F9/$F$27*100</f>
        <v>28.722394248543182</v>
      </c>
      <c r="H9" s="78">
        <v>161470</v>
      </c>
      <c r="I9" s="55">
        <f>(F9/H9-1)*100</f>
        <v>6.0457050845358351</v>
      </c>
      <c r="K9" s="25"/>
    </row>
    <row r="10" spans="1:11" ht="18" customHeight="1">
      <c r="A10" s="110"/>
      <c r="B10" s="110"/>
      <c r="C10" s="62"/>
      <c r="D10" s="64" t="s">
        <v>22</v>
      </c>
      <c r="E10" s="53"/>
      <c r="F10" s="79">
        <v>44326</v>
      </c>
      <c r="G10" s="55">
        <f t="shared" ref="G10:G26" si="0">F10/$F$27*100</f>
        <v>7.4352273375357703</v>
      </c>
      <c r="H10" s="78">
        <v>43890</v>
      </c>
      <c r="I10" s="55">
        <f t="shared" ref="I10:I27" si="1">(F10/H10-1)*100</f>
        <v>0.99339257233994616</v>
      </c>
    </row>
    <row r="11" spans="1:11" ht="18" customHeight="1">
      <c r="A11" s="110"/>
      <c r="B11" s="110"/>
      <c r="C11" s="62"/>
      <c r="D11" s="62"/>
      <c r="E11" s="47" t="s">
        <v>23</v>
      </c>
      <c r="F11" s="79">
        <v>36802</v>
      </c>
      <c r="G11" s="55">
        <f t="shared" si="0"/>
        <v>6.1731542768576331</v>
      </c>
      <c r="H11" s="78">
        <v>35882</v>
      </c>
      <c r="I11" s="55">
        <f t="shared" si="1"/>
        <v>2.5639596455047098</v>
      </c>
    </row>
    <row r="12" spans="1:11" ht="18" customHeight="1">
      <c r="A12" s="110"/>
      <c r="B12" s="110"/>
      <c r="C12" s="62"/>
      <c r="D12" s="62"/>
      <c r="E12" s="47" t="s">
        <v>24</v>
      </c>
      <c r="F12" s="79">
        <v>1814</v>
      </c>
      <c r="G12" s="55">
        <f t="shared" si="0"/>
        <v>0.30427970920655795</v>
      </c>
      <c r="H12" s="78">
        <v>1850</v>
      </c>
      <c r="I12" s="55">
        <f t="shared" si="1"/>
        <v>-1.9459459459459483</v>
      </c>
    </row>
    <row r="13" spans="1:11" ht="18" customHeight="1">
      <c r="A13" s="110"/>
      <c r="B13" s="110"/>
      <c r="C13" s="62"/>
      <c r="D13" s="63"/>
      <c r="E13" s="47" t="s">
        <v>25</v>
      </c>
      <c r="F13" s="79">
        <v>104</v>
      </c>
      <c r="G13" s="55">
        <f t="shared" si="0"/>
        <v>1.7444922688799352E-2</v>
      </c>
      <c r="H13" s="78">
        <v>192</v>
      </c>
      <c r="I13" s="55">
        <f t="shared" si="1"/>
        <v>-45.833333333333336</v>
      </c>
    </row>
    <row r="14" spans="1:11" ht="18" customHeight="1">
      <c r="A14" s="110"/>
      <c r="B14" s="110"/>
      <c r="C14" s="62"/>
      <c r="D14" s="60" t="s">
        <v>26</v>
      </c>
      <c r="E14" s="53"/>
      <c r="F14" s="79">
        <v>34959</v>
      </c>
      <c r="G14" s="55">
        <f t="shared" si="0"/>
        <v>5.8640101180551598</v>
      </c>
      <c r="H14" s="78">
        <v>34449</v>
      </c>
      <c r="I14" s="55">
        <f t="shared" si="1"/>
        <v>1.4804493599233748</v>
      </c>
    </row>
    <row r="15" spans="1:11" ht="18" customHeight="1">
      <c r="A15" s="110"/>
      <c r="B15" s="110"/>
      <c r="C15" s="62"/>
      <c r="D15" s="62"/>
      <c r="E15" s="47" t="s">
        <v>27</v>
      </c>
      <c r="F15" s="79">
        <v>1336</v>
      </c>
      <c r="G15" s="55">
        <f t="shared" si="0"/>
        <v>0.22410016069457631</v>
      </c>
      <c r="H15" s="78">
        <v>1350</v>
      </c>
      <c r="I15" s="55">
        <f t="shared" si="1"/>
        <v>-1.0370370370370363</v>
      </c>
    </row>
    <row r="16" spans="1:11" ht="18" customHeight="1">
      <c r="A16" s="110"/>
      <c r="B16" s="110"/>
      <c r="C16" s="62"/>
      <c r="D16" s="63"/>
      <c r="E16" s="47" t="s">
        <v>28</v>
      </c>
      <c r="F16" s="79">
        <v>36623</v>
      </c>
      <c r="G16" s="55">
        <f t="shared" si="0"/>
        <v>6.1431288810759499</v>
      </c>
      <c r="H16" s="78">
        <v>33099</v>
      </c>
      <c r="I16" s="55">
        <f t="shared" si="1"/>
        <v>10.646847336777544</v>
      </c>
      <c r="K16" s="26"/>
    </row>
    <row r="17" spans="1:26" ht="18" customHeight="1">
      <c r="A17" s="110"/>
      <c r="B17" s="110"/>
      <c r="C17" s="62"/>
      <c r="D17" s="111" t="s">
        <v>29</v>
      </c>
      <c r="E17" s="112"/>
      <c r="F17" s="79">
        <v>56989</v>
      </c>
      <c r="G17" s="55">
        <f t="shared" si="0"/>
        <v>9.5593144145383313</v>
      </c>
      <c r="H17" s="78">
        <v>50833</v>
      </c>
      <c r="I17" s="55">
        <f t="shared" si="1"/>
        <v>12.110243345857995</v>
      </c>
    </row>
    <row r="18" spans="1:26" ht="18" customHeight="1">
      <c r="A18" s="110"/>
      <c r="B18" s="110"/>
      <c r="C18" s="62"/>
      <c r="D18" s="111" t="s">
        <v>93</v>
      </c>
      <c r="E18" s="113"/>
      <c r="F18" s="79">
        <v>2476</v>
      </c>
      <c r="G18" s="55">
        <f t="shared" si="0"/>
        <v>0.41532335170641538</v>
      </c>
      <c r="H18" s="78">
        <v>2441</v>
      </c>
      <c r="I18" s="55">
        <f t="shared" si="1"/>
        <v>1.4338385907415097</v>
      </c>
    </row>
    <row r="19" spans="1:26" ht="18" customHeight="1">
      <c r="A19" s="110"/>
      <c r="B19" s="110"/>
      <c r="C19" s="61"/>
      <c r="D19" s="111" t="s">
        <v>94</v>
      </c>
      <c r="E19" s="113"/>
      <c r="F19" s="103">
        <v>0</v>
      </c>
      <c r="G19" s="55">
        <f t="shared" si="0"/>
        <v>0</v>
      </c>
      <c r="H19" s="78">
        <v>0</v>
      </c>
      <c r="I19" s="55" t="e">
        <f>(F19/H19-1)*100</f>
        <v>#DIV/0!</v>
      </c>
      <c r="Z19" s="2" t="s">
        <v>95</v>
      </c>
    </row>
    <row r="20" spans="1:26" ht="18" customHeight="1">
      <c r="A20" s="110"/>
      <c r="B20" s="110"/>
      <c r="C20" s="53" t="s">
        <v>4</v>
      </c>
      <c r="D20" s="53"/>
      <c r="E20" s="53"/>
      <c r="F20" s="79">
        <v>20125</v>
      </c>
      <c r="G20" s="55">
        <f t="shared" si="0"/>
        <v>3.375760279923913</v>
      </c>
      <c r="H20" s="78">
        <v>20026</v>
      </c>
      <c r="I20" s="55">
        <f t="shared" si="1"/>
        <v>0.49435733546390193</v>
      </c>
    </row>
    <row r="21" spans="1:26" ht="18" customHeight="1">
      <c r="A21" s="110"/>
      <c r="B21" s="110"/>
      <c r="C21" s="53" t="s">
        <v>5</v>
      </c>
      <c r="D21" s="53"/>
      <c r="E21" s="53"/>
      <c r="F21" s="79">
        <v>142000</v>
      </c>
      <c r="G21" s="55">
        <f t="shared" si="0"/>
        <v>23.819029055860653</v>
      </c>
      <c r="H21" s="78">
        <v>141100</v>
      </c>
      <c r="I21" s="55">
        <f t="shared" si="1"/>
        <v>0.63784549964565063</v>
      </c>
    </row>
    <row r="22" spans="1:26" ht="18" customHeight="1">
      <c r="A22" s="110"/>
      <c r="B22" s="110"/>
      <c r="C22" s="53" t="s">
        <v>30</v>
      </c>
      <c r="D22" s="53"/>
      <c r="E22" s="53"/>
      <c r="F22" s="79">
        <v>9211</v>
      </c>
      <c r="G22" s="55">
        <f t="shared" si="0"/>
        <v>1.545049835447412</v>
      </c>
      <c r="H22" s="78">
        <v>9576</v>
      </c>
      <c r="I22" s="55">
        <f t="shared" si="1"/>
        <v>-3.8116123642439437</v>
      </c>
    </row>
    <row r="23" spans="1:26" ht="18" customHeight="1">
      <c r="A23" s="110"/>
      <c r="B23" s="110"/>
      <c r="C23" s="53" t="s">
        <v>6</v>
      </c>
      <c r="D23" s="53"/>
      <c r="E23" s="53"/>
      <c r="F23" s="79">
        <v>64847</v>
      </c>
      <c r="G23" s="55">
        <f t="shared" si="0"/>
        <v>10.877412515390112</v>
      </c>
      <c r="H23" s="78">
        <v>92221</v>
      </c>
      <c r="I23" s="55">
        <f t="shared" si="1"/>
        <v>-29.683043992149294</v>
      </c>
    </row>
    <row r="24" spans="1:26" ht="18" customHeight="1">
      <c r="A24" s="110"/>
      <c r="B24" s="110"/>
      <c r="C24" s="53" t="s">
        <v>31</v>
      </c>
      <c r="D24" s="53"/>
      <c r="E24" s="53"/>
      <c r="F24" s="79">
        <v>775</v>
      </c>
      <c r="G24" s="55">
        <f t="shared" si="0"/>
        <v>0.12999822195980287</v>
      </c>
      <c r="H24" s="78">
        <v>861</v>
      </c>
      <c r="I24" s="55">
        <f t="shared" si="1"/>
        <v>-9.9883855981416918</v>
      </c>
    </row>
    <row r="25" spans="1:26" ht="18" customHeight="1">
      <c r="A25" s="110"/>
      <c r="B25" s="110"/>
      <c r="C25" s="53" t="s">
        <v>7</v>
      </c>
      <c r="D25" s="53"/>
      <c r="E25" s="53"/>
      <c r="F25" s="79">
        <v>48855</v>
      </c>
      <c r="G25" s="55">
        <f t="shared" si="0"/>
        <v>8.1949201727047356</v>
      </c>
      <c r="H25" s="78">
        <v>50737</v>
      </c>
      <c r="I25" s="55">
        <f t="shared" si="1"/>
        <v>-3.7093245560439136</v>
      </c>
    </row>
    <row r="26" spans="1:26" ht="18" customHeight="1">
      <c r="A26" s="110"/>
      <c r="B26" s="110"/>
      <c r="C26" s="53" t="s">
        <v>8</v>
      </c>
      <c r="D26" s="53"/>
      <c r="E26" s="53"/>
      <c r="F26" s="79">
        <v>139117</v>
      </c>
      <c r="G26" s="55">
        <f t="shared" si="0"/>
        <v>23.335435670170188</v>
      </c>
      <c r="H26" s="78">
        <v>119654</v>
      </c>
      <c r="I26" s="55">
        <f t="shared" si="1"/>
        <v>16.266067160312225</v>
      </c>
    </row>
    <row r="27" spans="1:26" ht="18" customHeight="1">
      <c r="A27" s="110"/>
      <c r="B27" s="110"/>
      <c r="C27" s="53" t="s">
        <v>9</v>
      </c>
      <c r="D27" s="53"/>
      <c r="E27" s="53"/>
      <c r="F27" s="79">
        <v>596162</v>
      </c>
      <c r="G27" s="55">
        <f>F27/$F$27*100</f>
        <v>100</v>
      </c>
      <c r="H27" s="78">
        <f>SUM(H9,H20:H26)</f>
        <v>595645</v>
      </c>
      <c r="I27" s="55">
        <f t="shared" si="1"/>
        <v>8.6796665799249162E-2</v>
      </c>
    </row>
    <row r="28" spans="1:26" ht="18" customHeight="1">
      <c r="A28" s="110"/>
      <c r="B28" s="110" t="s">
        <v>88</v>
      </c>
      <c r="C28" s="60" t="s">
        <v>10</v>
      </c>
      <c r="D28" s="53"/>
      <c r="E28" s="53"/>
      <c r="F28" s="79">
        <v>222720</v>
      </c>
      <c r="G28" s="55">
        <f>F28/$F$45*100</f>
        <v>37.358972896628764</v>
      </c>
      <c r="H28" s="78">
        <v>227268</v>
      </c>
      <c r="I28" s="55">
        <f>(F28/H28-1)*100</f>
        <v>-2.0011616241617847</v>
      </c>
    </row>
    <row r="29" spans="1:26" ht="18" customHeight="1">
      <c r="A29" s="110"/>
      <c r="B29" s="110"/>
      <c r="C29" s="62"/>
      <c r="D29" s="53" t="s">
        <v>11</v>
      </c>
      <c r="E29" s="53"/>
      <c r="F29" s="79">
        <v>124654</v>
      </c>
      <c r="G29" s="55">
        <f t="shared" ref="G29:G44" si="2">F29/$F$45*100</f>
        <v>20.90941723893841</v>
      </c>
      <c r="H29" s="78">
        <v>129216</v>
      </c>
      <c r="I29" s="55">
        <f t="shared" ref="I29:I45" si="3">(F29/H29-1)*100</f>
        <v>-3.5305225359088643</v>
      </c>
    </row>
    <row r="30" spans="1:26" ht="18" customHeight="1">
      <c r="A30" s="110"/>
      <c r="B30" s="110"/>
      <c r="C30" s="62"/>
      <c r="D30" s="53" t="s">
        <v>32</v>
      </c>
      <c r="E30" s="53"/>
      <c r="F30" s="79">
        <v>6734</v>
      </c>
      <c r="G30" s="55">
        <f t="shared" si="2"/>
        <v>1.1295587440997581</v>
      </c>
      <c r="H30" s="78">
        <v>7093</v>
      </c>
      <c r="I30" s="55">
        <f t="shared" si="3"/>
        <v>-5.0613280699280949</v>
      </c>
    </row>
    <row r="31" spans="1:26" ht="18" customHeight="1">
      <c r="A31" s="110"/>
      <c r="B31" s="110"/>
      <c r="C31" s="61"/>
      <c r="D31" s="53" t="s">
        <v>12</v>
      </c>
      <c r="E31" s="53"/>
      <c r="F31" s="79">
        <v>91332</v>
      </c>
      <c r="G31" s="55">
        <f t="shared" si="2"/>
        <v>15.3199969135906</v>
      </c>
      <c r="H31" s="78">
        <v>90959</v>
      </c>
      <c r="I31" s="55">
        <f t="shared" si="3"/>
        <v>0.4100748688969702</v>
      </c>
    </row>
    <row r="32" spans="1:26" ht="18" customHeight="1">
      <c r="A32" s="110"/>
      <c r="B32" s="110"/>
      <c r="C32" s="60" t="s">
        <v>13</v>
      </c>
      <c r="D32" s="53"/>
      <c r="E32" s="53"/>
      <c r="F32" s="79">
        <v>285721</v>
      </c>
      <c r="G32" s="55">
        <f t="shared" si="2"/>
        <v>47.92673803429269</v>
      </c>
      <c r="H32" s="78">
        <v>285720</v>
      </c>
      <c r="I32" s="55">
        <f t="shared" si="3"/>
        <v>3.4999300013716095E-4</v>
      </c>
    </row>
    <row r="33" spans="1:9" ht="18" customHeight="1">
      <c r="A33" s="110"/>
      <c r="B33" s="110"/>
      <c r="C33" s="62"/>
      <c r="D33" s="53" t="s">
        <v>14</v>
      </c>
      <c r="E33" s="53"/>
      <c r="F33" s="79">
        <v>29889</v>
      </c>
      <c r="G33" s="55">
        <f t="shared" si="2"/>
        <v>5.0135701369761909</v>
      </c>
      <c r="H33" s="78">
        <v>36965</v>
      </c>
      <c r="I33" s="55">
        <f t="shared" si="3"/>
        <v>-19.142432030298927</v>
      </c>
    </row>
    <row r="34" spans="1:9" ht="18" customHeight="1">
      <c r="A34" s="110"/>
      <c r="B34" s="110"/>
      <c r="C34" s="62"/>
      <c r="D34" s="53" t="s">
        <v>33</v>
      </c>
      <c r="E34" s="53"/>
      <c r="F34" s="79">
        <v>7285</v>
      </c>
      <c r="G34" s="55">
        <f t="shared" si="2"/>
        <v>1.2219832864221469</v>
      </c>
      <c r="H34" s="78">
        <v>7218</v>
      </c>
      <c r="I34" s="55">
        <f t="shared" si="3"/>
        <v>0.92823496813521089</v>
      </c>
    </row>
    <row r="35" spans="1:9" ht="18" customHeight="1">
      <c r="A35" s="110"/>
      <c r="B35" s="110"/>
      <c r="C35" s="62"/>
      <c r="D35" s="53" t="s">
        <v>34</v>
      </c>
      <c r="E35" s="53"/>
      <c r="F35" s="79">
        <v>128696</v>
      </c>
      <c r="G35" s="55">
        <f t="shared" si="2"/>
        <v>21.587420868824246</v>
      </c>
      <c r="H35" s="78">
        <v>141720</v>
      </c>
      <c r="I35" s="55">
        <f t="shared" si="3"/>
        <v>-9.189952018063785</v>
      </c>
    </row>
    <row r="36" spans="1:9" ht="18" customHeight="1">
      <c r="A36" s="110"/>
      <c r="B36" s="110"/>
      <c r="C36" s="62"/>
      <c r="D36" s="53" t="s">
        <v>35</v>
      </c>
      <c r="E36" s="53"/>
      <c r="F36" s="79">
        <v>5863</v>
      </c>
      <c r="G36" s="55">
        <f t="shared" si="2"/>
        <v>0.98345751658106362</v>
      </c>
      <c r="H36" s="78">
        <v>6174</v>
      </c>
      <c r="I36" s="55">
        <f t="shared" si="3"/>
        <v>-5.0372529964366697</v>
      </c>
    </row>
    <row r="37" spans="1:9" ht="18" customHeight="1">
      <c r="A37" s="110"/>
      <c r="B37" s="110"/>
      <c r="C37" s="62"/>
      <c r="D37" s="53" t="s">
        <v>15</v>
      </c>
      <c r="E37" s="53"/>
      <c r="F37" s="79">
        <v>6687</v>
      </c>
      <c r="G37" s="55">
        <f t="shared" si="2"/>
        <v>1.1216749809615507</v>
      </c>
      <c r="H37" s="78">
        <v>2291</v>
      </c>
      <c r="I37" s="55">
        <f t="shared" si="3"/>
        <v>191.88127455259712</v>
      </c>
    </row>
    <row r="38" spans="1:9" ht="18" customHeight="1">
      <c r="A38" s="110"/>
      <c r="B38" s="110"/>
      <c r="C38" s="61"/>
      <c r="D38" s="53" t="s">
        <v>36</v>
      </c>
      <c r="E38" s="53"/>
      <c r="F38" s="79">
        <v>107096</v>
      </c>
      <c r="G38" s="55">
        <f t="shared" si="2"/>
        <v>17.964244618073611</v>
      </c>
      <c r="H38" s="78">
        <v>90847</v>
      </c>
      <c r="I38" s="55">
        <f t="shared" si="3"/>
        <v>17.886116217376458</v>
      </c>
    </row>
    <row r="39" spans="1:9" ht="18" customHeight="1">
      <c r="A39" s="110"/>
      <c r="B39" s="110"/>
      <c r="C39" s="60" t="s">
        <v>16</v>
      </c>
      <c r="D39" s="53"/>
      <c r="E39" s="53"/>
      <c r="F39" s="79">
        <v>87721</v>
      </c>
      <c r="G39" s="55">
        <f t="shared" si="2"/>
        <v>14.714289069078539</v>
      </c>
      <c r="H39" s="78">
        <v>82657</v>
      </c>
      <c r="I39" s="55">
        <f t="shared" si="3"/>
        <v>6.1265228595279275</v>
      </c>
    </row>
    <row r="40" spans="1:9" ht="18" customHeight="1">
      <c r="A40" s="110"/>
      <c r="B40" s="110"/>
      <c r="C40" s="62"/>
      <c r="D40" s="60" t="s">
        <v>17</v>
      </c>
      <c r="E40" s="53"/>
      <c r="F40" s="79">
        <v>82476</v>
      </c>
      <c r="G40" s="55">
        <f t="shared" si="2"/>
        <v>13.834494650782842</v>
      </c>
      <c r="H40" s="78">
        <v>77412</v>
      </c>
      <c r="I40" s="55">
        <f t="shared" si="3"/>
        <v>6.5416214540381379</v>
      </c>
    </row>
    <row r="41" spans="1:9" ht="18" customHeight="1">
      <c r="A41" s="110"/>
      <c r="B41" s="110"/>
      <c r="C41" s="62"/>
      <c r="D41" s="62"/>
      <c r="E41" s="56" t="s">
        <v>91</v>
      </c>
      <c r="F41" s="79">
        <v>61903</v>
      </c>
      <c r="G41" s="55">
        <f t="shared" si="2"/>
        <v>10.383587011584099</v>
      </c>
      <c r="H41" s="78">
        <v>60563</v>
      </c>
      <c r="I41" s="57">
        <f t="shared" si="3"/>
        <v>2.2125720324290388</v>
      </c>
    </row>
    <row r="42" spans="1:9" ht="18" customHeight="1">
      <c r="A42" s="110"/>
      <c r="B42" s="110"/>
      <c r="C42" s="62"/>
      <c r="D42" s="61"/>
      <c r="E42" s="47" t="s">
        <v>37</v>
      </c>
      <c r="F42" s="79">
        <v>20573</v>
      </c>
      <c r="G42" s="55">
        <f t="shared" si="2"/>
        <v>3.4509076391987414</v>
      </c>
      <c r="H42" s="78">
        <v>16849</v>
      </c>
      <c r="I42" s="57">
        <f t="shared" si="3"/>
        <v>22.102201911092646</v>
      </c>
    </row>
    <row r="43" spans="1:9" ht="18" customHeight="1">
      <c r="A43" s="110"/>
      <c r="B43" s="110"/>
      <c r="C43" s="62"/>
      <c r="D43" s="53" t="s">
        <v>38</v>
      </c>
      <c r="E43" s="53"/>
      <c r="F43" s="79">
        <v>5245</v>
      </c>
      <c r="G43" s="55">
        <f t="shared" si="2"/>
        <v>0.87979441829569816</v>
      </c>
      <c r="H43" s="78">
        <v>5245</v>
      </c>
      <c r="I43" s="57">
        <f t="shared" si="3"/>
        <v>0</v>
      </c>
    </row>
    <row r="44" spans="1:9" ht="18" customHeight="1">
      <c r="A44" s="110"/>
      <c r="B44" s="110"/>
      <c r="C44" s="61"/>
      <c r="D44" s="53" t="s">
        <v>39</v>
      </c>
      <c r="E44" s="53"/>
      <c r="F44" s="79">
        <v>0</v>
      </c>
      <c r="G44" s="55">
        <f t="shared" si="2"/>
        <v>0</v>
      </c>
      <c r="H44" s="78">
        <v>0</v>
      </c>
      <c r="I44" s="55" t="e">
        <f t="shared" si="3"/>
        <v>#DIV/0!</v>
      </c>
    </row>
    <row r="45" spans="1:9" ht="18" customHeight="1">
      <c r="A45" s="110"/>
      <c r="B45" s="110"/>
      <c r="C45" s="47" t="s">
        <v>18</v>
      </c>
      <c r="D45" s="47"/>
      <c r="E45" s="47"/>
      <c r="F45" s="79">
        <f>SUM(F28,F32,F39)</f>
        <v>596162</v>
      </c>
      <c r="G45" s="55">
        <f>F45/$F$45*100</f>
        <v>100</v>
      </c>
      <c r="H45" s="78">
        <f>SUM(H28,H32,H39)</f>
        <v>595645</v>
      </c>
      <c r="I45" s="55">
        <f t="shared" si="3"/>
        <v>8.6796665799249162E-2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scale="93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70" zoomScaleNormal="100" zoomScaleSheetLayoutView="7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J23" sqref="J23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261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239</v>
      </c>
      <c r="B5" s="12"/>
      <c r="C5" s="12"/>
      <c r="D5" s="12"/>
      <c r="K5" s="15"/>
      <c r="Q5" s="15" t="s">
        <v>47</v>
      </c>
    </row>
    <row r="6" spans="1:25" ht="15.95" customHeight="1">
      <c r="A6" s="122" t="s">
        <v>48</v>
      </c>
      <c r="B6" s="123"/>
      <c r="C6" s="123"/>
      <c r="D6" s="123"/>
      <c r="E6" s="123"/>
      <c r="F6" s="114" t="s">
        <v>249</v>
      </c>
      <c r="G6" s="115"/>
      <c r="H6" s="114" t="s">
        <v>250</v>
      </c>
      <c r="I6" s="115"/>
      <c r="J6" s="114" t="s">
        <v>251</v>
      </c>
      <c r="K6" s="115"/>
      <c r="L6" s="114" t="s">
        <v>252</v>
      </c>
      <c r="M6" s="115"/>
      <c r="N6" s="114" t="s">
        <v>253</v>
      </c>
      <c r="O6" s="115"/>
      <c r="P6" s="114" t="s">
        <v>254</v>
      </c>
      <c r="Q6" s="115"/>
    </row>
    <row r="7" spans="1:25" ht="15.95" customHeight="1">
      <c r="A7" s="123"/>
      <c r="B7" s="123"/>
      <c r="C7" s="123"/>
      <c r="D7" s="123"/>
      <c r="E7" s="123"/>
      <c r="F7" s="51" t="s">
        <v>240</v>
      </c>
      <c r="G7" s="51" t="s">
        <v>247</v>
      </c>
      <c r="H7" s="51" t="s">
        <v>240</v>
      </c>
      <c r="I7" s="51" t="s">
        <v>247</v>
      </c>
      <c r="J7" s="51" t="s">
        <v>240</v>
      </c>
      <c r="K7" s="51" t="s">
        <v>247</v>
      </c>
      <c r="L7" s="51" t="s">
        <v>240</v>
      </c>
      <c r="M7" s="51" t="s">
        <v>247</v>
      </c>
      <c r="N7" s="51" t="s">
        <v>240</v>
      </c>
      <c r="O7" s="51" t="s">
        <v>247</v>
      </c>
      <c r="P7" s="51" t="s">
        <v>240</v>
      </c>
      <c r="Q7" s="51" t="s">
        <v>247</v>
      </c>
    </row>
    <row r="8" spans="1:25" ht="15.95" customHeight="1">
      <c r="A8" s="120" t="s">
        <v>82</v>
      </c>
      <c r="B8" s="60" t="s">
        <v>49</v>
      </c>
      <c r="C8" s="53"/>
      <c r="D8" s="53"/>
      <c r="E8" s="65" t="s">
        <v>40</v>
      </c>
      <c r="F8" s="79">
        <v>5303.7129999999997</v>
      </c>
      <c r="G8" s="78">
        <v>5410.1170000000002</v>
      </c>
      <c r="H8" s="79">
        <v>1743.546</v>
      </c>
      <c r="I8" s="78">
        <v>1746.9839999999999</v>
      </c>
      <c r="J8" s="79">
        <v>2391.7510000000002</v>
      </c>
      <c r="K8" s="78">
        <v>2272.9679999999998</v>
      </c>
      <c r="L8" s="79">
        <v>65.447999999999993</v>
      </c>
      <c r="M8" s="78">
        <v>68.27</v>
      </c>
      <c r="N8" s="79">
        <v>33835</v>
      </c>
      <c r="O8" s="78">
        <f>30753+969</f>
        <v>31722</v>
      </c>
      <c r="P8" s="79">
        <v>7823</v>
      </c>
      <c r="Q8" s="78">
        <v>7758</v>
      </c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20"/>
      <c r="B9" s="62"/>
      <c r="C9" s="53" t="s">
        <v>50</v>
      </c>
      <c r="D9" s="53"/>
      <c r="E9" s="65" t="s">
        <v>41</v>
      </c>
      <c r="F9" s="79">
        <v>5303.6930000000002</v>
      </c>
      <c r="G9" s="78">
        <v>5392.277</v>
      </c>
      <c r="H9" s="79">
        <v>1743.5260000000001</v>
      </c>
      <c r="I9" s="78">
        <v>1746.9839999999999</v>
      </c>
      <c r="J9" s="79">
        <v>2391.7310000000002</v>
      </c>
      <c r="K9" s="78">
        <v>2272.9679999999998</v>
      </c>
      <c r="L9" s="79">
        <v>65.427999999999997</v>
      </c>
      <c r="M9" s="78">
        <v>68.27</v>
      </c>
      <c r="N9" s="79">
        <v>33634</v>
      </c>
      <c r="O9" s="78">
        <f>30752+894</f>
        <v>31646</v>
      </c>
      <c r="P9" s="79">
        <v>7823</v>
      </c>
      <c r="Q9" s="78">
        <v>7758</v>
      </c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20"/>
      <c r="B10" s="61"/>
      <c r="C10" s="53" t="s">
        <v>51</v>
      </c>
      <c r="D10" s="53"/>
      <c r="E10" s="65" t="s">
        <v>42</v>
      </c>
      <c r="F10" s="79">
        <v>0.02</v>
      </c>
      <c r="G10" s="78">
        <v>17.84</v>
      </c>
      <c r="H10" s="79">
        <v>0.02</v>
      </c>
      <c r="I10" s="78">
        <v>0.02</v>
      </c>
      <c r="J10" s="83">
        <v>0.02</v>
      </c>
      <c r="K10" s="81">
        <v>0.02</v>
      </c>
      <c r="L10" s="79">
        <v>0.02</v>
      </c>
      <c r="M10" s="78">
        <v>0.02</v>
      </c>
      <c r="N10" s="79">
        <v>200</v>
      </c>
      <c r="O10" s="78">
        <f>1+75</f>
        <v>76</v>
      </c>
      <c r="P10" s="104">
        <v>0</v>
      </c>
      <c r="Q10" s="78">
        <v>0</v>
      </c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20"/>
      <c r="B11" s="60" t="s">
        <v>52</v>
      </c>
      <c r="C11" s="53"/>
      <c r="D11" s="53"/>
      <c r="E11" s="65" t="s">
        <v>43</v>
      </c>
      <c r="F11" s="79">
        <v>5169.0730000000003</v>
      </c>
      <c r="G11" s="78">
        <v>4388.0709999999999</v>
      </c>
      <c r="H11" s="79">
        <v>1661.7249999999999</v>
      </c>
      <c r="I11" s="78">
        <v>1663.3340000000001</v>
      </c>
      <c r="J11" s="79">
        <v>2036.0260000000001</v>
      </c>
      <c r="K11" s="78">
        <v>1664.056</v>
      </c>
      <c r="L11" s="79">
        <v>49.676000000000002</v>
      </c>
      <c r="M11" s="78">
        <v>48.076000000000001</v>
      </c>
      <c r="N11" s="79">
        <v>33670</v>
      </c>
      <c r="O11" s="78">
        <f>30628+929</f>
        <v>31557</v>
      </c>
      <c r="P11" s="79">
        <v>7631</v>
      </c>
      <c r="Q11" s="78">
        <v>7514</v>
      </c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20"/>
      <c r="B12" s="62"/>
      <c r="C12" s="53" t="s">
        <v>53</v>
      </c>
      <c r="D12" s="53"/>
      <c r="E12" s="65" t="s">
        <v>44</v>
      </c>
      <c r="F12" s="79">
        <v>4712</v>
      </c>
      <c r="G12" s="78">
        <v>4353.0510000000004</v>
      </c>
      <c r="H12" s="79">
        <v>1661.7049999999999</v>
      </c>
      <c r="I12" s="78">
        <v>1663.3340000000001</v>
      </c>
      <c r="J12" s="79">
        <v>2036.0060000000001</v>
      </c>
      <c r="K12" s="78">
        <v>1664.056</v>
      </c>
      <c r="L12" s="79">
        <v>49.655999999999999</v>
      </c>
      <c r="M12" s="78">
        <v>48.076000000000001</v>
      </c>
      <c r="N12" s="79">
        <v>33669</v>
      </c>
      <c r="O12" s="78">
        <f>30627+929</f>
        <v>31556</v>
      </c>
      <c r="P12" s="79">
        <v>7631</v>
      </c>
      <c r="Q12" s="78">
        <v>7514</v>
      </c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20"/>
      <c r="B13" s="61"/>
      <c r="C13" s="53" t="s">
        <v>54</v>
      </c>
      <c r="D13" s="53"/>
      <c r="E13" s="65" t="s">
        <v>45</v>
      </c>
      <c r="F13" s="79">
        <v>456.90499999999997</v>
      </c>
      <c r="G13" s="78">
        <v>35.020000000000003</v>
      </c>
      <c r="H13" s="83">
        <v>0.02</v>
      </c>
      <c r="I13" s="81">
        <v>0.02</v>
      </c>
      <c r="J13" s="83">
        <v>0.02</v>
      </c>
      <c r="K13" s="81">
        <v>0.02</v>
      </c>
      <c r="L13" s="79">
        <v>0.02</v>
      </c>
      <c r="M13" s="78">
        <v>0.02</v>
      </c>
      <c r="N13" s="79">
        <v>1</v>
      </c>
      <c r="O13" s="78">
        <v>1</v>
      </c>
      <c r="P13" s="79">
        <v>0</v>
      </c>
      <c r="Q13" s="78">
        <v>0</v>
      </c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20"/>
      <c r="B14" s="53" t="s">
        <v>55</v>
      </c>
      <c r="C14" s="53"/>
      <c r="D14" s="53"/>
      <c r="E14" s="65" t="s">
        <v>96</v>
      </c>
      <c r="F14" s="79">
        <f>F9-F12</f>
        <v>591.69300000000021</v>
      </c>
      <c r="G14" s="78">
        <f t="shared" ref="G14:P15" si="0">G9-G12</f>
        <v>1039.2259999999997</v>
      </c>
      <c r="H14" s="79">
        <f t="shared" si="0"/>
        <v>81.82100000000014</v>
      </c>
      <c r="I14" s="78">
        <f>I9-I12</f>
        <v>83.649999999999864</v>
      </c>
      <c r="J14" s="79">
        <f t="shared" ref="J14:J15" si="1">J9-J12</f>
        <v>355.72500000000014</v>
      </c>
      <c r="K14" s="78">
        <f t="shared" si="0"/>
        <v>608.91199999999981</v>
      </c>
      <c r="L14" s="79">
        <f t="shared" si="0"/>
        <v>15.771999999999998</v>
      </c>
      <c r="M14" s="78">
        <f t="shared" si="0"/>
        <v>20.193999999999996</v>
      </c>
      <c r="N14" s="79">
        <f t="shared" si="0"/>
        <v>-35</v>
      </c>
      <c r="O14" s="78">
        <f t="shared" si="0"/>
        <v>90</v>
      </c>
      <c r="P14" s="79">
        <f t="shared" si="0"/>
        <v>192</v>
      </c>
      <c r="Q14" s="78">
        <f t="shared" ref="Q14:Q15" si="2">Q9-Q12</f>
        <v>244</v>
      </c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20"/>
      <c r="B15" s="53" t="s">
        <v>56</v>
      </c>
      <c r="C15" s="53"/>
      <c r="D15" s="53"/>
      <c r="E15" s="65" t="s">
        <v>97</v>
      </c>
      <c r="F15" s="79">
        <f t="shared" ref="F15" si="3">F10-F13</f>
        <v>-456.88499999999999</v>
      </c>
      <c r="G15" s="78">
        <f t="shared" si="0"/>
        <v>-17.180000000000003</v>
      </c>
      <c r="H15" s="79">
        <f t="shared" si="0"/>
        <v>0</v>
      </c>
      <c r="I15" s="78">
        <f t="shared" ref="I15" si="4">I10-I13</f>
        <v>0</v>
      </c>
      <c r="J15" s="79">
        <f t="shared" si="1"/>
        <v>0</v>
      </c>
      <c r="K15" s="78">
        <f t="shared" si="0"/>
        <v>0</v>
      </c>
      <c r="L15" s="79">
        <f t="shared" si="0"/>
        <v>0</v>
      </c>
      <c r="M15" s="78">
        <f t="shared" si="0"/>
        <v>0</v>
      </c>
      <c r="N15" s="79">
        <f t="shared" si="0"/>
        <v>199</v>
      </c>
      <c r="O15" s="78">
        <f t="shared" si="0"/>
        <v>75</v>
      </c>
      <c r="P15" s="79">
        <f t="shared" si="0"/>
        <v>0</v>
      </c>
      <c r="Q15" s="78">
        <f t="shared" si="2"/>
        <v>0</v>
      </c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20"/>
      <c r="B16" s="53" t="s">
        <v>57</v>
      </c>
      <c r="C16" s="53"/>
      <c r="D16" s="53"/>
      <c r="E16" s="65" t="s">
        <v>98</v>
      </c>
      <c r="F16" s="79">
        <f t="shared" ref="F16" si="5">F8-F11</f>
        <v>134.63999999999942</v>
      </c>
      <c r="G16" s="78">
        <f t="shared" ref="G16:P16" si="6">G8-G11</f>
        <v>1022.0460000000003</v>
      </c>
      <c r="H16" s="79">
        <f t="shared" si="6"/>
        <v>81.82100000000014</v>
      </c>
      <c r="I16" s="78">
        <f t="shared" si="6"/>
        <v>83.649999999999864</v>
      </c>
      <c r="J16" s="79">
        <f t="shared" si="6"/>
        <v>355.72500000000014</v>
      </c>
      <c r="K16" s="78">
        <f t="shared" si="6"/>
        <v>608.91199999999981</v>
      </c>
      <c r="L16" s="79">
        <f t="shared" si="6"/>
        <v>15.771999999999991</v>
      </c>
      <c r="M16" s="78">
        <f t="shared" si="6"/>
        <v>20.193999999999996</v>
      </c>
      <c r="N16" s="79">
        <f t="shared" si="6"/>
        <v>165</v>
      </c>
      <c r="O16" s="78">
        <f t="shared" si="6"/>
        <v>165</v>
      </c>
      <c r="P16" s="79">
        <f t="shared" si="6"/>
        <v>192</v>
      </c>
      <c r="Q16" s="78">
        <f t="shared" ref="Q16" si="7">Q8-Q11</f>
        <v>244</v>
      </c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20"/>
      <c r="B17" s="53" t="s">
        <v>58</v>
      </c>
      <c r="C17" s="53"/>
      <c r="D17" s="53"/>
      <c r="E17" s="51"/>
      <c r="F17" s="79">
        <v>0</v>
      </c>
      <c r="G17" s="78">
        <v>0</v>
      </c>
      <c r="H17" s="83">
        <v>0</v>
      </c>
      <c r="I17" s="81">
        <v>0</v>
      </c>
      <c r="J17" s="79">
        <v>0</v>
      </c>
      <c r="K17" s="78">
        <v>0</v>
      </c>
      <c r="L17" s="79">
        <v>2991</v>
      </c>
      <c r="M17" s="78">
        <v>3007</v>
      </c>
      <c r="N17" s="79">
        <v>6302</v>
      </c>
      <c r="O17" s="81">
        <f>6033+203</f>
        <v>6236</v>
      </c>
      <c r="P17" s="83">
        <v>0</v>
      </c>
      <c r="Q17" s="81">
        <v>0</v>
      </c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20"/>
      <c r="B18" s="53" t="s">
        <v>59</v>
      </c>
      <c r="C18" s="53"/>
      <c r="D18" s="53"/>
      <c r="E18" s="51"/>
      <c r="F18" s="82">
        <v>0</v>
      </c>
      <c r="G18" s="80">
        <v>0</v>
      </c>
      <c r="H18" s="82">
        <v>0</v>
      </c>
      <c r="I18" s="80">
        <v>0</v>
      </c>
      <c r="J18" s="82">
        <v>0</v>
      </c>
      <c r="K18" s="80">
        <v>0</v>
      </c>
      <c r="L18" s="82">
        <v>0</v>
      </c>
      <c r="M18" s="80">
        <v>0</v>
      </c>
      <c r="N18" s="79">
        <v>0</v>
      </c>
      <c r="O18" s="80">
        <v>0</v>
      </c>
      <c r="P18" s="82">
        <v>0</v>
      </c>
      <c r="Q18" s="80">
        <v>0</v>
      </c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20" t="s">
        <v>83</v>
      </c>
      <c r="B19" s="60" t="s">
        <v>60</v>
      </c>
      <c r="C19" s="53"/>
      <c r="D19" s="53"/>
      <c r="E19" s="65"/>
      <c r="F19" s="79">
        <v>3116.02</v>
      </c>
      <c r="G19" s="78">
        <v>2876.76</v>
      </c>
      <c r="H19" s="79">
        <v>287.31799999999998</v>
      </c>
      <c r="I19" s="78">
        <v>609.23900000000003</v>
      </c>
      <c r="J19" s="79">
        <v>1046.2840000000001</v>
      </c>
      <c r="K19" s="78">
        <v>1582.463</v>
      </c>
      <c r="L19" s="79">
        <v>0.1</v>
      </c>
      <c r="M19" s="78">
        <v>0.1</v>
      </c>
      <c r="N19" s="79">
        <v>2967</v>
      </c>
      <c r="O19" s="78">
        <f>1381+594</f>
        <v>1975</v>
      </c>
      <c r="P19" s="79">
        <v>2433</v>
      </c>
      <c r="Q19" s="78">
        <v>2421</v>
      </c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20"/>
      <c r="B20" s="61"/>
      <c r="C20" s="53" t="s">
        <v>61</v>
      </c>
      <c r="D20" s="53"/>
      <c r="E20" s="65"/>
      <c r="F20" s="79">
        <v>3026</v>
      </c>
      <c r="G20" s="78">
        <v>2786.74</v>
      </c>
      <c r="H20" s="79">
        <v>242</v>
      </c>
      <c r="I20" s="78">
        <v>565</v>
      </c>
      <c r="J20" s="79">
        <v>963.9</v>
      </c>
      <c r="K20" s="78">
        <v>466.8</v>
      </c>
      <c r="L20" s="79">
        <v>0</v>
      </c>
      <c r="M20" s="78">
        <v>0</v>
      </c>
      <c r="N20" s="79">
        <v>2078</v>
      </c>
      <c r="O20" s="78">
        <f>1071+317</f>
        <v>1388</v>
      </c>
      <c r="P20" s="79">
        <v>379</v>
      </c>
      <c r="Q20" s="78">
        <v>385</v>
      </c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20"/>
      <c r="B21" s="53" t="s">
        <v>62</v>
      </c>
      <c r="C21" s="53"/>
      <c r="D21" s="53"/>
      <c r="E21" s="65" t="s">
        <v>99</v>
      </c>
      <c r="F21" s="79">
        <v>3116.02</v>
      </c>
      <c r="G21" s="78">
        <v>2876.76</v>
      </c>
      <c r="H21" s="79">
        <v>287.31799999999998</v>
      </c>
      <c r="I21" s="78">
        <v>609.23900000000003</v>
      </c>
      <c r="J21" s="79">
        <v>1046</v>
      </c>
      <c r="K21" s="78">
        <v>1582.463</v>
      </c>
      <c r="L21" s="79">
        <v>0.1</v>
      </c>
      <c r="M21" s="78">
        <v>0.1</v>
      </c>
      <c r="N21" s="79">
        <v>2967</v>
      </c>
      <c r="O21" s="78">
        <f>1381+594</f>
        <v>1975</v>
      </c>
      <c r="P21" s="79">
        <v>2433</v>
      </c>
      <c r="Q21" s="78">
        <v>2421</v>
      </c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20"/>
      <c r="B22" s="60" t="s">
        <v>63</v>
      </c>
      <c r="C22" s="53"/>
      <c r="D22" s="53"/>
      <c r="E22" s="65" t="s">
        <v>100</v>
      </c>
      <c r="F22" s="79">
        <v>4099.9380000000001</v>
      </c>
      <c r="G22" s="78">
        <v>3748.846</v>
      </c>
      <c r="H22" s="79">
        <v>1331.568</v>
      </c>
      <c r="I22" s="78">
        <v>1461.3810000000001</v>
      </c>
      <c r="J22" s="79">
        <v>2494</v>
      </c>
      <c r="K22" s="78">
        <v>3388.8519999999999</v>
      </c>
      <c r="L22" s="79">
        <v>40.857999999999997</v>
      </c>
      <c r="M22" s="78">
        <v>44.662999999999997</v>
      </c>
      <c r="N22" s="79">
        <v>4893</v>
      </c>
      <c r="O22" s="78">
        <f>3558+594</f>
        <v>4152</v>
      </c>
      <c r="P22" s="79">
        <v>2678</v>
      </c>
      <c r="Q22" s="78">
        <v>2667</v>
      </c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20"/>
      <c r="B23" s="61" t="s">
        <v>64</v>
      </c>
      <c r="C23" s="53" t="s">
        <v>65</v>
      </c>
      <c r="D23" s="53"/>
      <c r="E23" s="65"/>
      <c r="F23" s="79">
        <v>269.76799999999997</v>
      </c>
      <c r="G23" s="78">
        <v>264.92500000000001</v>
      </c>
      <c r="H23" s="79">
        <v>310.84399999999999</v>
      </c>
      <c r="I23" s="78">
        <v>329.40600000000001</v>
      </c>
      <c r="J23" s="79">
        <v>168.566</v>
      </c>
      <c r="K23" s="78">
        <v>151.98400000000001</v>
      </c>
      <c r="L23" s="79">
        <v>0</v>
      </c>
      <c r="M23" s="78">
        <v>0</v>
      </c>
      <c r="N23" s="79">
        <v>2635</v>
      </c>
      <c r="O23" s="78">
        <f>2223+276</f>
        <v>2499</v>
      </c>
      <c r="P23" s="79">
        <v>1051</v>
      </c>
      <c r="Q23" s="78">
        <v>1041</v>
      </c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20"/>
      <c r="B24" s="53" t="s">
        <v>101</v>
      </c>
      <c r="C24" s="53"/>
      <c r="D24" s="53"/>
      <c r="E24" s="65" t="s">
        <v>102</v>
      </c>
      <c r="F24" s="79">
        <f t="shared" ref="F24" si="8">F21-F22</f>
        <v>-983.91800000000012</v>
      </c>
      <c r="G24" s="78">
        <f t="shared" ref="G24:L24" si="9">G21-G22</f>
        <v>-872.08599999999979</v>
      </c>
      <c r="H24" s="79">
        <f t="shared" si="9"/>
        <v>-1044.25</v>
      </c>
      <c r="I24" s="78">
        <f t="shared" si="9"/>
        <v>-852.14200000000005</v>
      </c>
      <c r="J24" s="79">
        <f>J21-J22</f>
        <v>-1448</v>
      </c>
      <c r="K24" s="78">
        <f t="shared" si="9"/>
        <v>-1806.3889999999999</v>
      </c>
      <c r="L24" s="79">
        <f t="shared" si="9"/>
        <v>-40.757999999999996</v>
      </c>
      <c r="M24" s="78">
        <f>M21-M22</f>
        <v>-44.562999999999995</v>
      </c>
      <c r="N24" s="79">
        <f t="shared" ref="N24:P24" si="10">N21-N22</f>
        <v>-1926</v>
      </c>
      <c r="O24" s="78">
        <f t="shared" si="10"/>
        <v>-2177</v>
      </c>
      <c r="P24" s="79">
        <f t="shared" si="10"/>
        <v>-245</v>
      </c>
      <c r="Q24" s="78">
        <f t="shared" ref="Q24" si="11">Q21-Q22</f>
        <v>-246</v>
      </c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20"/>
      <c r="B25" s="60" t="s">
        <v>66</v>
      </c>
      <c r="C25" s="60"/>
      <c r="D25" s="60"/>
      <c r="E25" s="124" t="s">
        <v>103</v>
      </c>
      <c r="F25" s="116">
        <v>983.91800000000001</v>
      </c>
      <c r="G25" s="118">
        <v>872</v>
      </c>
      <c r="H25" s="116">
        <v>1044.25</v>
      </c>
      <c r="I25" s="118">
        <v>852</v>
      </c>
      <c r="J25" s="116">
        <v>2493.6610000000001</v>
      </c>
      <c r="K25" s="118">
        <v>1806</v>
      </c>
      <c r="L25" s="116">
        <v>40.758000000000003</v>
      </c>
      <c r="M25" s="118">
        <v>45</v>
      </c>
      <c r="N25" s="116">
        <v>1926</v>
      </c>
      <c r="O25" s="118">
        <v>2177</v>
      </c>
      <c r="P25" s="116">
        <v>245</v>
      </c>
      <c r="Q25" s="118">
        <v>246</v>
      </c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20"/>
      <c r="B26" s="70" t="s">
        <v>67</v>
      </c>
      <c r="C26" s="70"/>
      <c r="D26" s="70"/>
      <c r="E26" s="125"/>
      <c r="F26" s="117"/>
      <c r="G26" s="119"/>
      <c r="H26" s="117"/>
      <c r="I26" s="119"/>
      <c r="J26" s="117"/>
      <c r="K26" s="119"/>
      <c r="L26" s="117"/>
      <c r="M26" s="119"/>
      <c r="N26" s="117">
        <v>0</v>
      </c>
      <c r="O26" s="119"/>
      <c r="P26" s="117"/>
      <c r="Q26" s="119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20"/>
      <c r="B27" s="53" t="s">
        <v>104</v>
      </c>
      <c r="C27" s="53"/>
      <c r="D27" s="53"/>
      <c r="E27" s="65" t="s">
        <v>105</v>
      </c>
      <c r="F27" s="79">
        <f>F24+F25</f>
        <v>0</v>
      </c>
      <c r="G27" s="78">
        <f>G24+G25</f>
        <v>-8.5999999999785359E-2</v>
      </c>
      <c r="H27" s="79">
        <f t="shared" ref="H27" si="12">H24+H25</f>
        <v>0</v>
      </c>
      <c r="I27" s="78">
        <f t="shared" ref="I27:P27" si="13">I24+I25</f>
        <v>-0.14200000000005275</v>
      </c>
      <c r="J27" s="79">
        <f>J24+J25</f>
        <v>1045.6610000000001</v>
      </c>
      <c r="K27" s="78">
        <f t="shared" si="13"/>
        <v>-0.38899999999989632</v>
      </c>
      <c r="L27" s="79">
        <f t="shared" si="13"/>
        <v>0</v>
      </c>
      <c r="M27" s="78">
        <f t="shared" si="13"/>
        <v>0.43700000000000472</v>
      </c>
      <c r="N27" s="79">
        <f t="shared" si="13"/>
        <v>0</v>
      </c>
      <c r="O27" s="78">
        <f t="shared" si="13"/>
        <v>0</v>
      </c>
      <c r="P27" s="79">
        <f t="shared" si="13"/>
        <v>0</v>
      </c>
      <c r="Q27" s="78">
        <f t="shared" ref="Q27" si="14">Q24+Q25</f>
        <v>0</v>
      </c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123" t="s">
        <v>68</v>
      </c>
      <c r="B30" s="123"/>
      <c r="C30" s="123"/>
      <c r="D30" s="123"/>
      <c r="E30" s="123"/>
      <c r="F30" s="128" t="s">
        <v>255</v>
      </c>
      <c r="G30" s="129"/>
      <c r="H30" s="128" t="s">
        <v>256</v>
      </c>
      <c r="I30" s="129"/>
      <c r="J30" s="128" t="s">
        <v>257</v>
      </c>
      <c r="K30" s="129"/>
      <c r="L30" s="127"/>
      <c r="M30" s="127"/>
      <c r="N30" s="127"/>
      <c r="O30" s="127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23"/>
      <c r="B31" s="123"/>
      <c r="C31" s="123"/>
      <c r="D31" s="123"/>
      <c r="E31" s="123"/>
      <c r="F31" s="51" t="s">
        <v>240</v>
      </c>
      <c r="G31" s="51" t="s">
        <v>247</v>
      </c>
      <c r="H31" s="51" t="s">
        <v>240</v>
      </c>
      <c r="I31" s="51" t="s">
        <v>247</v>
      </c>
      <c r="J31" s="51" t="s">
        <v>240</v>
      </c>
      <c r="K31" s="51" t="s">
        <v>247</v>
      </c>
      <c r="L31" s="51" t="s">
        <v>240</v>
      </c>
      <c r="M31" s="51" t="s">
        <v>247</v>
      </c>
      <c r="N31" s="51" t="s">
        <v>240</v>
      </c>
      <c r="O31" s="51" t="s">
        <v>247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20" t="s">
        <v>84</v>
      </c>
      <c r="B32" s="60" t="s">
        <v>49</v>
      </c>
      <c r="C32" s="53"/>
      <c r="D32" s="53"/>
      <c r="E32" s="65" t="s">
        <v>40</v>
      </c>
      <c r="F32" s="79">
        <v>671.9</v>
      </c>
      <c r="G32" s="78">
        <f>25+105</f>
        <v>130</v>
      </c>
      <c r="H32" s="106">
        <v>3</v>
      </c>
      <c r="I32" s="78">
        <v>3</v>
      </c>
      <c r="J32" s="79">
        <v>898</v>
      </c>
      <c r="K32" s="78">
        <v>858</v>
      </c>
      <c r="L32" s="54"/>
      <c r="M32" s="54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26"/>
      <c r="B33" s="62"/>
      <c r="C33" s="60" t="s">
        <v>69</v>
      </c>
      <c r="D33" s="53"/>
      <c r="E33" s="65"/>
      <c r="F33" s="79">
        <v>25.5</v>
      </c>
      <c r="G33" s="78">
        <f>25</f>
        <v>25</v>
      </c>
      <c r="H33" s="106">
        <v>3</v>
      </c>
      <c r="I33" s="78">
        <v>3</v>
      </c>
      <c r="J33" s="79">
        <v>515</v>
      </c>
      <c r="K33" s="78">
        <v>484</v>
      </c>
      <c r="L33" s="54"/>
      <c r="M33" s="54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26"/>
      <c r="B34" s="62"/>
      <c r="C34" s="61"/>
      <c r="D34" s="53" t="s">
        <v>70</v>
      </c>
      <c r="E34" s="65"/>
      <c r="F34" s="79">
        <v>0</v>
      </c>
      <c r="G34" s="78">
        <v>0</v>
      </c>
      <c r="H34" s="106">
        <v>3</v>
      </c>
      <c r="I34" s="78">
        <v>3</v>
      </c>
      <c r="J34" s="79">
        <v>515</v>
      </c>
      <c r="K34" s="78">
        <v>484</v>
      </c>
      <c r="L34" s="54"/>
      <c r="M34" s="54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26"/>
      <c r="B35" s="61"/>
      <c r="C35" s="53" t="s">
        <v>71</v>
      </c>
      <c r="D35" s="53"/>
      <c r="E35" s="65"/>
      <c r="F35" s="79">
        <v>646.4</v>
      </c>
      <c r="G35" s="78">
        <v>105</v>
      </c>
      <c r="H35" s="106">
        <v>0</v>
      </c>
      <c r="I35" s="78">
        <v>0</v>
      </c>
      <c r="J35" s="82">
        <v>383</v>
      </c>
      <c r="K35" s="80">
        <v>374</v>
      </c>
      <c r="L35" s="54"/>
      <c r="M35" s="54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26"/>
      <c r="B36" s="60" t="s">
        <v>52</v>
      </c>
      <c r="C36" s="53"/>
      <c r="D36" s="53"/>
      <c r="E36" s="65" t="s">
        <v>41</v>
      </c>
      <c r="F36" s="79">
        <v>580.4</v>
      </c>
      <c r="G36" s="78">
        <v>17</v>
      </c>
      <c r="H36" s="106">
        <v>0</v>
      </c>
      <c r="I36" s="78">
        <v>0</v>
      </c>
      <c r="J36" s="79">
        <v>384</v>
      </c>
      <c r="K36" s="78">
        <v>393</v>
      </c>
      <c r="L36" s="54"/>
      <c r="M36" s="54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26"/>
      <c r="B37" s="62"/>
      <c r="C37" s="53" t="s">
        <v>72</v>
      </c>
      <c r="D37" s="53"/>
      <c r="E37" s="65"/>
      <c r="F37" s="79">
        <v>4.2</v>
      </c>
      <c r="G37" s="78">
        <v>5</v>
      </c>
      <c r="H37" s="106">
        <v>0</v>
      </c>
      <c r="I37" s="78">
        <v>0</v>
      </c>
      <c r="J37" s="79">
        <v>290</v>
      </c>
      <c r="K37" s="78">
        <v>300</v>
      </c>
      <c r="L37" s="54"/>
      <c r="M37" s="54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26"/>
      <c r="B38" s="61"/>
      <c r="C38" s="53" t="s">
        <v>73</v>
      </c>
      <c r="D38" s="53"/>
      <c r="E38" s="65"/>
      <c r="F38" s="79">
        <v>576.20000000000005</v>
      </c>
      <c r="G38" s="78">
        <v>12</v>
      </c>
      <c r="H38" s="106">
        <v>0</v>
      </c>
      <c r="I38" s="78">
        <v>0</v>
      </c>
      <c r="J38" s="79">
        <v>94</v>
      </c>
      <c r="K38" s="78">
        <v>93</v>
      </c>
      <c r="L38" s="54"/>
      <c r="M38" s="54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26"/>
      <c r="B39" s="47" t="s">
        <v>74</v>
      </c>
      <c r="C39" s="47"/>
      <c r="D39" s="47"/>
      <c r="E39" s="65" t="s">
        <v>107</v>
      </c>
      <c r="F39" s="79">
        <v>91.5</v>
      </c>
      <c r="G39" s="78">
        <f>G32-G36</f>
        <v>113</v>
      </c>
      <c r="H39" s="106">
        <f t="shared" ref="H39" si="15">H32-H36</f>
        <v>3</v>
      </c>
      <c r="I39" s="78">
        <f t="shared" ref="I39:O39" si="16">I32-I36</f>
        <v>3</v>
      </c>
      <c r="J39" s="79">
        <f t="shared" si="16"/>
        <v>514</v>
      </c>
      <c r="K39" s="78">
        <f t="shared" si="16"/>
        <v>465</v>
      </c>
      <c r="L39" s="54">
        <f t="shared" si="16"/>
        <v>0</v>
      </c>
      <c r="M39" s="54">
        <f t="shared" si="16"/>
        <v>0</v>
      </c>
      <c r="N39" s="54">
        <f t="shared" si="16"/>
        <v>0</v>
      </c>
      <c r="O39" s="54">
        <f t="shared" si="16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20" t="s">
        <v>85</v>
      </c>
      <c r="B40" s="60" t="s">
        <v>75</v>
      </c>
      <c r="C40" s="53"/>
      <c r="D40" s="53"/>
      <c r="E40" s="65" t="s">
        <v>43</v>
      </c>
      <c r="F40" s="79">
        <v>0</v>
      </c>
      <c r="G40" s="78">
        <v>0</v>
      </c>
      <c r="H40" s="106">
        <v>0</v>
      </c>
      <c r="I40" s="78">
        <v>0</v>
      </c>
      <c r="J40" s="79">
        <v>1965</v>
      </c>
      <c r="K40" s="78">
        <v>1791</v>
      </c>
      <c r="L40" s="54"/>
      <c r="M40" s="54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21"/>
      <c r="B41" s="61"/>
      <c r="C41" s="53" t="s">
        <v>76</v>
      </c>
      <c r="D41" s="53"/>
      <c r="E41" s="65"/>
      <c r="F41" s="82">
        <v>0</v>
      </c>
      <c r="G41" s="80">
        <v>0</v>
      </c>
      <c r="H41" s="107">
        <v>0</v>
      </c>
      <c r="I41" s="80">
        <v>0</v>
      </c>
      <c r="J41" s="79">
        <v>1965</v>
      </c>
      <c r="K41" s="78">
        <v>1791</v>
      </c>
      <c r="L41" s="54"/>
      <c r="M41" s="54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21"/>
      <c r="B42" s="60" t="s">
        <v>63</v>
      </c>
      <c r="C42" s="53"/>
      <c r="D42" s="53"/>
      <c r="E42" s="65" t="s">
        <v>44</v>
      </c>
      <c r="F42" s="79">
        <v>91.5</v>
      </c>
      <c r="G42" s="78">
        <f>8+105</f>
        <v>113</v>
      </c>
      <c r="H42" s="106">
        <v>3</v>
      </c>
      <c r="I42" s="78">
        <v>3</v>
      </c>
      <c r="J42" s="79">
        <v>2523</v>
      </c>
      <c r="K42" s="78">
        <v>2374</v>
      </c>
      <c r="L42" s="54"/>
      <c r="M42" s="54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21"/>
      <c r="B43" s="61"/>
      <c r="C43" s="53" t="s">
        <v>77</v>
      </c>
      <c r="D43" s="53"/>
      <c r="E43" s="65"/>
      <c r="F43" s="79">
        <v>81</v>
      </c>
      <c r="G43" s="78">
        <v>103</v>
      </c>
      <c r="H43" s="106">
        <v>0</v>
      </c>
      <c r="I43" s="78">
        <v>0</v>
      </c>
      <c r="J43" s="82">
        <v>1005</v>
      </c>
      <c r="K43" s="80">
        <v>1085</v>
      </c>
      <c r="L43" s="54"/>
      <c r="M43" s="54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21"/>
      <c r="B44" s="53" t="s">
        <v>74</v>
      </c>
      <c r="C44" s="53"/>
      <c r="D44" s="53"/>
      <c r="E44" s="65" t="s">
        <v>108</v>
      </c>
      <c r="F44" s="82">
        <v>-91.5</v>
      </c>
      <c r="G44" s="80">
        <f>G40-G42</f>
        <v>-113</v>
      </c>
      <c r="H44" s="107">
        <f t="shared" ref="H44" si="17">H40-H42</f>
        <v>-3</v>
      </c>
      <c r="I44" s="80">
        <f t="shared" ref="I44:O44" si="18">I40-I42</f>
        <v>-3</v>
      </c>
      <c r="J44" s="82">
        <f t="shared" si="18"/>
        <v>-558</v>
      </c>
      <c r="K44" s="80">
        <f t="shared" si="18"/>
        <v>-583</v>
      </c>
      <c r="L44" s="66">
        <f t="shared" si="18"/>
        <v>0</v>
      </c>
      <c r="M44" s="66">
        <f t="shared" si="18"/>
        <v>0</v>
      </c>
      <c r="N44" s="66">
        <f t="shared" si="18"/>
        <v>0</v>
      </c>
      <c r="O44" s="66">
        <f t="shared" si="18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20" t="s">
        <v>86</v>
      </c>
      <c r="B45" s="47" t="s">
        <v>78</v>
      </c>
      <c r="C45" s="47"/>
      <c r="D45" s="47"/>
      <c r="E45" s="65" t="s">
        <v>109</v>
      </c>
      <c r="F45" s="79">
        <v>0</v>
      </c>
      <c r="G45" s="78">
        <f>G39+G44</f>
        <v>0</v>
      </c>
      <c r="H45" s="106">
        <f t="shared" ref="H45" si="19">H39+H44</f>
        <v>0</v>
      </c>
      <c r="I45" s="78">
        <f t="shared" ref="I45:O45" si="20">I39+I44</f>
        <v>0</v>
      </c>
      <c r="J45" s="79">
        <f t="shared" si="20"/>
        <v>-44</v>
      </c>
      <c r="K45" s="78">
        <f t="shared" si="20"/>
        <v>-118</v>
      </c>
      <c r="L45" s="54">
        <f t="shared" si="20"/>
        <v>0</v>
      </c>
      <c r="M45" s="54">
        <f t="shared" si="20"/>
        <v>0</v>
      </c>
      <c r="N45" s="54">
        <f t="shared" si="20"/>
        <v>0</v>
      </c>
      <c r="O45" s="54">
        <f t="shared" si="20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21"/>
      <c r="B46" s="53" t="s">
        <v>79</v>
      </c>
      <c r="C46" s="53"/>
      <c r="D46" s="53"/>
      <c r="E46" s="53"/>
      <c r="F46" s="82">
        <v>0</v>
      </c>
      <c r="G46" s="80">
        <v>0</v>
      </c>
      <c r="H46" s="107">
        <v>0</v>
      </c>
      <c r="I46" s="80">
        <v>0</v>
      </c>
      <c r="J46" s="82">
        <v>0</v>
      </c>
      <c r="K46" s="80">
        <v>0</v>
      </c>
      <c r="L46" s="54"/>
      <c r="M46" s="54"/>
      <c r="N46" s="66"/>
      <c r="O46" s="66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21"/>
      <c r="B47" s="53" t="s">
        <v>80</v>
      </c>
      <c r="C47" s="53"/>
      <c r="D47" s="53"/>
      <c r="E47" s="53"/>
      <c r="F47" s="79">
        <v>2093.8000000000002</v>
      </c>
      <c r="G47" s="78">
        <v>1464</v>
      </c>
      <c r="H47" s="106">
        <v>88</v>
      </c>
      <c r="I47" s="78">
        <v>91</v>
      </c>
      <c r="J47" s="79">
        <v>607</v>
      </c>
      <c r="K47" s="78">
        <v>561</v>
      </c>
      <c r="L47" s="54"/>
      <c r="M47" s="54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21"/>
      <c r="B48" s="53" t="s">
        <v>81</v>
      </c>
      <c r="C48" s="53"/>
      <c r="D48" s="53"/>
      <c r="E48" s="53"/>
      <c r="F48" s="79">
        <v>2093.8000000000002</v>
      </c>
      <c r="G48" s="78">
        <v>1464</v>
      </c>
      <c r="H48" s="106">
        <v>0</v>
      </c>
      <c r="I48" s="78">
        <v>0</v>
      </c>
      <c r="J48" s="79">
        <v>607</v>
      </c>
      <c r="K48" s="78">
        <v>561</v>
      </c>
      <c r="L48" s="54"/>
      <c r="M48" s="54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" ht="15.95" customHeight="1">
      <c r="A49" s="8" t="s">
        <v>110</v>
      </c>
    </row>
    <row r="50" spans="1:1" ht="15.95" customHeight="1">
      <c r="A50" s="8"/>
    </row>
  </sheetData>
  <mergeCells count="31">
    <mergeCell ref="N6:O6"/>
    <mergeCell ref="L6:M6"/>
    <mergeCell ref="J6:K6"/>
    <mergeCell ref="L25:L26"/>
    <mergeCell ref="M25:M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P6:Q6"/>
    <mergeCell ref="P25:P26"/>
    <mergeCell ref="Q25:Q26"/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66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 activeCell="F45" sqref="F45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6" t="s">
        <v>0</v>
      </c>
      <c r="B1" s="16"/>
      <c r="C1" s="16"/>
      <c r="D1" s="16"/>
      <c r="E1" s="21" t="s">
        <v>262</v>
      </c>
      <c r="F1" s="1"/>
    </row>
    <row r="3" spans="1:9" ht="14.25">
      <c r="A3" s="10" t="s">
        <v>111</v>
      </c>
    </row>
    <row r="5" spans="1:9">
      <c r="A5" s="17" t="s">
        <v>241</v>
      </c>
      <c r="B5" s="17"/>
      <c r="C5" s="17"/>
      <c r="D5" s="17"/>
      <c r="E5" s="17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8"/>
      <c r="F7" s="48" t="s">
        <v>242</v>
      </c>
      <c r="G7" s="48"/>
      <c r="H7" s="48" t="s">
        <v>245</v>
      </c>
      <c r="I7" s="67" t="s">
        <v>21</v>
      </c>
    </row>
    <row r="8" spans="1:9" ht="17.100000000000001" customHeight="1">
      <c r="A8" s="18"/>
      <c r="B8" s="19"/>
      <c r="C8" s="19"/>
      <c r="D8" s="19"/>
      <c r="E8" s="59"/>
      <c r="F8" s="51" t="s">
        <v>236</v>
      </c>
      <c r="G8" s="51" t="s">
        <v>2</v>
      </c>
      <c r="H8" s="51" t="s">
        <v>236</v>
      </c>
      <c r="I8" s="52"/>
    </row>
    <row r="9" spans="1:9" ht="18" customHeight="1">
      <c r="A9" s="110" t="s">
        <v>87</v>
      </c>
      <c r="B9" s="110" t="s">
        <v>89</v>
      </c>
      <c r="C9" s="60" t="s">
        <v>3</v>
      </c>
      <c r="D9" s="53"/>
      <c r="E9" s="53"/>
      <c r="F9" s="79">
        <v>165445</v>
      </c>
      <c r="G9" s="55">
        <f>F9/$F$27*100</f>
        <v>25.643310838249288</v>
      </c>
      <c r="H9" s="78">
        <v>156210</v>
      </c>
      <c r="I9" s="55">
        <f t="shared" ref="I9:I45" si="0">(F9/H9-1)*100</f>
        <v>5.9119134498431647</v>
      </c>
    </row>
    <row r="10" spans="1:9" ht="18" customHeight="1">
      <c r="A10" s="110"/>
      <c r="B10" s="110"/>
      <c r="C10" s="62"/>
      <c r="D10" s="60" t="s">
        <v>22</v>
      </c>
      <c r="E10" s="53"/>
      <c r="F10" s="79">
        <v>44713</v>
      </c>
      <c r="G10" s="55">
        <f t="shared" ref="G10:G26" si="1">F10/$F$27*100</f>
        <v>6.9303355043104382</v>
      </c>
      <c r="H10" s="78">
        <v>44502</v>
      </c>
      <c r="I10" s="55">
        <f t="shared" si="0"/>
        <v>0.47413599388792527</v>
      </c>
    </row>
    <row r="11" spans="1:9" ht="18" customHeight="1">
      <c r="A11" s="110"/>
      <c r="B11" s="110"/>
      <c r="C11" s="62"/>
      <c r="D11" s="62"/>
      <c r="E11" s="47" t="s">
        <v>23</v>
      </c>
      <c r="F11" s="79">
        <v>36334</v>
      </c>
      <c r="G11" s="55">
        <f t="shared" si="1"/>
        <v>5.6316241409347496</v>
      </c>
      <c r="H11" s="78">
        <v>37108</v>
      </c>
      <c r="I11" s="55">
        <f t="shared" si="0"/>
        <v>-2.0858036003018166</v>
      </c>
    </row>
    <row r="12" spans="1:9" ht="18" customHeight="1">
      <c r="A12" s="110"/>
      <c r="B12" s="110"/>
      <c r="C12" s="62"/>
      <c r="D12" s="62"/>
      <c r="E12" s="47" t="s">
        <v>24</v>
      </c>
      <c r="F12" s="79">
        <v>2035</v>
      </c>
      <c r="G12" s="55">
        <f t="shared" si="1"/>
        <v>0.31541683070408477</v>
      </c>
      <c r="H12" s="78">
        <v>2154</v>
      </c>
      <c r="I12" s="55">
        <f t="shared" si="0"/>
        <v>-5.5246053853296173</v>
      </c>
    </row>
    <row r="13" spans="1:9" ht="18" customHeight="1">
      <c r="A13" s="110"/>
      <c r="B13" s="110"/>
      <c r="C13" s="62"/>
      <c r="D13" s="61"/>
      <c r="E13" s="47" t="s">
        <v>25</v>
      </c>
      <c r="F13" s="79">
        <v>202</v>
      </c>
      <c r="G13" s="55">
        <f t="shared" si="1"/>
        <v>3.1309189092002518E-2</v>
      </c>
      <c r="H13" s="78">
        <v>263</v>
      </c>
      <c r="I13" s="55">
        <f t="shared" si="0"/>
        <v>-23.193916349809886</v>
      </c>
    </row>
    <row r="14" spans="1:9" ht="18" customHeight="1">
      <c r="A14" s="110"/>
      <c r="B14" s="110"/>
      <c r="C14" s="62"/>
      <c r="D14" s="60" t="s">
        <v>26</v>
      </c>
      <c r="E14" s="53"/>
      <c r="F14" s="79">
        <v>36008</v>
      </c>
      <c r="G14" s="55">
        <f t="shared" si="1"/>
        <v>5.5810954496278553</v>
      </c>
      <c r="H14" s="78">
        <v>31162</v>
      </c>
      <c r="I14" s="55">
        <f t="shared" si="0"/>
        <v>15.550991592323982</v>
      </c>
    </row>
    <row r="15" spans="1:9" ht="18" customHeight="1">
      <c r="A15" s="110"/>
      <c r="B15" s="110"/>
      <c r="C15" s="62"/>
      <c r="D15" s="62"/>
      <c r="E15" s="47" t="s">
        <v>27</v>
      </c>
      <c r="F15" s="79">
        <v>1335</v>
      </c>
      <c r="G15" s="55">
        <f t="shared" si="1"/>
        <v>0.20691964078130379</v>
      </c>
      <c r="H15" s="78">
        <v>1273</v>
      </c>
      <c r="I15" s="55">
        <f t="shared" si="0"/>
        <v>4.8703849175176783</v>
      </c>
    </row>
    <row r="16" spans="1:9" ht="18" customHeight="1">
      <c r="A16" s="110"/>
      <c r="B16" s="110"/>
      <c r="C16" s="62"/>
      <c r="D16" s="61"/>
      <c r="E16" s="47" t="s">
        <v>28</v>
      </c>
      <c r="F16" s="79">
        <v>34673</v>
      </c>
      <c r="G16" s="55">
        <f t="shared" si="1"/>
        <v>5.3741758088465508</v>
      </c>
      <c r="H16" s="78">
        <v>29889</v>
      </c>
      <c r="I16" s="55">
        <f t="shared" si="0"/>
        <v>16.005888453946259</v>
      </c>
    </row>
    <row r="17" spans="1:9" ht="18" customHeight="1">
      <c r="A17" s="110"/>
      <c r="B17" s="110"/>
      <c r="C17" s="62"/>
      <c r="D17" s="111" t="s">
        <v>29</v>
      </c>
      <c r="E17" s="112"/>
      <c r="F17" s="79">
        <v>42310</v>
      </c>
      <c r="G17" s="55">
        <f t="shared" si="1"/>
        <v>6.5578801509040909</v>
      </c>
      <c r="H17" s="78">
        <v>40411</v>
      </c>
      <c r="I17" s="55">
        <f t="shared" si="0"/>
        <v>4.6992155601197627</v>
      </c>
    </row>
    <row r="18" spans="1:9" ht="18" customHeight="1">
      <c r="A18" s="110"/>
      <c r="B18" s="110"/>
      <c r="C18" s="62"/>
      <c r="D18" s="111" t="s">
        <v>93</v>
      </c>
      <c r="E18" s="113"/>
      <c r="F18" s="79">
        <v>2204</v>
      </c>
      <c r="G18" s="55">
        <f t="shared" si="1"/>
        <v>0.34161115227115618</v>
      </c>
      <c r="H18" s="78">
        <v>2595</v>
      </c>
      <c r="I18" s="55">
        <f t="shared" si="0"/>
        <v>-15.067437379576109</v>
      </c>
    </row>
    <row r="19" spans="1:9" ht="18" customHeight="1">
      <c r="A19" s="110"/>
      <c r="B19" s="110"/>
      <c r="C19" s="61"/>
      <c r="D19" s="111" t="s">
        <v>94</v>
      </c>
      <c r="E19" s="113"/>
      <c r="F19" s="105">
        <v>0</v>
      </c>
      <c r="G19" s="55">
        <f t="shared" si="1"/>
        <v>0</v>
      </c>
      <c r="H19" s="78">
        <v>0</v>
      </c>
      <c r="I19" s="55" t="e">
        <f t="shared" si="0"/>
        <v>#DIV/0!</v>
      </c>
    </row>
    <row r="20" spans="1:9" ht="18" customHeight="1">
      <c r="A20" s="110"/>
      <c r="B20" s="110"/>
      <c r="C20" s="53" t="s">
        <v>4</v>
      </c>
      <c r="D20" s="53"/>
      <c r="E20" s="53"/>
      <c r="F20" s="79">
        <v>18972</v>
      </c>
      <c r="G20" s="55">
        <f t="shared" si="1"/>
        <v>2.940583838878573</v>
      </c>
      <c r="H20" s="78">
        <v>17254</v>
      </c>
      <c r="I20" s="55">
        <f t="shared" si="0"/>
        <v>9.9571113944592504</v>
      </c>
    </row>
    <row r="21" spans="1:9" ht="18" customHeight="1">
      <c r="A21" s="110"/>
      <c r="B21" s="110"/>
      <c r="C21" s="53" t="s">
        <v>5</v>
      </c>
      <c r="D21" s="53"/>
      <c r="E21" s="53"/>
      <c r="F21" s="79">
        <v>154256</v>
      </c>
      <c r="G21" s="55">
        <f t="shared" si="1"/>
        <v>23.909060755326436</v>
      </c>
      <c r="H21" s="78">
        <v>133878</v>
      </c>
      <c r="I21" s="55">
        <f t="shared" si="0"/>
        <v>15.221320904106728</v>
      </c>
    </row>
    <row r="22" spans="1:9" ht="18" customHeight="1">
      <c r="A22" s="110"/>
      <c r="B22" s="110"/>
      <c r="C22" s="53" t="s">
        <v>30</v>
      </c>
      <c r="D22" s="53"/>
      <c r="E22" s="53"/>
      <c r="F22" s="79">
        <v>9428</v>
      </c>
      <c r="G22" s="55">
        <f t="shared" si="1"/>
        <v>1.4613021522742562</v>
      </c>
      <c r="H22" s="78">
        <v>9322</v>
      </c>
      <c r="I22" s="55">
        <f t="shared" si="0"/>
        <v>1.1370950439819838</v>
      </c>
    </row>
    <row r="23" spans="1:9" ht="18" customHeight="1">
      <c r="A23" s="110"/>
      <c r="B23" s="110"/>
      <c r="C23" s="53" t="s">
        <v>6</v>
      </c>
      <c r="D23" s="53"/>
      <c r="E23" s="53"/>
      <c r="F23" s="79">
        <v>111771</v>
      </c>
      <c r="G23" s="55">
        <f t="shared" si="1"/>
        <v>17.324056306941653</v>
      </c>
      <c r="H23" s="78">
        <v>114055</v>
      </c>
      <c r="I23" s="55">
        <f t="shared" si="0"/>
        <v>-2.0025426329402518</v>
      </c>
    </row>
    <row r="24" spans="1:9" ht="18" customHeight="1">
      <c r="A24" s="110"/>
      <c r="B24" s="110"/>
      <c r="C24" s="53" t="s">
        <v>31</v>
      </c>
      <c r="D24" s="53"/>
      <c r="E24" s="53"/>
      <c r="F24" s="79">
        <v>907</v>
      </c>
      <c r="G24" s="55">
        <f t="shared" si="1"/>
        <v>0.14058135894280338</v>
      </c>
      <c r="H24" s="78">
        <v>1568</v>
      </c>
      <c r="I24" s="55">
        <f t="shared" si="0"/>
        <v>-42.155612244897952</v>
      </c>
    </row>
    <row r="25" spans="1:9" ht="18" customHeight="1">
      <c r="A25" s="110"/>
      <c r="B25" s="110"/>
      <c r="C25" s="53" t="s">
        <v>7</v>
      </c>
      <c r="D25" s="53"/>
      <c r="E25" s="53"/>
      <c r="F25" s="79">
        <v>72971</v>
      </c>
      <c r="G25" s="55">
        <f t="shared" si="1"/>
        <v>11.310212065507503</v>
      </c>
      <c r="H25" s="78">
        <v>82412</v>
      </c>
      <c r="I25" s="55">
        <f t="shared" si="0"/>
        <v>-11.455855943309224</v>
      </c>
    </row>
    <row r="26" spans="1:9" ht="18" customHeight="1">
      <c r="A26" s="110"/>
      <c r="B26" s="110"/>
      <c r="C26" s="53" t="s">
        <v>8</v>
      </c>
      <c r="D26" s="53"/>
      <c r="E26" s="53"/>
      <c r="F26" s="79">
        <v>111428</v>
      </c>
      <c r="G26" s="55">
        <f t="shared" si="1"/>
        <v>17.270892683879488</v>
      </c>
      <c r="H26" s="78">
        <v>102212</v>
      </c>
      <c r="I26" s="55">
        <f t="shared" si="0"/>
        <v>9.0165538292959813</v>
      </c>
    </row>
    <row r="27" spans="1:9" ht="18" customHeight="1">
      <c r="A27" s="110"/>
      <c r="B27" s="110"/>
      <c r="C27" s="53" t="s">
        <v>9</v>
      </c>
      <c r="D27" s="53"/>
      <c r="E27" s="53"/>
      <c r="F27" s="79">
        <f>SUM(F9,F20:F26)</f>
        <v>645178</v>
      </c>
      <c r="G27" s="55">
        <f>F27/$F$27*100</f>
        <v>100</v>
      </c>
      <c r="H27" s="78">
        <f>SUM(H9,H20:H26)</f>
        <v>616911</v>
      </c>
      <c r="I27" s="55">
        <f t="shared" si="0"/>
        <v>4.5820223662732529</v>
      </c>
    </row>
    <row r="28" spans="1:9" ht="18" customHeight="1">
      <c r="A28" s="110"/>
      <c r="B28" s="110" t="s">
        <v>88</v>
      </c>
      <c r="C28" s="60" t="s">
        <v>10</v>
      </c>
      <c r="D28" s="53"/>
      <c r="E28" s="53"/>
      <c r="F28" s="79">
        <f>SUM(F29:F31)</f>
        <v>222146</v>
      </c>
      <c r="G28" s="55">
        <f>F28/$F$45*100</f>
        <v>35.881043678264888</v>
      </c>
      <c r="H28" s="78">
        <f>SUM(H29:H31)</f>
        <v>223895</v>
      </c>
      <c r="I28" s="55">
        <f t="shared" si="0"/>
        <v>-0.78116974474642387</v>
      </c>
    </row>
    <row r="29" spans="1:9" ht="18" customHeight="1">
      <c r="A29" s="110"/>
      <c r="B29" s="110"/>
      <c r="C29" s="62"/>
      <c r="D29" s="53" t="s">
        <v>11</v>
      </c>
      <c r="E29" s="53"/>
      <c r="F29" s="79">
        <v>125594</v>
      </c>
      <c r="G29" s="55">
        <f t="shared" ref="G29:G45" si="2">F29/$F$45*100</f>
        <v>20.285955181403224</v>
      </c>
      <c r="H29" s="78">
        <v>129609</v>
      </c>
      <c r="I29" s="55">
        <f t="shared" si="0"/>
        <v>-3.0977787036394089</v>
      </c>
    </row>
    <row r="30" spans="1:9" ht="18" customHeight="1">
      <c r="A30" s="110"/>
      <c r="B30" s="110"/>
      <c r="C30" s="62"/>
      <c r="D30" s="53" t="s">
        <v>32</v>
      </c>
      <c r="E30" s="53"/>
      <c r="F30" s="79">
        <v>6399</v>
      </c>
      <c r="G30" s="55">
        <f t="shared" si="2"/>
        <v>1.0335671067550936</v>
      </c>
      <c r="H30" s="78">
        <v>6287</v>
      </c>
      <c r="I30" s="55">
        <f t="shared" si="0"/>
        <v>1.7814537935422203</v>
      </c>
    </row>
    <row r="31" spans="1:9" ht="18" customHeight="1">
      <c r="A31" s="110"/>
      <c r="B31" s="110"/>
      <c r="C31" s="61"/>
      <c r="D31" s="53" t="s">
        <v>12</v>
      </c>
      <c r="E31" s="53"/>
      <c r="F31" s="79">
        <v>90153</v>
      </c>
      <c r="G31" s="55">
        <f t="shared" si="2"/>
        <v>14.561521390106572</v>
      </c>
      <c r="H31" s="78">
        <v>87999</v>
      </c>
      <c r="I31" s="55">
        <f t="shared" si="0"/>
        <v>2.4477550881260024</v>
      </c>
    </row>
    <row r="32" spans="1:9" ht="18" customHeight="1">
      <c r="A32" s="110"/>
      <c r="B32" s="110"/>
      <c r="C32" s="60" t="s">
        <v>13</v>
      </c>
      <c r="D32" s="53"/>
      <c r="E32" s="53"/>
      <c r="F32" s="79">
        <v>288470</v>
      </c>
      <c r="G32" s="55">
        <f t="shared" si="2"/>
        <v>46.593702654421286</v>
      </c>
      <c r="H32" s="78">
        <v>261101</v>
      </c>
      <c r="I32" s="55">
        <f t="shared" si="0"/>
        <v>10.482150585405648</v>
      </c>
    </row>
    <row r="33" spans="1:9" ht="18" customHeight="1">
      <c r="A33" s="110"/>
      <c r="B33" s="110"/>
      <c r="C33" s="62"/>
      <c r="D33" s="53" t="s">
        <v>14</v>
      </c>
      <c r="E33" s="53"/>
      <c r="F33" s="79">
        <v>28900</v>
      </c>
      <c r="G33" s="55">
        <f t="shared" si="2"/>
        <v>4.6679308306332556</v>
      </c>
      <c r="H33" s="78">
        <v>24166</v>
      </c>
      <c r="I33" s="55">
        <f t="shared" si="0"/>
        <v>19.589505917404626</v>
      </c>
    </row>
    <row r="34" spans="1:9" ht="18" customHeight="1">
      <c r="A34" s="110"/>
      <c r="B34" s="110"/>
      <c r="C34" s="62"/>
      <c r="D34" s="53" t="s">
        <v>33</v>
      </c>
      <c r="E34" s="53"/>
      <c r="F34" s="79">
        <v>8665</v>
      </c>
      <c r="G34" s="55">
        <f t="shared" si="2"/>
        <v>1.3995716487002479</v>
      </c>
      <c r="H34" s="78">
        <v>8205</v>
      </c>
      <c r="I34" s="55">
        <f t="shared" si="0"/>
        <v>5.6063375990249797</v>
      </c>
    </row>
    <row r="35" spans="1:9" ht="18" customHeight="1">
      <c r="A35" s="110"/>
      <c r="B35" s="110"/>
      <c r="C35" s="62"/>
      <c r="D35" s="53" t="s">
        <v>34</v>
      </c>
      <c r="E35" s="53"/>
      <c r="F35" s="79">
        <v>156226</v>
      </c>
      <c r="G35" s="55">
        <f t="shared" si="2"/>
        <v>25.233638821678582</v>
      </c>
      <c r="H35" s="78">
        <v>150126</v>
      </c>
      <c r="I35" s="55">
        <f t="shared" si="0"/>
        <v>4.0632535336983633</v>
      </c>
    </row>
    <row r="36" spans="1:9" ht="18" customHeight="1">
      <c r="A36" s="110"/>
      <c r="B36" s="110"/>
      <c r="C36" s="62"/>
      <c r="D36" s="53" t="s">
        <v>35</v>
      </c>
      <c r="E36" s="53"/>
      <c r="F36" s="79">
        <v>5158</v>
      </c>
      <c r="G36" s="55">
        <f t="shared" si="2"/>
        <v>0.83312066520437134</v>
      </c>
      <c r="H36" s="78">
        <v>5214</v>
      </c>
      <c r="I36" s="55">
        <f t="shared" si="0"/>
        <v>-1.0740314537782902</v>
      </c>
    </row>
    <row r="37" spans="1:9" ht="18" customHeight="1">
      <c r="A37" s="110"/>
      <c r="B37" s="110"/>
      <c r="C37" s="62"/>
      <c r="D37" s="53" t="s">
        <v>15</v>
      </c>
      <c r="E37" s="53"/>
      <c r="F37" s="79">
        <v>20596</v>
      </c>
      <c r="G37" s="55">
        <f t="shared" si="2"/>
        <v>3.3266679372914374</v>
      </c>
      <c r="H37" s="78">
        <v>4074</v>
      </c>
      <c r="I37" s="55">
        <f t="shared" si="0"/>
        <v>405.5473735886107</v>
      </c>
    </row>
    <row r="38" spans="1:9" ht="18" customHeight="1">
      <c r="A38" s="110"/>
      <c r="B38" s="110"/>
      <c r="C38" s="61"/>
      <c r="D38" s="53" t="s">
        <v>36</v>
      </c>
      <c r="E38" s="53"/>
      <c r="F38" s="79">
        <v>68926</v>
      </c>
      <c r="G38" s="55">
        <f t="shared" si="2"/>
        <v>11.132934271011342</v>
      </c>
      <c r="H38" s="78">
        <v>69317</v>
      </c>
      <c r="I38" s="55">
        <f t="shared" si="0"/>
        <v>-0.56407519079013646</v>
      </c>
    </row>
    <row r="39" spans="1:9" ht="18" customHeight="1">
      <c r="A39" s="110"/>
      <c r="B39" s="110"/>
      <c r="C39" s="60" t="s">
        <v>16</v>
      </c>
      <c r="D39" s="53"/>
      <c r="E39" s="53"/>
      <c r="F39" s="79">
        <v>108502</v>
      </c>
      <c r="G39" s="55">
        <f t="shared" si="2"/>
        <v>17.525253667313823</v>
      </c>
      <c r="H39" s="78">
        <v>109061</v>
      </c>
      <c r="I39" s="55">
        <f t="shared" si="0"/>
        <v>-0.51255719276368517</v>
      </c>
    </row>
    <row r="40" spans="1:9" ht="18" customHeight="1">
      <c r="A40" s="110"/>
      <c r="B40" s="110"/>
      <c r="C40" s="62"/>
      <c r="D40" s="60" t="s">
        <v>17</v>
      </c>
      <c r="E40" s="53"/>
      <c r="F40" s="79">
        <v>107332</v>
      </c>
      <c r="G40" s="55">
        <f t="shared" si="2"/>
        <v>17.336275152717253</v>
      </c>
      <c r="H40" s="78">
        <v>107935</v>
      </c>
      <c r="I40" s="55">
        <f t="shared" si="0"/>
        <v>-0.55866956964839565</v>
      </c>
    </row>
    <row r="41" spans="1:9" ht="18" customHeight="1">
      <c r="A41" s="110"/>
      <c r="B41" s="110"/>
      <c r="C41" s="62"/>
      <c r="D41" s="62"/>
      <c r="E41" s="56" t="s">
        <v>91</v>
      </c>
      <c r="F41" s="79">
        <v>81238</v>
      </c>
      <c r="G41" s="55">
        <f t="shared" si="2"/>
        <v>13.121569716919876</v>
      </c>
      <c r="H41" s="78">
        <v>86973</v>
      </c>
      <c r="I41" s="57">
        <f t="shared" si="0"/>
        <v>-6.5940004369172023</v>
      </c>
    </row>
    <row r="42" spans="1:9" ht="18" customHeight="1">
      <c r="A42" s="110"/>
      <c r="B42" s="110"/>
      <c r="C42" s="62"/>
      <c r="D42" s="61"/>
      <c r="E42" s="47" t="s">
        <v>37</v>
      </c>
      <c r="F42" s="79">
        <v>26071</v>
      </c>
      <c r="G42" s="55">
        <f t="shared" si="2"/>
        <v>4.2109904735446229</v>
      </c>
      <c r="H42" s="78">
        <v>20907</v>
      </c>
      <c r="I42" s="57">
        <f t="shared" si="0"/>
        <v>24.699861290476875</v>
      </c>
    </row>
    <row r="43" spans="1:9" ht="18" customHeight="1">
      <c r="A43" s="110"/>
      <c r="B43" s="110"/>
      <c r="C43" s="62"/>
      <c r="D43" s="53" t="s">
        <v>38</v>
      </c>
      <c r="E43" s="53"/>
      <c r="F43" s="79">
        <v>1170</v>
      </c>
      <c r="G43" s="55">
        <f t="shared" si="2"/>
        <v>0.18897851459657125</v>
      </c>
      <c r="H43" s="78">
        <v>1126</v>
      </c>
      <c r="I43" s="57">
        <f t="shared" si="0"/>
        <v>3.9076376554174175</v>
      </c>
    </row>
    <row r="44" spans="1:9" ht="18" customHeight="1">
      <c r="A44" s="110"/>
      <c r="B44" s="110"/>
      <c r="C44" s="61"/>
      <c r="D44" s="53" t="s">
        <v>39</v>
      </c>
      <c r="E44" s="53"/>
      <c r="F44" s="79">
        <v>0</v>
      </c>
      <c r="G44" s="55">
        <f t="shared" si="2"/>
        <v>0</v>
      </c>
      <c r="H44" s="78">
        <v>0</v>
      </c>
      <c r="I44" s="55" t="e">
        <f t="shared" si="0"/>
        <v>#DIV/0!</v>
      </c>
    </row>
    <row r="45" spans="1:9" ht="18" customHeight="1">
      <c r="A45" s="110"/>
      <c r="B45" s="110"/>
      <c r="C45" s="47" t="s">
        <v>18</v>
      </c>
      <c r="D45" s="47"/>
      <c r="E45" s="47"/>
      <c r="F45" s="79">
        <f>SUM(F28,F32,F39)</f>
        <v>619118</v>
      </c>
      <c r="G45" s="55">
        <f t="shared" si="2"/>
        <v>100</v>
      </c>
      <c r="H45" s="78">
        <f>SUM(H28,H32,H39)</f>
        <v>594057</v>
      </c>
      <c r="I45" s="55">
        <f t="shared" si="0"/>
        <v>4.2186187520726115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scale="93" orientation="portrait" useFirstPageNumber="1" horizontalDpi="4294967292" r:id="rId1"/>
  <headerFooter alignWithMargins="0">
    <oddHeader>&amp;R&amp;"明朝,斜体"&amp;9都道府県－3-1</oddHeader>
  </headerFooter>
  <ignoredErrors>
    <ignoredError sqref="F2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E28" sqref="E28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3" t="s">
        <v>0</v>
      </c>
      <c r="B1" s="33"/>
      <c r="C1" s="21" t="s">
        <v>262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50" t="s">
        <v>114</v>
      </c>
      <c r="B6" s="48"/>
      <c r="C6" s="48"/>
      <c r="D6" s="48"/>
      <c r="E6" s="36" t="s">
        <v>231</v>
      </c>
      <c r="F6" s="36" t="s">
        <v>232</v>
      </c>
      <c r="G6" s="36" t="s">
        <v>233</v>
      </c>
      <c r="H6" s="36" t="s">
        <v>234</v>
      </c>
      <c r="I6" s="36" t="s">
        <v>248</v>
      </c>
    </row>
    <row r="7" spans="1:9" ht="27" customHeight="1">
      <c r="A7" s="110" t="s">
        <v>115</v>
      </c>
      <c r="B7" s="60" t="s">
        <v>116</v>
      </c>
      <c r="C7" s="53"/>
      <c r="D7" s="65" t="s">
        <v>117</v>
      </c>
      <c r="E7" s="96">
        <v>495553</v>
      </c>
      <c r="F7" s="96">
        <v>499328</v>
      </c>
      <c r="G7" s="96">
        <v>503362</v>
      </c>
      <c r="H7" s="96">
        <v>616911</v>
      </c>
      <c r="I7" s="93">
        <v>645178</v>
      </c>
    </row>
    <row r="8" spans="1:9" ht="27" customHeight="1">
      <c r="A8" s="110"/>
      <c r="B8" s="70"/>
      <c r="C8" s="53" t="s">
        <v>118</v>
      </c>
      <c r="D8" s="65" t="s">
        <v>41</v>
      </c>
      <c r="E8" s="84">
        <v>297575</v>
      </c>
      <c r="F8" s="84">
        <v>302575</v>
      </c>
      <c r="G8" s="84">
        <v>302488</v>
      </c>
      <c r="H8" s="97">
        <v>308066</v>
      </c>
      <c r="I8" s="94">
        <v>339366</v>
      </c>
    </row>
    <row r="9" spans="1:9" ht="27" customHeight="1">
      <c r="A9" s="110"/>
      <c r="B9" s="53" t="s">
        <v>119</v>
      </c>
      <c r="C9" s="53"/>
      <c r="D9" s="65"/>
      <c r="E9" s="84">
        <v>476866</v>
      </c>
      <c r="F9" s="84">
        <v>482135</v>
      </c>
      <c r="G9" s="84">
        <v>487589</v>
      </c>
      <c r="H9" s="85">
        <v>594057</v>
      </c>
      <c r="I9" s="94">
        <v>619118</v>
      </c>
    </row>
    <row r="10" spans="1:9" ht="27" customHeight="1">
      <c r="A10" s="110"/>
      <c r="B10" s="53" t="s">
        <v>120</v>
      </c>
      <c r="C10" s="53"/>
      <c r="D10" s="65"/>
      <c r="E10" s="84">
        <v>18687</v>
      </c>
      <c r="F10" s="84">
        <v>17193</v>
      </c>
      <c r="G10" s="84">
        <v>15773</v>
      </c>
      <c r="H10" s="85">
        <v>22854</v>
      </c>
      <c r="I10" s="94">
        <v>26060</v>
      </c>
    </row>
    <row r="11" spans="1:9" ht="27" customHeight="1">
      <c r="A11" s="110"/>
      <c r="B11" s="53" t="s">
        <v>121</v>
      </c>
      <c r="C11" s="53"/>
      <c r="D11" s="65"/>
      <c r="E11" s="84">
        <v>17086</v>
      </c>
      <c r="F11" s="84">
        <v>15889</v>
      </c>
      <c r="G11" s="84">
        <v>14434</v>
      </c>
      <c r="H11" s="85">
        <v>21476</v>
      </c>
      <c r="I11" s="94">
        <v>24872</v>
      </c>
    </row>
    <row r="12" spans="1:9" ht="27" customHeight="1">
      <c r="A12" s="110"/>
      <c r="B12" s="53" t="s">
        <v>122</v>
      </c>
      <c r="C12" s="53"/>
      <c r="D12" s="65"/>
      <c r="E12" s="84">
        <v>1601</v>
      </c>
      <c r="F12" s="84">
        <v>1304</v>
      </c>
      <c r="G12" s="84">
        <v>1339</v>
      </c>
      <c r="H12" s="85">
        <v>1378</v>
      </c>
      <c r="I12" s="94">
        <v>1188</v>
      </c>
    </row>
    <row r="13" spans="1:9" ht="27" customHeight="1">
      <c r="A13" s="110"/>
      <c r="B13" s="53" t="s">
        <v>123</v>
      </c>
      <c r="C13" s="53"/>
      <c r="D13" s="65"/>
      <c r="E13" s="84">
        <v>164</v>
      </c>
      <c r="F13" s="84">
        <v>-297</v>
      </c>
      <c r="G13" s="84">
        <v>35</v>
      </c>
      <c r="H13" s="85">
        <v>39</v>
      </c>
      <c r="I13" s="94">
        <v>-189</v>
      </c>
    </row>
    <row r="14" spans="1:9" ht="27" customHeight="1">
      <c r="A14" s="110"/>
      <c r="B14" s="53" t="s">
        <v>124</v>
      </c>
      <c r="C14" s="53"/>
      <c r="D14" s="65"/>
      <c r="E14" s="84">
        <v>0</v>
      </c>
      <c r="F14" s="84">
        <v>0</v>
      </c>
      <c r="G14" s="84">
        <v>0</v>
      </c>
      <c r="H14" s="85">
        <v>0</v>
      </c>
      <c r="I14" s="94">
        <v>2074</v>
      </c>
    </row>
    <row r="15" spans="1:9" ht="27" customHeight="1">
      <c r="A15" s="110"/>
      <c r="B15" s="53" t="s">
        <v>125</v>
      </c>
      <c r="C15" s="53"/>
      <c r="D15" s="65"/>
      <c r="E15" s="84">
        <v>345</v>
      </c>
      <c r="F15" s="84">
        <v>-116</v>
      </c>
      <c r="G15" s="84">
        <v>216</v>
      </c>
      <c r="H15" s="85">
        <v>215</v>
      </c>
      <c r="I15" s="94">
        <v>2051</v>
      </c>
    </row>
    <row r="16" spans="1:9" ht="27" customHeight="1">
      <c r="A16" s="110"/>
      <c r="B16" s="53" t="s">
        <v>126</v>
      </c>
      <c r="C16" s="53"/>
      <c r="D16" s="65" t="s">
        <v>42</v>
      </c>
      <c r="E16" s="84">
        <v>42214</v>
      </c>
      <c r="F16" s="84">
        <v>40599</v>
      </c>
      <c r="G16" s="84">
        <v>40516</v>
      </c>
      <c r="H16" s="85">
        <v>41313</v>
      </c>
      <c r="I16" s="94">
        <v>58871</v>
      </c>
    </row>
    <row r="17" spans="1:9" ht="27" customHeight="1">
      <c r="A17" s="110"/>
      <c r="B17" s="53" t="s">
        <v>127</v>
      </c>
      <c r="C17" s="53"/>
      <c r="D17" s="65" t="s">
        <v>43</v>
      </c>
      <c r="E17" s="84">
        <v>44928</v>
      </c>
      <c r="F17" s="84">
        <v>42157</v>
      </c>
      <c r="G17" s="84">
        <v>40514</v>
      </c>
      <c r="H17" s="85">
        <v>43508</v>
      </c>
      <c r="I17" s="94">
        <v>46935</v>
      </c>
    </row>
    <row r="18" spans="1:9" ht="27" customHeight="1">
      <c r="A18" s="110"/>
      <c r="B18" s="53" t="s">
        <v>128</v>
      </c>
      <c r="C18" s="53"/>
      <c r="D18" s="65" t="s">
        <v>44</v>
      </c>
      <c r="E18" s="84">
        <v>1200027</v>
      </c>
      <c r="F18" s="84">
        <v>1186123</v>
      </c>
      <c r="G18" s="84">
        <v>1182985</v>
      </c>
      <c r="H18" s="85">
        <v>1183411</v>
      </c>
      <c r="I18" s="94">
        <v>1171116</v>
      </c>
    </row>
    <row r="19" spans="1:9" ht="27" customHeight="1">
      <c r="A19" s="110"/>
      <c r="B19" s="53" t="s">
        <v>129</v>
      </c>
      <c r="C19" s="53"/>
      <c r="D19" s="65" t="s">
        <v>130</v>
      </c>
      <c r="E19" s="84">
        <f>E17+E18-E16</f>
        <v>1202741</v>
      </c>
      <c r="F19" s="84">
        <f>F17+F18-F16</f>
        <v>1187681</v>
      </c>
      <c r="G19" s="84">
        <f>G17+G18-G16</f>
        <v>1182983</v>
      </c>
      <c r="H19" s="84">
        <f>H17+H18-H16</f>
        <v>1185606</v>
      </c>
      <c r="I19" s="95">
        <f>I17+I18-I16</f>
        <v>1159180</v>
      </c>
    </row>
    <row r="20" spans="1:9" ht="27" customHeight="1">
      <c r="A20" s="110"/>
      <c r="B20" s="53" t="s">
        <v>131</v>
      </c>
      <c r="C20" s="53"/>
      <c r="D20" s="65" t="s">
        <v>132</v>
      </c>
      <c r="E20" s="86">
        <f>E18/E8</f>
        <v>4.0326875577585479</v>
      </c>
      <c r="F20" s="86">
        <f>F18/F8</f>
        <v>3.9200958440056186</v>
      </c>
      <c r="G20" s="86">
        <f>G18/G8</f>
        <v>3.9108493560075108</v>
      </c>
      <c r="H20" s="86">
        <f>H18/H8</f>
        <v>3.8414203449910085</v>
      </c>
      <c r="I20" s="98">
        <f>I18/I8</f>
        <v>3.4508937253584624</v>
      </c>
    </row>
    <row r="21" spans="1:9" ht="27" customHeight="1">
      <c r="A21" s="110"/>
      <c r="B21" s="53" t="s">
        <v>133</v>
      </c>
      <c r="C21" s="53"/>
      <c r="D21" s="65" t="s">
        <v>134</v>
      </c>
      <c r="E21" s="86">
        <f>E19/E8</f>
        <v>4.041807947576241</v>
      </c>
      <c r="F21" s="86">
        <f>F19/F8</f>
        <v>3.9252449805833263</v>
      </c>
      <c r="G21" s="86">
        <f>G19/G8</f>
        <v>3.9108427441749756</v>
      </c>
      <c r="H21" s="86">
        <f>H19/H8</f>
        <v>3.8485454415612237</v>
      </c>
      <c r="I21" s="98">
        <f>I19/I8</f>
        <v>3.4157222585644997</v>
      </c>
    </row>
    <row r="22" spans="1:9" ht="27" customHeight="1">
      <c r="A22" s="110"/>
      <c r="B22" s="53" t="s">
        <v>135</v>
      </c>
      <c r="C22" s="53"/>
      <c r="D22" s="65" t="s">
        <v>136</v>
      </c>
      <c r="E22" s="84">
        <f>E18/E24*1000000</f>
        <v>1125382.6214823206</v>
      </c>
      <c r="F22" s="84">
        <f>F18/F24*1000000</f>
        <v>1112343.4815553939</v>
      </c>
      <c r="G22" s="84">
        <f>G18/G24*1000000</f>
        <v>1109400.6722134277</v>
      </c>
      <c r="H22" s="84">
        <f>H18/H24*1000000</f>
        <v>1143597.7866553797</v>
      </c>
      <c r="I22" s="95">
        <f>I18/I24*1000000</f>
        <v>1131716.4244009068</v>
      </c>
    </row>
    <row r="23" spans="1:9" ht="27" customHeight="1">
      <c r="A23" s="110"/>
      <c r="B23" s="53" t="s">
        <v>137</v>
      </c>
      <c r="C23" s="53"/>
      <c r="D23" s="65" t="s">
        <v>138</v>
      </c>
      <c r="E23" s="84">
        <f>E19/E24*1000000</f>
        <v>1127927.8045779534</v>
      </c>
      <c r="F23" s="84">
        <f>F19/F24*1000000</f>
        <v>1113804.5704511181</v>
      </c>
      <c r="G23" s="84">
        <f>G19/G24*1000000</f>
        <v>1109398.7966179261</v>
      </c>
      <c r="H23" s="84">
        <f>H19/H24*1000000</f>
        <v>1145718.9407951573</v>
      </c>
      <c r="I23" s="95">
        <f>I19/I24*1000000</f>
        <v>1120181.9843952635</v>
      </c>
    </row>
    <row r="24" spans="1:9" ht="27" customHeight="1">
      <c r="A24" s="110"/>
      <c r="B24" s="68" t="s">
        <v>139</v>
      </c>
      <c r="C24" s="69"/>
      <c r="D24" s="109" t="s">
        <v>263</v>
      </c>
      <c r="E24" s="84">
        <v>1066328</v>
      </c>
      <c r="F24" s="84">
        <f>E24</f>
        <v>1066328</v>
      </c>
      <c r="G24" s="85">
        <f>F24</f>
        <v>1066328</v>
      </c>
      <c r="H24" s="85">
        <v>1034814</v>
      </c>
      <c r="I24" s="94">
        <v>1034814</v>
      </c>
    </row>
    <row r="25" spans="1:9" ht="27" customHeight="1">
      <c r="A25" s="110"/>
      <c r="B25" s="47" t="s">
        <v>140</v>
      </c>
      <c r="C25" s="47"/>
      <c r="D25" s="47"/>
      <c r="E25" s="84">
        <v>298614</v>
      </c>
      <c r="F25" s="84">
        <v>297566</v>
      </c>
      <c r="G25" s="84">
        <v>296833</v>
      </c>
      <c r="H25" s="87">
        <v>300783</v>
      </c>
      <c r="I25" s="79">
        <v>315831</v>
      </c>
    </row>
    <row r="26" spans="1:9" ht="27" customHeight="1">
      <c r="A26" s="110"/>
      <c r="B26" s="47" t="s">
        <v>141</v>
      </c>
      <c r="C26" s="47"/>
      <c r="D26" s="47"/>
      <c r="E26" s="88">
        <v>0.47764000000000001</v>
      </c>
      <c r="F26" s="88">
        <v>0.47778999999999999</v>
      </c>
      <c r="G26" s="88">
        <v>0.48283999999999999</v>
      </c>
      <c r="H26" s="89">
        <v>0.48499999999999999</v>
      </c>
      <c r="I26" s="99">
        <v>0.46200000000000002</v>
      </c>
    </row>
    <row r="27" spans="1:9" ht="27" customHeight="1">
      <c r="A27" s="110"/>
      <c r="B27" s="47" t="s">
        <v>142</v>
      </c>
      <c r="C27" s="47"/>
      <c r="D27" s="47"/>
      <c r="E27" s="90">
        <v>0.5</v>
      </c>
      <c r="F27" s="90">
        <v>0.4</v>
      </c>
      <c r="G27" s="90">
        <v>0.5</v>
      </c>
      <c r="H27" s="91">
        <v>0.5</v>
      </c>
      <c r="I27" s="100">
        <v>0.4</v>
      </c>
    </row>
    <row r="28" spans="1:9" ht="27" customHeight="1">
      <c r="A28" s="110"/>
      <c r="B28" s="47" t="s">
        <v>143</v>
      </c>
      <c r="C28" s="47"/>
      <c r="D28" s="47"/>
      <c r="E28" s="90">
        <v>96.2</v>
      </c>
      <c r="F28" s="90">
        <v>96.2</v>
      </c>
      <c r="G28" s="90">
        <v>96.9</v>
      </c>
      <c r="H28" s="91">
        <v>95.3</v>
      </c>
      <c r="I28" s="100">
        <v>88.6</v>
      </c>
    </row>
    <row r="29" spans="1:9" ht="27" customHeight="1">
      <c r="A29" s="110"/>
      <c r="B29" s="47" t="s">
        <v>144</v>
      </c>
      <c r="C29" s="47"/>
      <c r="D29" s="47"/>
      <c r="E29" s="90">
        <v>44.4</v>
      </c>
      <c r="F29" s="90">
        <v>44.1</v>
      </c>
      <c r="G29" s="90">
        <v>42.1</v>
      </c>
      <c r="H29" s="91">
        <v>43.5</v>
      </c>
      <c r="I29" s="100">
        <v>44.4</v>
      </c>
    </row>
    <row r="30" spans="1:9" ht="27" customHeight="1">
      <c r="A30" s="110"/>
      <c r="B30" s="110" t="s">
        <v>145</v>
      </c>
      <c r="C30" s="47" t="s">
        <v>146</v>
      </c>
      <c r="D30" s="47"/>
      <c r="E30" s="90">
        <v>0</v>
      </c>
      <c r="F30" s="90">
        <v>0</v>
      </c>
      <c r="G30" s="90">
        <v>0</v>
      </c>
      <c r="H30" s="90">
        <v>0</v>
      </c>
      <c r="I30" s="100">
        <v>0</v>
      </c>
    </row>
    <row r="31" spans="1:9" ht="27" customHeight="1">
      <c r="A31" s="110"/>
      <c r="B31" s="110"/>
      <c r="C31" s="47" t="s">
        <v>147</v>
      </c>
      <c r="D31" s="47"/>
      <c r="E31" s="90">
        <v>0</v>
      </c>
      <c r="F31" s="90">
        <v>0</v>
      </c>
      <c r="G31" s="90">
        <v>0</v>
      </c>
      <c r="H31" s="90">
        <v>0</v>
      </c>
      <c r="I31" s="100">
        <v>0</v>
      </c>
    </row>
    <row r="32" spans="1:9" ht="27" customHeight="1">
      <c r="A32" s="110"/>
      <c r="B32" s="110"/>
      <c r="C32" s="47" t="s">
        <v>148</v>
      </c>
      <c r="D32" s="47"/>
      <c r="E32" s="90">
        <v>13.2</v>
      </c>
      <c r="F32" s="90">
        <v>13.2</v>
      </c>
      <c r="G32" s="90">
        <v>13.1</v>
      </c>
      <c r="H32" s="91">
        <v>13.3</v>
      </c>
      <c r="I32" s="100">
        <v>13.4</v>
      </c>
    </row>
    <row r="33" spans="1:9" ht="27" customHeight="1">
      <c r="A33" s="110"/>
      <c r="B33" s="110"/>
      <c r="C33" s="47" t="s">
        <v>149</v>
      </c>
      <c r="D33" s="47"/>
      <c r="E33" s="90">
        <v>254.9</v>
      </c>
      <c r="F33" s="90">
        <v>252.3</v>
      </c>
      <c r="G33" s="90">
        <v>253.5</v>
      </c>
      <c r="H33" s="92">
        <v>247.2</v>
      </c>
      <c r="I33" s="100">
        <v>222.1</v>
      </c>
    </row>
    <row r="34" spans="1:9" ht="27" customHeight="1">
      <c r="A34" s="2" t="s">
        <v>230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7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70" zoomScaleNormal="100" zoomScaleSheetLayoutView="7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M35" sqref="M35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262</v>
      </c>
      <c r="E1" s="13"/>
      <c r="F1" s="13"/>
      <c r="G1" s="13"/>
    </row>
    <row r="2" spans="1:25" ht="15" customHeight="1"/>
    <row r="3" spans="1:25" ht="15" customHeight="1">
      <c r="A3" s="14" t="s">
        <v>150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243</v>
      </c>
      <c r="B5" s="12"/>
      <c r="C5" s="12"/>
      <c r="D5" s="12"/>
      <c r="K5" s="15"/>
      <c r="Q5" s="15" t="s">
        <v>47</v>
      </c>
    </row>
    <row r="6" spans="1:25" ht="15.95" customHeight="1">
      <c r="A6" s="122" t="s">
        <v>48</v>
      </c>
      <c r="B6" s="123"/>
      <c r="C6" s="123"/>
      <c r="D6" s="123"/>
      <c r="E6" s="123"/>
      <c r="F6" s="114" t="s">
        <v>249</v>
      </c>
      <c r="G6" s="115"/>
      <c r="H6" s="114" t="s">
        <v>250</v>
      </c>
      <c r="I6" s="115"/>
      <c r="J6" s="114" t="s">
        <v>251</v>
      </c>
      <c r="K6" s="115"/>
      <c r="L6" s="114" t="s">
        <v>252</v>
      </c>
      <c r="M6" s="115"/>
      <c r="N6" s="114" t="s">
        <v>253</v>
      </c>
      <c r="O6" s="115"/>
      <c r="P6" s="128" t="s">
        <v>258</v>
      </c>
      <c r="Q6" s="129"/>
    </row>
    <row r="7" spans="1:25" ht="15.95" customHeight="1">
      <c r="A7" s="123"/>
      <c r="B7" s="123"/>
      <c r="C7" s="123"/>
      <c r="D7" s="123"/>
      <c r="E7" s="123"/>
      <c r="F7" s="51" t="s">
        <v>242</v>
      </c>
      <c r="G7" s="51" t="s">
        <v>246</v>
      </c>
      <c r="H7" s="51" t="s">
        <v>242</v>
      </c>
      <c r="I7" s="71" t="s">
        <v>245</v>
      </c>
      <c r="J7" s="51" t="s">
        <v>242</v>
      </c>
      <c r="K7" s="71" t="s">
        <v>245</v>
      </c>
      <c r="L7" s="51" t="s">
        <v>242</v>
      </c>
      <c r="M7" s="71" t="s">
        <v>245</v>
      </c>
      <c r="N7" s="51" t="s">
        <v>242</v>
      </c>
      <c r="O7" s="71" t="s">
        <v>245</v>
      </c>
      <c r="P7" s="51" t="s">
        <v>242</v>
      </c>
      <c r="Q7" s="71" t="s">
        <v>245</v>
      </c>
    </row>
    <row r="8" spans="1:25" ht="15.95" customHeight="1">
      <c r="A8" s="120" t="s">
        <v>82</v>
      </c>
      <c r="B8" s="60" t="s">
        <v>49</v>
      </c>
      <c r="C8" s="53"/>
      <c r="D8" s="53"/>
      <c r="E8" s="65" t="s">
        <v>40</v>
      </c>
      <c r="F8" s="79">
        <v>5987.4601169999996</v>
      </c>
      <c r="G8" s="78">
        <v>5097.5704910000004</v>
      </c>
      <c r="H8" s="79">
        <v>1668.87646</v>
      </c>
      <c r="I8" s="78">
        <v>1771.4647520000001</v>
      </c>
      <c r="J8" s="79">
        <v>2119.8333210000001</v>
      </c>
      <c r="K8" s="78">
        <v>2122.2557339999998</v>
      </c>
      <c r="L8" s="79">
        <v>61.008617999999998</v>
      </c>
      <c r="M8" s="78">
        <v>60.211941000000003</v>
      </c>
      <c r="N8" s="79">
        <v>31437</v>
      </c>
      <c r="O8" s="78">
        <f>27863+1120</f>
        <v>28983</v>
      </c>
      <c r="P8" s="79">
        <v>7376</v>
      </c>
      <c r="Q8" s="78">
        <v>6952</v>
      </c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20"/>
      <c r="B9" s="62"/>
      <c r="C9" s="53" t="s">
        <v>50</v>
      </c>
      <c r="D9" s="53"/>
      <c r="E9" s="65" t="s">
        <v>41</v>
      </c>
      <c r="F9" s="79">
        <v>5227.6593560000001</v>
      </c>
      <c r="G9" s="78">
        <v>5094.1018059999997</v>
      </c>
      <c r="H9" s="79">
        <v>1668.87646</v>
      </c>
      <c r="I9" s="78">
        <v>1771.4647520000001</v>
      </c>
      <c r="J9" s="79">
        <v>2119.8333210000001</v>
      </c>
      <c r="K9" s="78">
        <v>2122.2557339999998</v>
      </c>
      <c r="L9" s="79">
        <v>61.008617999999998</v>
      </c>
      <c r="M9" s="78">
        <v>60.211941000000003</v>
      </c>
      <c r="N9" s="79">
        <v>31254</v>
      </c>
      <c r="O9" s="78">
        <f>27501+1052</f>
        <v>28553</v>
      </c>
      <c r="P9" s="79">
        <v>7376</v>
      </c>
      <c r="Q9" s="78">
        <v>6952</v>
      </c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20"/>
      <c r="B10" s="61"/>
      <c r="C10" s="53" t="s">
        <v>51</v>
      </c>
      <c r="D10" s="53"/>
      <c r="E10" s="65" t="s">
        <v>42</v>
      </c>
      <c r="F10" s="79">
        <v>759.80076099999997</v>
      </c>
      <c r="G10" s="78">
        <v>3.4686849999999998</v>
      </c>
      <c r="H10" s="79">
        <v>0</v>
      </c>
      <c r="I10" s="78">
        <v>0</v>
      </c>
      <c r="J10" s="83">
        <v>0</v>
      </c>
      <c r="K10" s="81">
        <v>0</v>
      </c>
      <c r="L10" s="79">
        <v>0</v>
      </c>
      <c r="M10" s="78">
        <v>0</v>
      </c>
      <c r="N10" s="79">
        <v>183</v>
      </c>
      <c r="O10" s="78">
        <f>362+67</f>
        <v>429</v>
      </c>
      <c r="P10" s="79">
        <v>0</v>
      </c>
      <c r="Q10" s="78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20"/>
      <c r="B11" s="60" t="s">
        <v>52</v>
      </c>
      <c r="C11" s="53"/>
      <c r="D11" s="53"/>
      <c r="E11" s="65" t="s">
        <v>43</v>
      </c>
      <c r="F11" s="79">
        <v>4488.729902</v>
      </c>
      <c r="G11" s="78">
        <v>3721.3538920000001</v>
      </c>
      <c r="H11" s="79">
        <v>1341.2374569999999</v>
      </c>
      <c r="I11" s="78">
        <v>1381.795089</v>
      </c>
      <c r="J11" s="79">
        <v>1587.9335080000001</v>
      </c>
      <c r="K11" s="78">
        <v>1429.520859</v>
      </c>
      <c r="L11" s="79">
        <v>34.687567999999999</v>
      </c>
      <c r="M11" s="78">
        <v>34.757759999999998</v>
      </c>
      <c r="N11" s="79">
        <v>31249</v>
      </c>
      <c r="O11" s="78">
        <f>27826+1080</f>
        <v>28906</v>
      </c>
      <c r="P11" s="79">
        <v>7129</v>
      </c>
      <c r="Q11" s="78">
        <v>6778</v>
      </c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20"/>
      <c r="B12" s="62"/>
      <c r="C12" s="53" t="s">
        <v>53</v>
      </c>
      <c r="D12" s="53"/>
      <c r="E12" s="65" t="s">
        <v>44</v>
      </c>
      <c r="F12" s="79">
        <v>3206.9486400000001</v>
      </c>
      <c r="G12" s="78">
        <v>3721.3538920000001</v>
      </c>
      <c r="H12" s="79">
        <v>1341.2374569999999</v>
      </c>
      <c r="I12" s="78">
        <v>1381.795089</v>
      </c>
      <c r="J12" s="79">
        <v>1587.9335080000001</v>
      </c>
      <c r="K12" s="78">
        <v>1429.520859</v>
      </c>
      <c r="L12" s="79">
        <v>34.687567999999999</v>
      </c>
      <c r="M12" s="78">
        <v>34.757759999999998</v>
      </c>
      <c r="N12" s="79">
        <v>31191</v>
      </c>
      <c r="O12" s="78">
        <f>27464+1080</f>
        <v>28544</v>
      </c>
      <c r="P12" s="79">
        <v>7129</v>
      </c>
      <c r="Q12" s="78">
        <v>6732</v>
      </c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20"/>
      <c r="B13" s="61"/>
      <c r="C13" s="53" t="s">
        <v>54</v>
      </c>
      <c r="D13" s="53"/>
      <c r="E13" s="65" t="s">
        <v>45</v>
      </c>
      <c r="F13" s="79">
        <v>1281.781262</v>
      </c>
      <c r="G13" s="78">
        <v>0</v>
      </c>
      <c r="H13" s="83">
        <v>0</v>
      </c>
      <c r="I13" s="81">
        <v>0</v>
      </c>
      <c r="J13" s="83">
        <v>0</v>
      </c>
      <c r="K13" s="81">
        <v>0</v>
      </c>
      <c r="L13" s="79">
        <v>0</v>
      </c>
      <c r="M13" s="78">
        <v>0</v>
      </c>
      <c r="N13" s="79">
        <v>57</v>
      </c>
      <c r="O13" s="78">
        <v>362</v>
      </c>
      <c r="P13" s="79">
        <v>0</v>
      </c>
      <c r="Q13" s="78">
        <v>46</v>
      </c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20"/>
      <c r="B14" s="53" t="s">
        <v>55</v>
      </c>
      <c r="C14" s="53"/>
      <c r="D14" s="53"/>
      <c r="E14" s="65" t="s">
        <v>151</v>
      </c>
      <c r="F14" s="79">
        <f t="shared" ref="F14:F15" si="0">F9-F12</f>
        <v>2020.710716</v>
      </c>
      <c r="G14" s="78">
        <f t="shared" ref="G14:P15" si="1">G9-G12</f>
        <v>1372.7479139999996</v>
      </c>
      <c r="H14" s="79">
        <f t="shared" si="1"/>
        <v>327.639003</v>
      </c>
      <c r="I14" s="78">
        <f t="shared" si="1"/>
        <v>389.66966300000013</v>
      </c>
      <c r="J14" s="79">
        <f t="shared" si="1"/>
        <v>531.89981299999999</v>
      </c>
      <c r="K14" s="78">
        <f t="shared" si="1"/>
        <v>692.73487499999987</v>
      </c>
      <c r="L14" s="79">
        <f t="shared" si="1"/>
        <v>26.32105</v>
      </c>
      <c r="M14" s="78">
        <f t="shared" si="1"/>
        <v>25.454181000000005</v>
      </c>
      <c r="N14" s="79">
        <f t="shared" ref="N14" si="2">N9-N12</f>
        <v>63</v>
      </c>
      <c r="O14" s="78">
        <f t="shared" si="1"/>
        <v>9</v>
      </c>
      <c r="P14" s="79">
        <f t="shared" si="1"/>
        <v>247</v>
      </c>
      <c r="Q14" s="78">
        <f t="shared" ref="Q14:Q15" si="3">Q9-Q12</f>
        <v>220</v>
      </c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20"/>
      <c r="B15" s="53" t="s">
        <v>56</v>
      </c>
      <c r="C15" s="53"/>
      <c r="D15" s="53"/>
      <c r="E15" s="65" t="s">
        <v>152</v>
      </c>
      <c r="F15" s="79">
        <f t="shared" si="0"/>
        <v>-521.980501</v>
      </c>
      <c r="G15" s="78">
        <f t="shared" si="1"/>
        <v>3.4686849999999998</v>
      </c>
      <c r="H15" s="79">
        <f t="shared" si="1"/>
        <v>0</v>
      </c>
      <c r="I15" s="78">
        <f t="shared" si="1"/>
        <v>0</v>
      </c>
      <c r="J15" s="79">
        <f t="shared" si="1"/>
        <v>0</v>
      </c>
      <c r="K15" s="78">
        <f t="shared" si="1"/>
        <v>0</v>
      </c>
      <c r="L15" s="79">
        <f t="shared" si="1"/>
        <v>0</v>
      </c>
      <c r="M15" s="78">
        <f t="shared" si="1"/>
        <v>0</v>
      </c>
      <c r="N15" s="79">
        <f t="shared" ref="N15" si="4">N10-N13</f>
        <v>126</v>
      </c>
      <c r="O15" s="78">
        <f t="shared" si="1"/>
        <v>67</v>
      </c>
      <c r="P15" s="79">
        <f t="shared" si="1"/>
        <v>0</v>
      </c>
      <c r="Q15" s="78">
        <f t="shared" si="3"/>
        <v>-46</v>
      </c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20"/>
      <c r="B16" s="53" t="s">
        <v>57</v>
      </c>
      <c r="C16" s="53"/>
      <c r="D16" s="53"/>
      <c r="E16" s="65" t="s">
        <v>153</v>
      </c>
      <c r="F16" s="79">
        <f t="shared" ref="F16" si="5">F8-F11</f>
        <v>1498.7302149999996</v>
      </c>
      <c r="G16" s="78">
        <f t="shared" ref="G16:P16" si="6">G8-G11</f>
        <v>1376.2165990000003</v>
      </c>
      <c r="H16" s="79">
        <f t="shared" si="6"/>
        <v>327.639003</v>
      </c>
      <c r="I16" s="78">
        <f t="shared" si="6"/>
        <v>389.66966300000013</v>
      </c>
      <c r="J16" s="79">
        <f t="shared" si="6"/>
        <v>531.89981299999999</v>
      </c>
      <c r="K16" s="78">
        <f t="shared" si="6"/>
        <v>692.73487499999987</v>
      </c>
      <c r="L16" s="79">
        <f t="shared" si="6"/>
        <v>26.32105</v>
      </c>
      <c r="M16" s="78">
        <f t="shared" si="6"/>
        <v>25.454181000000005</v>
      </c>
      <c r="N16" s="79">
        <f t="shared" ref="N16" si="7">N8-N11</f>
        <v>188</v>
      </c>
      <c r="O16" s="78">
        <f t="shared" si="6"/>
        <v>77</v>
      </c>
      <c r="P16" s="79">
        <f t="shared" si="6"/>
        <v>247</v>
      </c>
      <c r="Q16" s="78">
        <f t="shared" ref="Q16" si="8">Q8-Q11</f>
        <v>174</v>
      </c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20"/>
      <c r="B17" s="53" t="s">
        <v>58</v>
      </c>
      <c r="C17" s="53"/>
      <c r="D17" s="53"/>
      <c r="E17" s="51"/>
      <c r="F17" s="83">
        <v>0</v>
      </c>
      <c r="G17" s="81">
        <v>0</v>
      </c>
      <c r="H17" s="83">
        <v>0</v>
      </c>
      <c r="I17" s="81">
        <v>0</v>
      </c>
      <c r="J17" s="79">
        <v>0</v>
      </c>
      <c r="K17" s="78">
        <v>0</v>
      </c>
      <c r="L17" s="79">
        <v>3017.2883539999998</v>
      </c>
      <c r="M17" s="78">
        <v>3044</v>
      </c>
      <c r="N17" s="83">
        <v>6636</v>
      </c>
      <c r="O17" s="81">
        <f>6275+275</f>
        <v>6550</v>
      </c>
      <c r="P17" s="83">
        <v>0</v>
      </c>
      <c r="Q17" s="81">
        <v>0</v>
      </c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20"/>
      <c r="B18" s="53" t="s">
        <v>59</v>
      </c>
      <c r="C18" s="53"/>
      <c r="D18" s="53"/>
      <c r="E18" s="51"/>
      <c r="F18" s="82">
        <v>0</v>
      </c>
      <c r="G18" s="80">
        <v>0</v>
      </c>
      <c r="H18" s="82">
        <v>0</v>
      </c>
      <c r="I18" s="80">
        <v>0</v>
      </c>
      <c r="J18" s="82">
        <v>0</v>
      </c>
      <c r="K18" s="80">
        <v>0</v>
      </c>
      <c r="L18" s="82">
        <v>0</v>
      </c>
      <c r="M18" s="80">
        <v>0</v>
      </c>
      <c r="N18" s="82">
        <v>0</v>
      </c>
      <c r="O18" s="80">
        <v>0</v>
      </c>
      <c r="P18" s="82">
        <v>0</v>
      </c>
      <c r="Q18" s="80">
        <v>0</v>
      </c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20" t="s">
        <v>83</v>
      </c>
      <c r="B19" s="60" t="s">
        <v>60</v>
      </c>
      <c r="C19" s="53"/>
      <c r="D19" s="53"/>
      <c r="E19" s="65"/>
      <c r="F19" s="79">
        <v>270</v>
      </c>
      <c r="G19" s="78">
        <v>251.19794400000001</v>
      </c>
      <c r="H19" s="79">
        <v>179.33799999999999</v>
      </c>
      <c r="I19" s="78">
        <v>289.28100000000001</v>
      </c>
      <c r="J19" s="79">
        <v>1621.5490380000001</v>
      </c>
      <c r="K19" s="78">
        <v>599.25501299999996</v>
      </c>
      <c r="L19" s="79">
        <v>0</v>
      </c>
      <c r="M19" s="78">
        <v>0</v>
      </c>
      <c r="N19" s="79">
        <v>1548</v>
      </c>
      <c r="O19" s="78">
        <f>3152+470</f>
        <v>3622</v>
      </c>
      <c r="P19" s="79">
        <v>3750</v>
      </c>
      <c r="Q19" s="78">
        <v>5276</v>
      </c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20"/>
      <c r="B20" s="61"/>
      <c r="C20" s="53" t="s">
        <v>61</v>
      </c>
      <c r="D20" s="53"/>
      <c r="E20" s="65"/>
      <c r="F20" s="79">
        <v>180</v>
      </c>
      <c r="G20" s="78">
        <v>0</v>
      </c>
      <c r="H20" s="79">
        <v>117</v>
      </c>
      <c r="I20" s="78">
        <v>118</v>
      </c>
      <c r="J20" s="79">
        <v>453</v>
      </c>
      <c r="K20" s="78">
        <v>287</v>
      </c>
      <c r="L20" s="79">
        <v>0</v>
      </c>
      <c r="M20" s="78">
        <v>0</v>
      </c>
      <c r="N20" s="79">
        <v>708</v>
      </c>
      <c r="O20" s="78">
        <f>3034+190</f>
        <v>3224</v>
      </c>
      <c r="P20" s="79">
        <v>684</v>
      </c>
      <c r="Q20" s="78">
        <v>1009</v>
      </c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20"/>
      <c r="B21" s="70" t="s">
        <v>62</v>
      </c>
      <c r="C21" s="53"/>
      <c r="D21" s="53"/>
      <c r="E21" s="65" t="s">
        <v>154</v>
      </c>
      <c r="F21" s="79">
        <v>270</v>
      </c>
      <c r="G21" s="78">
        <v>251.19794400000001</v>
      </c>
      <c r="H21" s="79">
        <v>179.33799999999999</v>
      </c>
      <c r="I21" s="78">
        <v>289.28100000000001</v>
      </c>
      <c r="J21" s="79">
        <v>1011.549038</v>
      </c>
      <c r="K21" s="78">
        <v>395.78901300000001</v>
      </c>
      <c r="L21" s="79">
        <v>0</v>
      </c>
      <c r="M21" s="78">
        <v>0</v>
      </c>
      <c r="N21" s="79">
        <v>1548</v>
      </c>
      <c r="O21" s="78">
        <f>3152+470</f>
        <v>3622</v>
      </c>
      <c r="P21" s="79">
        <v>3750</v>
      </c>
      <c r="Q21" s="78">
        <v>5276</v>
      </c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20"/>
      <c r="B22" s="60" t="s">
        <v>63</v>
      </c>
      <c r="C22" s="53"/>
      <c r="D22" s="53"/>
      <c r="E22" s="65" t="s">
        <v>155</v>
      </c>
      <c r="F22" s="79">
        <v>1640.6217919999999</v>
      </c>
      <c r="G22" s="78">
        <v>2218.1448449999998</v>
      </c>
      <c r="H22" s="79">
        <v>716.81821300000001</v>
      </c>
      <c r="I22" s="78">
        <v>1140.9519379999999</v>
      </c>
      <c r="J22" s="79">
        <v>2530.7100829999999</v>
      </c>
      <c r="K22" s="78">
        <v>1403.121433</v>
      </c>
      <c r="L22" s="79">
        <v>44.447000000000003</v>
      </c>
      <c r="M22" s="78">
        <v>38.212000000000003</v>
      </c>
      <c r="N22" s="79">
        <v>3523</v>
      </c>
      <c r="O22" s="78">
        <f>5672+477</f>
        <v>6149</v>
      </c>
      <c r="P22" s="79">
        <v>4524</v>
      </c>
      <c r="Q22" s="78">
        <v>5595</v>
      </c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20"/>
      <c r="B23" s="61" t="s">
        <v>64</v>
      </c>
      <c r="C23" s="53" t="s">
        <v>65</v>
      </c>
      <c r="D23" s="53"/>
      <c r="E23" s="65"/>
      <c r="F23" s="79">
        <v>289.22454900000002</v>
      </c>
      <c r="G23" s="78">
        <v>346.27246000000002</v>
      </c>
      <c r="H23" s="79">
        <v>369.69719400000002</v>
      </c>
      <c r="I23" s="78">
        <v>400.567094</v>
      </c>
      <c r="J23" s="79">
        <v>168.93210199999999</v>
      </c>
      <c r="K23" s="78">
        <v>203.74724000000001</v>
      </c>
      <c r="L23" s="79">
        <v>0</v>
      </c>
      <c r="M23" s="78">
        <v>0</v>
      </c>
      <c r="N23" s="79">
        <v>2574</v>
      </c>
      <c r="O23" s="78">
        <f>2569+280</f>
        <v>2849</v>
      </c>
      <c r="P23" s="79">
        <v>1021</v>
      </c>
      <c r="Q23" s="78">
        <v>997</v>
      </c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20"/>
      <c r="B24" s="53" t="s">
        <v>156</v>
      </c>
      <c r="C24" s="53"/>
      <c r="D24" s="53"/>
      <c r="E24" s="65" t="s">
        <v>157</v>
      </c>
      <c r="F24" s="79">
        <f t="shared" ref="F24" si="9">F21-F22</f>
        <v>-1370.6217919999999</v>
      </c>
      <c r="G24" s="78">
        <f t="shared" ref="G24:P24" si="10">G21-G22</f>
        <v>-1966.9469009999998</v>
      </c>
      <c r="H24" s="79">
        <f t="shared" si="10"/>
        <v>-537.48021300000005</v>
      </c>
      <c r="I24" s="78">
        <f t="shared" si="10"/>
        <v>-851.67093799999998</v>
      </c>
      <c r="J24" s="79">
        <f t="shared" si="10"/>
        <v>-1519.1610449999998</v>
      </c>
      <c r="K24" s="78">
        <f t="shared" si="10"/>
        <v>-1007.33242</v>
      </c>
      <c r="L24" s="79">
        <f t="shared" si="10"/>
        <v>-44.447000000000003</v>
      </c>
      <c r="M24" s="78">
        <f t="shared" si="10"/>
        <v>-38.212000000000003</v>
      </c>
      <c r="N24" s="79">
        <f t="shared" si="10"/>
        <v>-1975</v>
      </c>
      <c r="O24" s="78">
        <f t="shared" si="10"/>
        <v>-2527</v>
      </c>
      <c r="P24" s="79">
        <f t="shared" si="10"/>
        <v>-774</v>
      </c>
      <c r="Q24" s="78">
        <f t="shared" ref="Q24" si="11">Q21-Q22</f>
        <v>-319</v>
      </c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20"/>
      <c r="B25" s="60" t="s">
        <v>66</v>
      </c>
      <c r="C25" s="60"/>
      <c r="D25" s="60"/>
      <c r="E25" s="124" t="s">
        <v>158</v>
      </c>
      <c r="F25" s="116">
        <v>1370.6217919999999</v>
      </c>
      <c r="G25" s="118">
        <v>1967</v>
      </c>
      <c r="H25" s="116">
        <v>537.48021300000005</v>
      </c>
      <c r="I25" s="118">
        <v>852</v>
      </c>
      <c r="J25" s="116">
        <v>1519.1610450000001</v>
      </c>
      <c r="K25" s="118">
        <v>1007.33242</v>
      </c>
      <c r="L25" s="116">
        <v>44.447000000000003</v>
      </c>
      <c r="M25" s="118">
        <v>38</v>
      </c>
      <c r="N25" s="130">
        <v>1801</v>
      </c>
      <c r="O25" s="118">
        <f>2157+7</f>
        <v>2164</v>
      </c>
      <c r="P25" s="116">
        <v>774</v>
      </c>
      <c r="Q25" s="118">
        <v>319</v>
      </c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20"/>
      <c r="B26" s="70" t="s">
        <v>67</v>
      </c>
      <c r="C26" s="70"/>
      <c r="D26" s="70"/>
      <c r="E26" s="125"/>
      <c r="F26" s="117"/>
      <c r="G26" s="119"/>
      <c r="H26" s="117"/>
      <c r="I26" s="119"/>
      <c r="J26" s="117"/>
      <c r="K26" s="119"/>
      <c r="L26" s="117"/>
      <c r="M26" s="119"/>
      <c r="N26" s="131">
        <v>0</v>
      </c>
      <c r="O26" s="119"/>
      <c r="P26" s="117"/>
      <c r="Q26" s="119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20"/>
      <c r="B27" s="53" t="s">
        <v>159</v>
      </c>
      <c r="C27" s="53"/>
      <c r="D27" s="53"/>
      <c r="E27" s="65" t="s">
        <v>160</v>
      </c>
      <c r="F27" s="79">
        <f t="shared" ref="F27" si="12">F24+F25</f>
        <v>0</v>
      </c>
      <c r="G27" s="78">
        <f t="shared" ref="G27:P27" si="13">G24+G25</f>
        <v>5.3099000000202068E-2</v>
      </c>
      <c r="H27" s="79">
        <f t="shared" si="13"/>
        <v>0</v>
      </c>
      <c r="I27" s="78">
        <f t="shared" si="13"/>
        <v>0.32906200000002173</v>
      </c>
      <c r="J27" s="79">
        <f t="shared" si="13"/>
        <v>0</v>
      </c>
      <c r="K27" s="78">
        <f t="shared" si="13"/>
        <v>0</v>
      </c>
      <c r="L27" s="79">
        <f t="shared" si="13"/>
        <v>0</v>
      </c>
      <c r="M27" s="78">
        <f t="shared" si="13"/>
        <v>-0.2120000000000033</v>
      </c>
      <c r="N27" s="79">
        <f t="shared" si="13"/>
        <v>-174</v>
      </c>
      <c r="O27" s="78">
        <f t="shared" si="13"/>
        <v>-363</v>
      </c>
      <c r="P27" s="79">
        <f t="shared" si="13"/>
        <v>0</v>
      </c>
      <c r="Q27" s="78">
        <f t="shared" ref="Q27" si="14">Q24+Q25</f>
        <v>0</v>
      </c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161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123" t="s">
        <v>68</v>
      </c>
      <c r="B30" s="123"/>
      <c r="C30" s="123"/>
      <c r="D30" s="123"/>
      <c r="E30" s="123"/>
      <c r="F30" s="128" t="s">
        <v>255</v>
      </c>
      <c r="G30" s="129"/>
      <c r="H30" s="128" t="s">
        <v>256</v>
      </c>
      <c r="I30" s="129"/>
      <c r="J30" s="128" t="s">
        <v>257</v>
      </c>
      <c r="K30" s="129"/>
      <c r="L30" s="127"/>
      <c r="M30" s="127"/>
      <c r="N30" s="127"/>
      <c r="O30" s="127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23"/>
      <c r="B31" s="123"/>
      <c r="C31" s="123"/>
      <c r="D31" s="123"/>
      <c r="E31" s="123"/>
      <c r="F31" s="51" t="s">
        <v>242</v>
      </c>
      <c r="G31" s="71" t="s">
        <v>245</v>
      </c>
      <c r="H31" s="51" t="s">
        <v>242</v>
      </c>
      <c r="I31" s="71" t="s">
        <v>245</v>
      </c>
      <c r="J31" s="51" t="s">
        <v>242</v>
      </c>
      <c r="K31" s="71" t="s">
        <v>245</v>
      </c>
      <c r="L31" s="51" t="s">
        <v>242</v>
      </c>
      <c r="M31" s="71" t="s">
        <v>245</v>
      </c>
      <c r="N31" s="51" t="s">
        <v>242</v>
      </c>
      <c r="O31" s="71" t="s">
        <v>245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20" t="s">
        <v>84</v>
      </c>
      <c r="B32" s="60" t="s">
        <v>49</v>
      </c>
      <c r="C32" s="53"/>
      <c r="D32" s="53"/>
      <c r="E32" s="65" t="s">
        <v>40</v>
      </c>
      <c r="F32" s="79">
        <v>194.2</v>
      </c>
      <c r="G32" s="78">
        <f>75.1+121</f>
        <v>196.1</v>
      </c>
      <c r="H32" s="106">
        <v>2</v>
      </c>
      <c r="I32" s="78">
        <v>0</v>
      </c>
      <c r="J32" s="79">
        <v>791</v>
      </c>
      <c r="K32" s="78">
        <v>805</v>
      </c>
      <c r="L32" s="54"/>
      <c r="M32" s="54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26"/>
      <c r="B33" s="62"/>
      <c r="C33" s="60" t="s">
        <v>69</v>
      </c>
      <c r="D33" s="53"/>
      <c r="E33" s="65"/>
      <c r="F33" s="79">
        <v>74.2</v>
      </c>
      <c r="G33" s="78">
        <v>75.099999999999994</v>
      </c>
      <c r="H33" s="106">
        <v>2</v>
      </c>
      <c r="I33" s="78">
        <v>0</v>
      </c>
      <c r="J33" s="79">
        <v>527</v>
      </c>
      <c r="K33" s="78">
        <v>506</v>
      </c>
      <c r="L33" s="54"/>
      <c r="M33" s="54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26"/>
      <c r="B34" s="62"/>
      <c r="C34" s="61"/>
      <c r="D34" s="53" t="s">
        <v>70</v>
      </c>
      <c r="E34" s="65"/>
      <c r="F34" s="79">
        <v>0</v>
      </c>
      <c r="G34" s="78">
        <v>0</v>
      </c>
      <c r="H34" s="106">
        <v>2</v>
      </c>
      <c r="I34" s="78">
        <v>0</v>
      </c>
      <c r="J34" s="79">
        <v>527</v>
      </c>
      <c r="K34" s="78">
        <v>506</v>
      </c>
      <c r="L34" s="54"/>
      <c r="M34" s="54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26"/>
      <c r="B35" s="61"/>
      <c r="C35" s="70" t="s">
        <v>71</v>
      </c>
      <c r="D35" s="53"/>
      <c r="E35" s="65"/>
      <c r="F35" s="79">
        <v>120</v>
      </c>
      <c r="G35" s="78">
        <v>121</v>
      </c>
      <c r="H35" s="106">
        <v>0</v>
      </c>
      <c r="I35" s="78">
        <v>0</v>
      </c>
      <c r="J35" s="82">
        <v>264</v>
      </c>
      <c r="K35" s="80">
        <v>299</v>
      </c>
      <c r="L35" s="54"/>
      <c r="M35" s="54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26"/>
      <c r="B36" s="60" t="s">
        <v>52</v>
      </c>
      <c r="C36" s="53"/>
      <c r="D36" s="53"/>
      <c r="E36" s="65" t="s">
        <v>41</v>
      </c>
      <c r="F36" s="79">
        <v>1.7</v>
      </c>
      <c r="G36" s="78">
        <v>1.9</v>
      </c>
      <c r="H36" s="106">
        <v>0</v>
      </c>
      <c r="I36" s="78">
        <v>0</v>
      </c>
      <c r="J36" s="79">
        <v>309</v>
      </c>
      <c r="K36" s="78">
        <v>429</v>
      </c>
      <c r="L36" s="54"/>
      <c r="M36" s="54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26"/>
      <c r="B37" s="62"/>
      <c r="C37" s="53" t="s">
        <v>72</v>
      </c>
      <c r="D37" s="53"/>
      <c r="E37" s="65"/>
      <c r="F37" s="79">
        <v>1.7</v>
      </c>
      <c r="G37" s="78">
        <v>1.7</v>
      </c>
      <c r="H37" s="106">
        <v>0</v>
      </c>
      <c r="I37" s="78">
        <v>0</v>
      </c>
      <c r="J37" s="79">
        <v>223</v>
      </c>
      <c r="K37" s="78">
        <v>247</v>
      </c>
      <c r="L37" s="54"/>
      <c r="M37" s="54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26"/>
      <c r="B38" s="61"/>
      <c r="C38" s="53" t="s">
        <v>73</v>
      </c>
      <c r="D38" s="53"/>
      <c r="E38" s="65"/>
      <c r="F38" s="79">
        <v>0</v>
      </c>
      <c r="G38" s="78">
        <v>0.2</v>
      </c>
      <c r="H38" s="106">
        <v>0</v>
      </c>
      <c r="I38" s="78">
        <v>0</v>
      </c>
      <c r="J38" s="79">
        <v>86</v>
      </c>
      <c r="K38" s="78">
        <v>182</v>
      </c>
      <c r="L38" s="54"/>
      <c r="M38" s="54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26"/>
      <c r="B39" s="47" t="s">
        <v>74</v>
      </c>
      <c r="C39" s="47"/>
      <c r="D39" s="47"/>
      <c r="E39" s="65" t="s">
        <v>162</v>
      </c>
      <c r="F39" s="79">
        <v>192.5</v>
      </c>
      <c r="G39" s="78">
        <f t="shared" ref="G39:O39" si="15">G32-G36</f>
        <v>194.2</v>
      </c>
      <c r="H39" s="106">
        <f t="shared" si="15"/>
        <v>2</v>
      </c>
      <c r="I39" s="78">
        <f t="shared" si="15"/>
        <v>0</v>
      </c>
      <c r="J39" s="79">
        <f t="shared" si="15"/>
        <v>482</v>
      </c>
      <c r="K39" s="78">
        <f t="shared" si="15"/>
        <v>376</v>
      </c>
      <c r="L39" s="54">
        <f t="shared" si="15"/>
        <v>0</v>
      </c>
      <c r="M39" s="54">
        <f t="shared" si="15"/>
        <v>0</v>
      </c>
      <c r="N39" s="54">
        <f t="shared" si="15"/>
        <v>0</v>
      </c>
      <c r="O39" s="54">
        <f t="shared" si="15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20" t="s">
        <v>85</v>
      </c>
      <c r="B40" s="60" t="s">
        <v>75</v>
      </c>
      <c r="C40" s="53"/>
      <c r="D40" s="53"/>
      <c r="E40" s="65" t="s">
        <v>43</v>
      </c>
      <c r="F40" s="79">
        <v>0</v>
      </c>
      <c r="G40" s="78">
        <v>0</v>
      </c>
      <c r="H40" s="106">
        <v>0</v>
      </c>
      <c r="I40" s="78">
        <v>0</v>
      </c>
      <c r="J40" s="79">
        <v>677</v>
      </c>
      <c r="K40" s="78">
        <v>568</v>
      </c>
      <c r="L40" s="54"/>
      <c r="M40" s="54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21"/>
      <c r="B41" s="61"/>
      <c r="C41" s="53" t="s">
        <v>76</v>
      </c>
      <c r="D41" s="53"/>
      <c r="E41" s="65"/>
      <c r="F41" s="82">
        <v>0</v>
      </c>
      <c r="G41" s="80">
        <v>0</v>
      </c>
      <c r="H41" s="107">
        <v>0</v>
      </c>
      <c r="I41" s="80">
        <v>0</v>
      </c>
      <c r="J41" s="79">
        <v>677</v>
      </c>
      <c r="K41" s="78">
        <v>568</v>
      </c>
      <c r="L41" s="54"/>
      <c r="M41" s="54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21"/>
      <c r="B42" s="60" t="s">
        <v>63</v>
      </c>
      <c r="C42" s="53"/>
      <c r="D42" s="53"/>
      <c r="E42" s="65" t="s">
        <v>44</v>
      </c>
      <c r="F42" s="79">
        <v>128.80000000000001</v>
      </c>
      <c r="G42" s="78">
        <f>9.8+121</f>
        <v>130.80000000000001</v>
      </c>
      <c r="H42" s="106">
        <v>2</v>
      </c>
      <c r="I42" s="78">
        <v>2</v>
      </c>
      <c r="J42" s="79">
        <v>1160</v>
      </c>
      <c r="K42" s="78">
        <v>973</v>
      </c>
      <c r="L42" s="54"/>
      <c r="M42" s="54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21"/>
      <c r="B43" s="61"/>
      <c r="C43" s="53" t="s">
        <v>77</v>
      </c>
      <c r="D43" s="53"/>
      <c r="E43" s="65"/>
      <c r="F43" s="79">
        <v>118</v>
      </c>
      <c r="G43" s="78">
        <v>118</v>
      </c>
      <c r="H43" s="106">
        <v>0</v>
      </c>
      <c r="I43" s="78">
        <v>0</v>
      </c>
      <c r="J43" s="82">
        <v>970</v>
      </c>
      <c r="K43" s="80">
        <v>943</v>
      </c>
      <c r="L43" s="54"/>
      <c r="M43" s="54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21"/>
      <c r="B44" s="53" t="s">
        <v>74</v>
      </c>
      <c r="C44" s="53"/>
      <c r="D44" s="53"/>
      <c r="E44" s="65" t="s">
        <v>163</v>
      </c>
      <c r="F44" s="82">
        <v>-128.80000000000001</v>
      </c>
      <c r="G44" s="80">
        <f t="shared" ref="G44:O44" si="16">G40-G42</f>
        <v>-130.80000000000001</v>
      </c>
      <c r="H44" s="107">
        <f t="shared" si="16"/>
        <v>-2</v>
      </c>
      <c r="I44" s="80">
        <f t="shared" si="16"/>
        <v>-2</v>
      </c>
      <c r="J44" s="82">
        <f t="shared" si="16"/>
        <v>-483</v>
      </c>
      <c r="K44" s="80">
        <f>K40-K42</f>
        <v>-405</v>
      </c>
      <c r="L44" s="66">
        <f t="shared" si="16"/>
        <v>0</v>
      </c>
      <c r="M44" s="66">
        <f t="shared" si="16"/>
        <v>0</v>
      </c>
      <c r="N44" s="66">
        <f t="shared" si="16"/>
        <v>0</v>
      </c>
      <c r="O44" s="66">
        <f t="shared" si="16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20" t="s">
        <v>86</v>
      </c>
      <c r="B45" s="47" t="s">
        <v>78</v>
      </c>
      <c r="C45" s="47"/>
      <c r="D45" s="47"/>
      <c r="E45" s="65" t="s">
        <v>164</v>
      </c>
      <c r="F45" s="79">
        <v>63.699999999999989</v>
      </c>
      <c r="G45" s="78">
        <f t="shared" ref="G45:O45" si="17">G39+G44</f>
        <v>63.399999999999977</v>
      </c>
      <c r="H45" s="106">
        <f t="shared" si="17"/>
        <v>0</v>
      </c>
      <c r="I45" s="78">
        <f t="shared" si="17"/>
        <v>-2</v>
      </c>
      <c r="J45" s="79">
        <f t="shared" si="17"/>
        <v>-1</v>
      </c>
      <c r="K45" s="78">
        <f t="shared" si="17"/>
        <v>-29</v>
      </c>
      <c r="L45" s="54">
        <f t="shared" si="17"/>
        <v>0</v>
      </c>
      <c r="M45" s="54">
        <f t="shared" si="17"/>
        <v>0</v>
      </c>
      <c r="N45" s="54">
        <f t="shared" si="17"/>
        <v>0</v>
      </c>
      <c r="O45" s="54">
        <f t="shared" si="17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21"/>
      <c r="B46" s="53" t="s">
        <v>79</v>
      </c>
      <c r="C46" s="53"/>
      <c r="D46" s="53"/>
      <c r="E46" s="53"/>
      <c r="F46" s="82">
        <v>0</v>
      </c>
      <c r="G46" s="80">
        <v>0</v>
      </c>
      <c r="H46" s="107">
        <v>0</v>
      </c>
      <c r="I46" s="80">
        <v>0</v>
      </c>
      <c r="J46" s="82">
        <v>0</v>
      </c>
      <c r="K46" s="80">
        <v>0</v>
      </c>
      <c r="L46" s="54"/>
      <c r="M46" s="54"/>
      <c r="N46" s="66"/>
      <c r="O46" s="66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21"/>
      <c r="B47" s="53" t="s">
        <v>80</v>
      </c>
      <c r="C47" s="53"/>
      <c r="D47" s="53"/>
      <c r="E47" s="53"/>
      <c r="F47" s="79">
        <v>1464</v>
      </c>
      <c r="G47" s="78">
        <v>1400</v>
      </c>
      <c r="H47" s="106">
        <v>93</v>
      </c>
      <c r="I47" s="78">
        <v>96</v>
      </c>
      <c r="J47" s="79">
        <v>679</v>
      </c>
      <c r="K47" s="78">
        <v>680</v>
      </c>
      <c r="L47" s="54"/>
      <c r="M47" s="54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21"/>
      <c r="B48" s="53" t="s">
        <v>81</v>
      </c>
      <c r="C48" s="53"/>
      <c r="D48" s="53"/>
      <c r="E48" s="53"/>
      <c r="F48" s="79">
        <v>1464</v>
      </c>
      <c r="G48" s="78">
        <v>1400</v>
      </c>
      <c r="H48" s="106">
        <v>0</v>
      </c>
      <c r="I48" s="78">
        <v>0</v>
      </c>
      <c r="J48" s="79">
        <v>639</v>
      </c>
      <c r="K48" s="78">
        <v>644</v>
      </c>
      <c r="L48" s="54"/>
      <c r="M48" s="54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5.95" customHeight="1">
      <c r="A49" s="8" t="s">
        <v>165</v>
      </c>
      <c r="O49" s="6"/>
    </row>
    <row r="50" spans="1:15" ht="15.95" customHeight="1">
      <c r="A50" s="8"/>
    </row>
  </sheetData>
  <mergeCells count="31">
    <mergeCell ref="A45:A48"/>
    <mergeCell ref="O25:O26"/>
    <mergeCell ref="A30:E31"/>
    <mergeCell ref="F30:G30"/>
    <mergeCell ref="H30:I30"/>
    <mergeCell ref="J30:K30"/>
    <mergeCell ref="L30:M30"/>
    <mergeCell ref="N30:O30"/>
    <mergeCell ref="J25:J26"/>
    <mergeCell ref="K25:K26"/>
    <mergeCell ref="L25:L26"/>
    <mergeCell ref="A6:E7"/>
    <mergeCell ref="F6:G6"/>
    <mergeCell ref="H6:I6"/>
    <mergeCell ref="A32:A39"/>
    <mergeCell ref="A40:A44"/>
    <mergeCell ref="H25:H26"/>
    <mergeCell ref="I25:I26"/>
    <mergeCell ref="A8:A18"/>
    <mergeCell ref="A19:A27"/>
    <mergeCell ref="E25:E26"/>
    <mergeCell ref="F25:F26"/>
    <mergeCell ref="G25:G26"/>
    <mergeCell ref="P6:Q6"/>
    <mergeCell ref="P25:P26"/>
    <mergeCell ref="Q25:Q26"/>
    <mergeCell ref="J6:K6"/>
    <mergeCell ref="L6:M6"/>
    <mergeCell ref="N6:O6"/>
    <mergeCell ref="M25:M26"/>
    <mergeCell ref="N25:N26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67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topLeftCell="A21" zoomScale="85" zoomScaleNormal="100" zoomScaleSheetLayoutView="85" workbookViewId="0">
      <selection activeCell="G1" sqref="G1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3" t="s">
        <v>0</v>
      </c>
      <c r="B1" s="33"/>
      <c r="C1" s="41" t="s">
        <v>262</v>
      </c>
      <c r="D1" s="42"/>
    </row>
    <row r="3" spans="1:14" ht="15" customHeight="1">
      <c r="A3" s="14" t="s">
        <v>166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244</v>
      </c>
      <c r="C5" s="43"/>
      <c r="D5" s="43"/>
      <c r="H5" s="15"/>
      <c r="L5" s="15"/>
      <c r="N5" s="15" t="s">
        <v>167</v>
      </c>
    </row>
    <row r="6" spans="1:14" ht="15" customHeight="1">
      <c r="A6" s="44"/>
      <c r="B6" s="45"/>
      <c r="C6" s="45"/>
      <c r="D6" s="77"/>
      <c r="E6" s="132" t="s">
        <v>259</v>
      </c>
      <c r="F6" s="133"/>
      <c r="G6" s="132" t="s">
        <v>260</v>
      </c>
      <c r="H6" s="133"/>
      <c r="I6" s="135"/>
      <c r="J6" s="136"/>
      <c r="K6" s="134"/>
      <c r="L6" s="134"/>
      <c r="M6" s="134"/>
      <c r="N6" s="134"/>
    </row>
    <row r="7" spans="1:14" ht="15" customHeight="1">
      <c r="A7" s="18"/>
      <c r="B7" s="19"/>
      <c r="C7" s="19"/>
      <c r="D7" s="59"/>
      <c r="E7" s="36" t="s">
        <v>242</v>
      </c>
      <c r="F7" s="36" t="s">
        <v>245</v>
      </c>
      <c r="G7" s="36" t="s">
        <v>242</v>
      </c>
      <c r="H7" s="36" t="s">
        <v>245</v>
      </c>
      <c r="I7" s="36" t="s">
        <v>242</v>
      </c>
      <c r="J7" s="36" t="s">
        <v>245</v>
      </c>
      <c r="K7" s="36" t="s">
        <v>242</v>
      </c>
      <c r="L7" s="36" t="s">
        <v>245</v>
      </c>
      <c r="M7" s="36" t="s">
        <v>242</v>
      </c>
      <c r="N7" s="36" t="s">
        <v>245</v>
      </c>
    </row>
    <row r="8" spans="1:14" ht="18" customHeight="1">
      <c r="A8" s="110" t="s">
        <v>168</v>
      </c>
      <c r="B8" s="72" t="s">
        <v>169</v>
      </c>
      <c r="C8" s="73"/>
      <c r="D8" s="73"/>
      <c r="E8" s="102">
        <v>1</v>
      </c>
      <c r="F8" s="101">
        <v>1</v>
      </c>
      <c r="G8" s="102">
        <v>41</v>
      </c>
      <c r="H8" s="101">
        <v>41</v>
      </c>
      <c r="I8" s="74"/>
      <c r="J8" s="74"/>
      <c r="K8" s="74"/>
      <c r="L8" s="74"/>
      <c r="M8" s="74"/>
      <c r="N8" s="74"/>
    </row>
    <row r="9" spans="1:14" ht="18" customHeight="1">
      <c r="A9" s="110"/>
      <c r="B9" s="110" t="s">
        <v>170</v>
      </c>
      <c r="C9" s="53" t="s">
        <v>171</v>
      </c>
      <c r="D9" s="53"/>
      <c r="E9" s="102">
        <v>5745</v>
      </c>
      <c r="F9" s="101">
        <v>5745</v>
      </c>
      <c r="G9" s="102">
        <v>4000</v>
      </c>
      <c r="H9" s="101">
        <v>4000</v>
      </c>
      <c r="I9" s="74"/>
      <c r="J9" s="74"/>
      <c r="K9" s="74"/>
      <c r="L9" s="74"/>
      <c r="M9" s="74"/>
      <c r="N9" s="74"/>
    </row>
    <row r="10" spans="1:14" ht="18" customHeight="1">
      <c r="A10" s="110"/>
      <c r="B10" s="110"/>
      <c r="C10" s="53" t="s">
        <v>172</v>
      </c>
      <c r="D10" s="53"/>
      <c r="E10" s="102">
        <v>5745</v>
      </c>
      <c r="F10" s="101">
        <v>5745</v>
      </c>
      <c r="G10" s="102">
        <v>2520</v>
      </c>
      <c r="H10" s="101">
        <v>2520</v>
      </c>
      <c r="I10" s="74"/>
      <c r="J10" s="74"/>
      <c r="K10" s="74"/>
      <c r="L10" s="74"/>
      <c r="M10" s="74"/>
      <c r="N10" s="74"/>
    </row>
    <row r="11" spans="1:14" ht="18" customHeight="1">
      <c r="A11" s="110"/>
      <c r="B11" s="110"/>
      <c r="C11" s="53" t="s">
        <v>173</v>
      </c>
      <c r="D11" s="53"/>
      <c r="E11" s="108">
        <v>0</v>
      </c>
      <c r="F11" s="101">
        <v>0</v>
      </c>
      <c r="G11" s="102">
        <v>1080</v>
      </c>
      <c r="H11" s="101">
        <v>1080</v>
      </c>
      <c r="I11" s="74"/>
      <c r="J11" s="74"/>
      <c r="K11" s="74"/>
      <c r="L11" s="74"/>
      <c r="M11" s="74"/>
      <c r="N11" s="74"/>
    </row>
    <row r="12" spans="1:14" ht="18" customHeight="1">
      <c r="A12" s="110"/>
      <c r="B12" s="110"/>
      <c r="C12" s="53" t="s">
        <v>174</v>
      </c>
      <c r="D12" s="53"/>
      <c r="E12" s="102">
        <v>0</v>
      </c>
      <c r="F12" s="101">
        <v>0</v>
      </c>
      <c r="G12" s="102">
        <v>400</v>
      </c>
      <c r="H12" s="101">
        <v>400</v>
      </c>
      <c r="I12" s="74"/>
      <c r="J12" s="74"/>
      <c r="K12" s="74"/>
      <c r="L12" s="74"/>
      <c r="M12" s="74"/>
      <c r="N12" s="74"/>
    </row>
    <row r="13" spans="1:14" ht="18" customHeight="1">
      <c r="A13" s="110"/>
      <c r="B13" s="110"/>
      <c r="C13" s="53" t="s">
        <v>175</v>
      </c>
      <c r="D13" s="53"/>
      <c r="E13" s="102">
        <v>0</v>
      </c>
      <c r="F13" s="101">
        <v>0</v>
      </c>
      <c r="G13" s="102">
        <v>0</v>
      </c>
      <c r="H13" s="101">
        <v>0</v>
      </c>
      <c r="I13" s="74"/>
      <c r="J13" s="74"/>
      <c r="K13" s="74"/>
      <c r="L13" s="74"/>
      <c r="M13" s="74"/>
      <c r="N13" s="74"/>
    </row>
    <row r="14" spans="1:14" ht="18" customHeight="1">
      <c r="A14" s="110"/>
      <c r="B14" s="110"/>
      <c r="C14" s="53" t="s">
        <v>176</v>
      </c>
      <c r="D14" s="53"/>
      <c r="E14" s="102">
        <v>0</v>
      </c>
      <c r="F14" s="101">
        <v>0</v>
      </c>
      <c r="G14" s="102">
        <v>0</v>
      </c>
      <c r="H14" s="101">
        <v>0</v>
      </c>
      <c r="I14" s="74"/>
      <c r="J14" s="74"/>
      <c r="K14" s="74"/>
      <c r="L14" s="74"/>
      <c r="M14" s="74"/>
      <c r="N14" s="74"/>
    </row>
    <row r="15" spans="1:14" ht="18" customHeight="1">
      <c r="A15" s="110" t="s">
        <v>177</v>
      </c>
      <c r="B15" s="110" t="s">
        <v>178</v>
      </c>
      <c r="C15" s="53" t="s">
        <v>179</v>
      </c>
      <c r="D15" s="53"/>
      <c r="E15" s="79">
        <v>720</v>
      </c>
      <c r="F15" s="78">
        <v>860</v>
      </c>
      <c r="G15" s="79">
        <v>3683</v>
      </c>
      <c r="H15" s="78">
        <v>4649.1000000000004</v>
      </c>
      <c r="I15" s="54"/>
      <c r="J15" s="54"/>
      <c r="K15" s="54"/>
      <c r="L15" s="54"/>
      <c r="M15" s="54"/>
      <c r="N15" s="54"/>
    </row>
    <row r="16" spans="1:14" ht="18" customHeight="1">
      <c r="A16" s="110"/>
      <c r="B16" s="110"/>
      <c r="C16" s="53" t="s">
        <v>180</v>
      </c>
      <c r="D16" s="53"/>
      <c r="E16" s="79">
        <v>21699</v>
      </c>
      <c r="F16" s="78">
        <v>21468</v>
      </c>
      <c r="G16" s="79">
        <v>4043</v>
      </c>
      <c r="H16" s="78">
        <v>4409.8</v>
      </c>
      <c r="I16" s="54"/>
      <c r="J16" s="54"/>
      <c r="K16" s="54"/>
      <c r="L16" s="54"/>
      <c r="M16" s="54"/>
      <c r="N16" s="54"/>
    </row>
    <row r="17" spans="1:15" ht="18" customHeight="1">
      <c r="A17" s="110"/>
      <c r="B17" s="110"/>
      <c r="C17" s="53" t="s">
        <v>181</v>
      </c>
      <c r="D17" s="53"/>
      <c r="E17" s="79">
        <v>0</v>
      </c>
      <c r="F17" s="78">
        <v>0</v>
      </c>
      <c r="G17" s="79">
        <v>0</v>
      </c>
      <c r="H17" s="78">
        <v>0</v>
      </c>
      <c r="I17" s="54"/>
      <c r="J17" s="54"/>
      <c r="K17" s="54"/>
      <c r="L17" s="54"/>
      <c r="M17" s="54"/>
      <c r="N17" s="54"/>
    </row>
    <row r="18" spans="1:15" ht="18" customHeight="1">
      <c r="A18" s="110"/>
      <c r="B18" s="110"/>
      <c r="C18" s="53" t="s">
        <v>182</v>
      </c>
      <c r="D18" s="53"/>
      <c r="E18" s="79">
        <v>22419</v>
      </c>
      <c r="F18" s="78">
        <v>22328</v>
      </c>
      <c r="G18" s="79">
        <v>7726</v>
      </c>
      <c r="H18" s="78">
        <v>9058.9</v>
      </c>
      <c r="I18" s="54"/>
      <c r="J18" s="54"/>
      <c r="K18" s="54"/>
      <c r="L18" s="54"/>
      <c r="M18" s="54"/>
      <c r="N18" s="54"/>
    </row>
    <row r="19" spans="1:15" ht="18" customHeight="1">
      <c r="A19" s="110"/>
      <c r="B19" s="110" t="s">
        <v>183</v>
      </c>
      <c r="C19" s="53" t="s">
        <v>184</v>
      </c>
      <c r="D19" s="53"/>
      <c r="E19" s="79">
        <v>1095</v>
      </c>
      <c r="F19" s="78">
        <v>1111</v>
      </c>
      <c r="G19" s="79">
        <v>3235</v>
      </c>
      <c r="H19" s="78">
        <v>3889.5</v>
      </c>
      <c r="I19" s="54"/>
      <c r="J19" s="54"/>
      <c r="K19" s="54"/>
      <c r="L19" s="54"/>
      <c r="M19" s="54"/>
      <c r="N19" s="54"/>
    </row>
    <row r="20" spans="1:15" ht="18" customHeight="1">
      <c r="A20" s="110"/>
      <c r="B20" s="110"/>
      <c r="C20" s="53" t="s">
        <v>185</v>
      </c>
      <c r="D20" s="53"/>
      <c r="E20" s="79">
        <v>7178</v>
      </c>
      <c r="F20" s="78">
        <v>7255</v>
      </c>
      <c r="G20" s="79">
        <v>624</v>
      </c>
      <c r="H20" s="78">
        <v>1308.9000000000001</v>
      </c>
      <c r="I20" s="54"/>
      <c r="J20" s="54"/>
      <c r="K20" s="54"/>
      <c r="L20" s="54"/>
      <c r="M20" s="54"/>
      <c r="N20" s="54"/>
    </row>
    <row r="21" spans="1:15" ht="18" customHeight="1">
      <c r="A21" s="110"/>
      <c r="B21" s="110"/>
      <c r="C21" s="53" t="s">
        <v>186</v>
      </c>
      <c r="D21" s="53"/>
      <c r="E21" s="79">
        <v>8401</v>
      </c>
      <c r="F21" s="78">
        <v>8217</v>
      </c>
      <c r="G21" s="79">
        <v>0</v>
      </c>
      <c r="H21" s="78">
        <v>0</v>
      </c>
      <c r="I21" s="75"/>
      <c r="J21" s="75"/>
      <c r="K21" s="75"/>
      <c r="L21" s="75"/>
      <c r="M21" s="75"/>
      <c r="N21" s="75"/>
    </row>
    <row r="22" spans="1:15" ht="18" customHeight="1">
      <c r="A22" s="110"/>
      <c r="B22" s="110"/>
      <c r="C22" s="47" t="s">
        <v>187</v>
      </c>
      <c r="D22" s="47"/>
      <c r="E22" s="79">
        <v>16674</v>
      </c>
      <c r="F22" s="78">
        <v>16583</v>
      </c>
      <c r="G22" s="79">
        <v>3859</v>
      </c>
      <c r="H22" s="78">
        <v>5198.3999999999996</v>
      </c>
      <c r="I22" s="54"/>
      <c r="J22" s="54"/>
      <c r="K22" s="54"/>
      <c r="L22" s="54"/>
      <c r="M22" s="54"/>
      <c r="N22" s="54"/>
    </row>
    <row r="23" spans="1:15" ht="18" customHeight="1">
      <c r="A23" s="110"/>
      <c r="B23" s="110" t="s">
        <v>188</v>
      </c>
      <c r="C23" s="53" t="s">
        <v>189</v>
      </c>
      <c r="D23" s="53"/>
      <c r="E23" s="79">
        <v>5745</v>
      </c>
      <c r="F23" s="78">
        <v>5745</v>
      </c>
      <c r="G23" s="79">
        <v>4000</v>
      </c>
      <c r="H23" s="78">
        <v>4000</v>
      </c>
      <c r="I23" s="54"/>
      <c r="J23" s="54"/>
      <c r="K23" s="54"/>
      <c r="L23" s="54"/>
      <c r="M23" s="54"/>
      <c r="N23" s="54"/>
    </row>
    <row r="24" spans="1:15" ht="18" customHeight="1">
      <c r="A24" s="110"/>
      <c r="B24" s="110"/>
      <c r="C24" s="53" t="s">
        <v>190</v>
      </c>
      <c r="D24" s="53"/>
      <c r="E24" s="79">
        <v>0</v>
      </c>
      <c r="F24" s="78">
        <v>0</v>
      </c>
      <c r="G24" s="79">
        <v>-133</v>
      </c>
      <c r="H24" s="78">
        <v>-139.6</v>
      </c>
      <c r="I24" s="54"/>
      <c r="J24" s="54"/>
      <c r="K24" s="54"/>
      <c r="L24" s="54"/>
      <c r="M24" s="54"/>
      <c r="N24" s="54"/>
    </row>
    <row r="25" spans="1:15" ht="18" customHeight="1">
      <c r="A25" s="110"/>
      <c r="B25" s="110"/>
      <c r="C25" s="53" t="s">
        <v>191</v>
      </c>
      <c r="D25" s="53"/>
      <c r="E25" s="79">
        <v>0</v>
      </c>
      <c r="F25" s="78">
        <v>0</v>
      </c>
      <c r="G25" s="79">
        <v>0</v>
      </c>
      <c r="H25" s="78">
        <v>0</v>
      </c>
      <c r="I25" s="54"/>
      <c r="J25" s="54"/>
      <c r="K25" s="54"/>
      <c r="L25" s="54"/>
      <c r="M25" s="54"/>
      <c r="N25" s="54"/>
    </row>
    <row r="26" spans="1:15" ht="18" customHeight="1">
      <c r="A26" s="110"/>
      <c r="B26" s="110"/>
      <c r="C26" s="53" t="s">
        <v>192</v>
      </c>
      <c r="D26" s="53"/>
      <c r="E26" s="79">
        <v>5745</v>
      </c>
      <c r="F26" s="78">
        <v>5745</v>
      </c>
      <c r="G26" s="79">
        <v>3867</v>
      </c>
      <c r="H26" s="78">
        <v>3860.4</v>
      </c>
      <c r="I26" s="54"/>
      <c r="J26" s="54"/>
      <c r="K26" s="54"/>
      <c r="L26" s="54"/>
      <c r="M26" s="54"/>
      <c r="N26" s="54"/>
    </row>
    <row r="27" spans="1:15" ht="18" customHeight="1">
      <c r="A27" s="110"/>
      <c r="B27" s="53" t="s">
        <v>193</v>
      </c>
      <c r="C27" s="53"/>
      <c r="D27" s="53"/>
      <c r="E27" s="79">
        <v>22419</v>
      </c>
      <c r="F27" s="78">
        <v>22328</v>
      </c>
      <c r="G27" s="79">
        <v>7726</v>
      </c>
      <c r="H27" s="78">
        <v>9058.9</v>
      </c>
      <c r="I27" s="54"/>
      <c r="J27" s="54"/>
      <c r="K27" s="54"/>
      <c r="L27" s="54"/>
      <c r="M27" s="54"/>
      <c r="N27" s="54"/>
    </row>
    <row r="28" spans="1:15" ht="18" customHeight="1">
      <c r="A28" s="110" t="s">
        <v>194</v>
      </c>
      <c r="B28" s="110" t="s">
        <v>195</v>
      </c>
      <c r="C28" s="53" t="s">
        <v>196</v>
      </c>
      <c r="D28" s="76" t="s">
        <v>40</v>
      </c>
      <c r="E28" s="79">
        <v>842</v>
      </c>
      <c r="F28" s="78">
        <v>799</v>
      </c>
      <c r="G28" s="79">
        <v>5015</v>
      </c>
      <c r="H28" s="78">
        <v>4695.3</v>
      </c>
      <c r="I28" s="54"/>
      <c r="J28" s="54"/>
      <c r="K28" s="54"/>
      <c r="L28" s="54"/>
      <c r="M28" s="54"/>
      <c r="N28" s="54"/>
    </row>
    <row r="29" spans="1:15" ht="18" customHeight="1">
      <c r="A29" s="110"/>
      <c r="B29" s="110"/>
      <c r="C29" s="53" t="s">
        <v>197</v>
      </c>
      <c r="D29" s="76" t="s">
        <v>41</v>
      </c>
      <c r="E29" s="79">
        <v>792</v>
      </c>
      <c r="F29" s="78">
        <v>774</v>
      </c>
      <c r="G29" s="79">
        <v>5527</v>
      </c>
      <c r="H29" s="78">
        <v>5488.3</v>
      </c>
      <c r="I29" s="54"/>
      <c r="J29" s="54"/>
      <c r="K29" s="54"/>
      <c r="L29" s="54"/>
      <c r="M29" s="54"/>
      <c r="N29" s="54"/>
    </row>
    <row r="30" spans="1:15" ht="18" customHeight="1">
      <c r="A30" s="110"/>
      <c r="B30" s="110"/>
      <c r="C30" s="53" t="s">
        <v>198</v>
      </c>
      <c r="D30" s="76" t="s">
        <v>199</v>
      </c>
      <c r="E30" s="79">
        <v>0</v>
      </c>
      <c r="F30" s="78">
        <v>0</v>
      </c>
      <c r="G30" s="79">
        <v>0</v>
      </c>
      <c r="H30" s="78">
        <v>0</v>
      </c>
      <c r="I30" s="54"/>
      <c r="J30" s="54"/>
      <c r="K30" s="54"/>
      <c r="L30" s="54"/>
      <c r="M30" s="54"/>
      <c r="N30" s="54"/>
    </row>
    <row r="31" spans="1:15" ht="18" customHeight="1">
      <c r="A31" s="110"/>
      <c r="B31" s="110"/>
      <c r="C31" s="47" t="s">
        <v>200</v>
      </c>
      <c r="D31" s="76" t="s">
        <v>201</v>
      </c>
      <c r="E31" s="79">
        <f>E28-E29-E30</f>
        <v>50</v>
      </c>
      <c r="F31" s="78">
        <f t="shared" ref="F31:N31" si="0">F28-F29-F30</f>
        <v>25</v>
      </c>
      <c r="G31" s="79">
        <f t="shared" si="0"/>
        <v>-512</v>
      </c>
      <c r="H31" s="78">
        <f t="shared" si="0"/>
        <v>-793</v>
      </c>
      <c r="I31" s="54">
        <f t="shared" si="0"/>
        <v>0</v>
      </c>
      <c r="J31" s="54">
        <f t="shared" si="0"/>
        <v>0</v>
      </c>
      <c r="K31" s="54">
        <f t="shared" si="0"/>
        <v>0</v>
      </c>
      <c r="L31" s="54">
        <f t="shared" si="0"/>
        <v>0</v>
      </c>
      <c r="M31" s="54">
        <f t="shared" si="0"/>
        <v>0</v>
      </c>
      <c r="N31" s="54">
        <f t="shared" si="0"/>
        <v>0</v>
      </c>
      <c r="O31" s="7"/>
    </row>
    <row r="32" spans="1:15" ht="18" customHeight="1">
      <c r="A32" s="110"/>
      <c r="B32" s="110"/>
      <c r="C32" s="53" t="s">
        <v>202</v>
      </c>
      <c r="D32" s="76" t="s">
        <v>203</v>
      </c>
      <c r="E32" s="79">
        <v>197</v>
      </c>
      <c r="F32" s="78">
        <v>178</v>
      </c>
      <c r="G32" s="79">
        <v>122</v>
      </c>
      <c r="H32" s="78">
        <v>234.1</v>
      </c>
      <c r="I32" s="54"/>
      <c r="J32" s="54"/>
      <c r="K32" s="54"/>
      <c r="L32" s="54"/>
      <c r="M32" s="54"/>
      <c r="N32" s="54"/>
    </row>
    <row r="33" spans="1:14" ht="18" customHeight="1">
      <c r="A33" s="110"/>
      <c r="B33" s="110"/>
      <c r="C33" s="53" t="s">
        <v>204</v>
      </c>
      <c r="D33" s="76" t="s">
        <v>205</v>
      </c>
      <c r="E33" s="79">
        <v>247</v>
      </c>
      <c r="F33" s="78">
        <v>203</v>
      </c>
      <c r="G33" s="79">
        <v>97</v>
      </c>
      <c r="H33" s="78">
        <v>195.2</v>
      </c>
      <c r="I33" s="54"/>
      <c r="J33" s="54"/>
      <c r="K33" s="54"/>
      <c r="L33" s="54"/>
      <c r="M33" s="54"/>
      <c r="N33" s="54"/>
    </row>
    <row r="34" spans="1:14" ht="18" customHeight="1">
      <c r="A34" s="110"/>
      <c r="B34" s="110"/>
      <c r="C34" s="47" t="s">
        <v>206</v>
      </c>
      <c r="D34" s="76" t="s">
        <v>207</v>
      </c>
      <c r="E34" s="79">
        <f>E31+E32-E33</f>
        <v>0</v>
      </c>
      <c r="F34" s="78">
        <f t="shared" ref="F34:N34" si="1">F31+F32-F33</f>
        <v>0</v>
      </c>
      <c r="G34" s="79">
        <f t="shared" si="1"/>
        <v>-487</v>
      </c>
      <c r="H34" s="78">
        <f t="shared" si="1"/>
        <v>-754.09999999999991</v>
      </c>
      <c r="I34" s="54">
        <f t="shared" si="1"/>
        <v>0</v>
      </c>
      <c r="J34" s="54">
        <f t="shared" si="1"/>
        <v>0</v>
      </c>
      <c r="K34" s="54">
        <f t="shared" si="1"/>
        <v>0</v>
      </c>
      <c r="L34" s="54">
        <f t="shared" si="1"/>
        <v>0</v>
      </c>
      <c r="M34" s="54">
        <f t="shared" si="1"/>
        <v>0</v>
      </c>
      <c r="N34" s="54">
        <f t="shared" si="1"/>
        <v>0</v>
      </c>
    </row>
    <row r="35" spans="1:14" ht="18" customHeight="1">
      <c r="A35" s="110"/>
      <c r="B35" s="110" t="s">
        <v>208</v>
      </c>
      <c r="C35" s="53" t="s">
        <v>209</v>
      </c>
      <c r="D35" s="76" t="s">
        <v>210</v>
      </c>
      <c r="E35" s="79">
        <v>0</v>
      </c>
      <c r="F35" s="78">
        <v>0</v>
      </c>
      <c r="G35" s="79">
        <v>3317</v>
      </c>
      <c r="H35" s="78">
        <v>2811.8</v>
      </c>
      <c r="I35" s="54"/>
      <c r="J35" s="54"/>
      <c r="K35" s="54"/>
      <c r="L35" s="54"/>
      <c r="M35" s="54"/>
      <c r="N35" s="54"/>
    </row>
    <row r="36" spans="1:14" ht="18" customHeight="1">
      <c r="A36" s="110"/>
      <c r="B36" s="110"/>
      <c r="C36" s="53" t="s">
        <v>211</v>
      </c>
      <c r="D36" s="76" t="s">
        <v>212</v>
      </c>
      <c r="E36" s="79">
        <v>0</v>
      </c>
      <c r="F36" s="78">
        <v>0</v>
      </c>
      <c r="G36" s="79">
        <v>2801</v>
      </c>
      <c r="H36" s="78">
        <v>2259.6</v>
      </c>
      <c r="I36" s="54"/>
      <c r="J36" s="54"/>
      <c r="K36" s="54"/>
      <c r="L36" s="54"/>
      <c r="M36" s="54"/>
      <c r="N36" s="54"/>
    </row>
    <row r="37" spans="1:14" ht="18" customHeight="1">
      <c r="A37" s="110"/>
      <c r="B37" s="110"/>
      <c r="C37" s="53" t="s">
        <v>213</v>
      </c>
      <c r="D37" s="76" t="s">
        <v>214</v>
      </c>
      <c r="E37" s="79">
        <f t="shared" ref="E37" si="2">E34+E35-E36</f>
        <v>0</v>
      </c>
      <c r="F37" s="78">
        <f t="shared" ref="F37:N37" si="3">F34+F35-F36</f>
        <v>0</v>
      </c>
      <c r="G37" s="79">
        <f t="shared" si="3"/>
        <v>29</v>
      </c>
      <c r="H37" s="78">
        <f t="shared" si="3"/>
        <v>-201.89999999999964</v>
      </c>
      <c r="I37" s="54">
        <f t="shared" si="3"/>
        <v>0</v>
      </c>
      <c r="J37" s="54">
        <f t="shared" si="3"/>
        <v>0</v>
      </c>
      <c r="K37" s="54">
        <f t="shared" si="3"/>
        <v>0</v>
      </c>
      <c r="L37" s="54">
        <f t="shared" si="3"/>
        <v>0</v>
      </c>
      <c r="M37" s="54">
        <f t="shared" si="3"/>
        <v>0</v>
      </c>
      <c r="N37" s="54">
        <f t="shared" si="3"/>
        <v>0</v>
      </c>
    </row>
    <row r="38" spans="1:14" ht="18" customHeight="1">
      <c r="A38" s="110"/>
      <c r="B38" s="110"/>
      <c r="C38" s="53" t="s">
        <v>215</v>
      </c>
      <c r="D38" s="76" t="s">
        <v>216</v>
      </c>
      <c r="E38" s="79">
        <v>0</v>
      </c>
      <c r="F38" s="78">
        <v>0</v>
      </c>
      <c r="G38" s="79">
        <v>0</v>
      </c>
      <c r="H38" s="78">
        <v>0</v>
      </c>
      <c r="I38" s="54"/>
      <c r="J38" s="54"/>
      <c r="K38" s="54"/>
      <c r="L38" s="54"/>
      <c r="M38" s="54"/>
      <c r="N38" s="54"/>
    </row>
    <row r="39" spans="1:14" ht="18" customHeight="1">
      <c r="A39" s="110"/>
      <c r="B39" s="110"/>
      <c r="C39" s="53" t="s">
        <v>217</v>
      </c>
      <c r="D39" s="76" t="s">
        <v>218</v>
      </c>
      <c r="E39" s="79">
        <v>0</v>
      </c>
      <c r="F39" s="78">
        <v>0</v>
      </c>
      <c r="G39" s="79">
        <v>0</v>
      </c>
      <c r="H39" s="78">
        <v>0</v>
      </c>
      <c r="I39" s="54"/>
      <c r="J39" s="54"/>
      <c r="K39" s="54"/>
      <c r="L39" s="54"/>
      <c r="M39" s="54"/>
      <c r="N39" s="54"/>
    </row>
    <row r="40" spans="1:14" ht="18" customHeight="1">
      <c r="A40" s="110"/>
      <c r="B40" s="110"/>
      <c r="C40" s="53" t="s">
        <v>219</v>
      </c>
      <c r="D40" s="76" t="s">
        <v>220</v>
      </c>
      <c r="E40" s="79">
        <v>0</v>
      </c>
      <c r="F40" s="78">
        <v>0</v>
      </c>
      <c r="G40" s="79">
        <v>23</v>
      </c>
      <c r="H40" s="78">
        <v>6</v>
      </c>
      <c r="I40" s="54"/>
      <c r="J40" s="54"/>
      <c r="K40" s="54"/>
      <c r="L40" s="54"/>
      <c r="M40" s="54"/>
      <c r="N40" s="54"/>
    </row>
    <row r="41" spans="1:14" ht="18" customHeight="1">
      <c r="A41" s="110"/>
      <c r="B41" s="110"/>
      <c r="C41" s="47" t="s">
        <v>221</v>
      </c>
      <c r="D41" s="76" t="s">
        <v>222</v>
      </c>
      <c r="E41" s="79">
        <f t="shared" ref="E41" si="4">E34+E35-E36-E40</f>
        <v>0</v>
      </c>
      <c r="F41" s="78">
        <f t="shared" ref="F41:N41" si="5">F34+F35-F36-F40</f>
        <v>0</v>
      </c>
      <c r="G41" s="79">
        <f t="shared" si="5"/>
        <v>6</v>
      </c>
      <c r="H41" s="78">
        <f t="shared" si="5"/>
        <v>-207.89999999999964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</row>
    <row r="42" spans="1:14" ht="18" customHeight="1">
      <c r="A42" s="110"/>
      <c r="B42" s="110"/>
      <c r="C42" s="137" t="s">
        <v>223</v>
      </c>
      <c r="D42" s="137"/>
      <c r="E42" s="79">
        <f t="shared" ref="E42" si="6">E37+E38-E39-E40</f>
        <v>0</v>
      </c>
      <c r="F42" s="78">
        <f t="shared" ref="F42:N42" si="7">F37+F38-F39-F40</f>
        <v>0</v>
      </c>
      <c r="G42" s="79">
        <f t="shared" si="7"/>
        <v>6</v>
      </c>
      <c r="H42" s="78">
        <f t="shared" si="7"/>
        <v>-207.89999999999964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</row>
    <row r="43" spans="1:14" ht="18" customHeight="1">
      <c r="A43" s="110"/>
      <c r="B43" s="110"/>
      <c r="C43" s="53" t="s">
        <v>224</v>
      </c>
      <c r="D43" s="76" t="s">
        <v>225</v>
      </c>
      <c r="E43" s="79">
        <v>0</v>
      </c>
      <c r="F43" s="78">
        <v>0</v>
      </c>
      <c r="G43" s="79">
        <v>0</v>
      </c>
      <c r="H43" s="78">
        <v>0</v>
      </c>
      <c r="I43" s="54"/>
      <c r="J43" s="54"/>
      <c r="K43" s="54"/>
      <c r="L43" s="54"/>
      <c r="M43" s="54"/>
      <c r="N43" s="54"/>
    </row>
    <row r="44" spans="1:14" ht="18" customHeight="1">
      <c r="A44" s="110"/>
      <c r="B44" s="110"/>
      <c r="C44" s="47" t="s">
        <v>226</v>
      </c>
      <c r="D44" s="65" t="s">
        <v>227</v>
      </c>
      <c r="E44" s="79">
        <f t="shared" ref="E44" si="8">E41+E43</f>
        <v>0</v>
      </c>
      <c r="F44" s="78">
        <f t="shared" ref="F44:N44" si="9">F41+F43</f>
        <v>0</v>
      </c>
      <c r="G44" s="79">
        <f t="shared" si="9"/>
        <v>6</v>
      </c>
      <c r="H44" s="78">
        <f t="shared" si="9"/>
        <v>-207.89999999999964</v>
      </c>
      <c r="I44" s="54">
        <f t="shared" si="9"/>
        <v>0</v>
      </c>
      <c r="J44" s="54">
        <f t="shared" si="9"/>
        <v>0</v>
      </c>
      <c r="K44" s="54">
        <f t="shared" si="9"/>
        <v>0</v>
      </c>
      <c r="L44" s="54">
        <f t="shared" si="9"/>
        <v>0</v>
      </c>
      <c r="M44" s="54">
        <f t="shared" si="9"/>
        <v>0</v>
      </c>
      <c r="N44" s="54">
        <f t="shared" si="9"/>
        <v>0</v>
      </c>
    </row>
    <row r="45" spans="1:14" ht="14.1" customHeight="1">
      <c r="A45" s="8" t="s">
        <v>228</v>
      </c>
    </row>
    <row r="46" spans="1:14" ht="14.1" customHeight="1">
      <c r="A46" s="8" t="s">
        <v>229</v>
      </c>
    </row>
    <row r="47" spans="1:14">
      <c r="A47" s="46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黒川　悟</dc:creator>
  <cp:lastModifiedBy>okazaki</cp:lastModifiedBy>
  <dcterms:created xsi:type="dcterms:W3CDTF">2023-07-10T05:30:56Z</dcterms:created>
  <dcterms:modified xsi:type="dcterms:W3CDTF">2023-08-25T07:53:28Z</dcterms:modified>
</cp:coreProperties>
</file>