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26.68.3\公債課\共有\計画ライン\04　提出・回答資料（総務省・地方債協会・各県・団体等）\R5\02_地方債協会\05_都道府県及び政令指定都市の財政状況について\05 回答\"/>
    </mc:Choice>
  </mc:AlternateContent>
  <bookViews>
    <workbookView xWindow="-120" yWindow="-120" windowWidth="29040" windowHeight="15840" tabRatio="663"/>
  </bookViews>
  <sheets>
    <sheet name="1.普通会計予算(R4-5年度) (2)" sheetId="12" r:id="rId1"/>
    <sheet name="2.公営企業会計予算(R4-5年度)" sheetId="9" r:id="rId2"/>
    <sheet name="3.(1)普通会計決算（R2-3年度)" sheetId="13" r:id="rId3"/>
    <sheet name="3.(2)財政指標等（H29‐R3年度）" sheetId="14" r:id="rId4"/>
    <sheet name="4.公営企業会計決算（R2-3年度）" sheetId="10" r:id="rId5"/>
    <sheet name="5.三セク決算（R2-3年度）" sheetId="11" r:id="rId6"/>
  </sheets>
  <definedNames>
    <definedName name="_xlnm.Print_Area" localSheetId="0">'1.普通会計予算(R4-5年度) (2)'!$A$1:$I$47</definedName>
    <definedName name="_xlnm.Print_Area" localSheetId="1">'2.公営企業会計予算(R4-5年度)'!$A$1:$AA$49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'4.公営企業会計決算（R2-3年度）'!$A$1:$AA$49</definedName>
    <definedName name="_xlnm.Print_Area" localSheetId="5">'5.三セク決算（R2-3年度）'!$A$1:$AF$46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4" l="1"/>
  <c r="G24" i="14"/>
  <c r="G22" i="14" s="1"/>
  <c r="F24" i="14"/>
  <c r="I22" i="14"/>
  <c r="H22" i="14"/>
  <c r="F22" i="14"/>
  <c r="E22" i="14"/>
  <c r="I20" i="14"/>
  <c r="H20" i="14"/>
  <c r="G20" i="14"/>
  <c r="F20" i="14"/>
  <c r="E20" i="14"/>
  <c r="I19" i="14"/>
  <c r="I23" i="14" s="1"/>
  <c r="H19" i="14"/>
  <c r="H23" i="14" s="1"/>
  <c r="G19" i="14"/>
  <c r="G23" i="14" s="1"/>
  <c r="F19" i="14"/>
  <c r="F23" i="14" s="1"/>
  <c r="E19" i="14"/>
  <c r="E23" i="14" s="1"/>
  <c r="H45" i="13"/>
  <c r="F45" i="13"/>
  <c r="I45" i="13" s="1"/>
  <c r="I44" i="13"/>
  <c r="G44" i="13"/>
  <c r="I43" i="13"/>
  <c r="G43" i="13"/>
  <c r="I42" i="13"/>
  <c r="G42" i="13"/>
  <c r="I41" i="13"/>
  <c r="G41" i="13"/>
  <c r="I40" i="13"/>
  <c r="G40" i="13"/>
  <c r="I39" i="13"/>
  <c r="G39" i="13"/>
  <c r="I38" i="13"/>
  <c r="G38" i="13"/>
  <c r="I37" i="13"/>
  <c r="G37" i="13"/>
  <c r="I36" i="13"/>
  <c r="G36" i="13"/>
  <c r="I35" i="13"/>
  <c r="G35" i="13"/>
  <c r="I34" i="13"/>
  <c r="G34" i="13"/>
  <c r="I33" i="13"/>
  <c r="G33" i="13"/>
  <c r="I32" i="13"/>
  <c r="G32" i="13"/>
  <c r="I31" i="13"/>
  <c r="G31" i="13"/>
  <c r="I30" i="13"/>
  <c r="G30" i="13"/>
  <c r="I29" i="13"/>
  <c r="G29" i="13"/>
  <c r="I28" i="13"/>
  <c r="G28" i="13"/>
  <c r="H27" i="13"/>
  <c r="F27" i="13"/>
  <c r="I27" i="13" s="1"/>
  <c r="I26" i="13"/>
  <c r="G26" i="13"/>
  <c r="I25" i="13"/>
  <c r="G25" i="13"/>
  <c r="I24" i="13"/>
  <c r="G24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I16" i="13"/>
  <c r="G16" i="13"/>
  <c r="I15" i="13"/>
  <c r="G15" i="13"/>
  <c r="I14" i="13"/>
  <c r="G14" i="13"/>
  <c r="I13" i="13"/>
  <c r="G13" i="13"/>
  <c r="I12" i="13"/>
  <c r="G12" i="13"/>
  <c r="I11" i="13"/>
  <c r="G11" i="13"/>
  <c r="I10" i="13"/>
  <c r="G10" i="13"/>
  <c r="I9" i="13"/>
  <c r="G9" i="13"/>
  <c r="H45" i="12"/>
  <c r="F45" i="12"/>
  <c r="I45" i="12" s="1"/>
  <c r="I44" i="12"/>
  <c r="G44" i="12"/>
  <c r="I43" i="12"/>
  <c r="G43" i="12"/>
  <c r="I42" i="12"/>
  <c r="G42" i="12"/>
  <c r="I41" i="12"/>
  <c r="G41" i="12"/>
  <c r="I40" i="12"/>
  <c r="G40" i="12"/>
  <c r="I39" i="12"/>
  <c r="G39" i="12"/>
  <c r="I38" i="12"/>
  <c r="G38" i="12"/>
  <c r="I37" i="12"/>
  <c r="G37" i="12"/>
  <c r="I36" i="12"/>
  <c r="G36" i="12"/>
  <c r="I35" i="12"/>
  <c r="G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H27" i="12"/>
  <c r="F27" i="12"/>
  <c r="I27" i="12" s="1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E21" i="14" l="1"/>
  <c r="G21" i="14"/>
  <c r="I21" i="14"/>
  <c r="F21" i="14"/>
  <c r="H21" i="14"/>
  <c r="G27" i="13"/>
  <c r="G45" i="13"/>
  <c r="G27" i="12"/>
  <c r="G45" i="12"/>
  <c r="M44" i="11" l="1"/>
  <c r="AE41" i="11"/>
  <c r="AA41" i="11"/>
  <c r="Y41" i="11"/>
  <c r="AE37" i="11"/>
  <c r="AA37" i="11"/>
  <c r="Y34" i="11"/>
  <c r="Y37" i="11" s="1"/>
  <c r="X34" i="11"/>
  <c r="X41" i="11" s="1"/>
  <c r="X44" i="11" s="1"/>
  <c r="V34" i="11"/>
  <c r="V41" i="11" s="1"/>
  <c r="V44" i="11" s="1"/>
  <c r="S34" i="11"/>
  <c r="S41" i="11" s="1"/>
  <c r="S44" i="11" s="1"/>
  <c r="Q34" i="11"/>
  <c r="Q41" i="11" s="1"/>
  <c r="Q44" i="11" s="1"/>
  <c r="M34" i="11"/>
  <c r="M37" i="11" s="1"/>
  <c r="K34" i="11"/>
  <c r="K41" i="11" s="1"/>
  <c r="K44" i="11" s="1"/>
  <c r="I34" i="11"/>
  <c r="I41" i="11" s="1"/>
  <c r="I44" i="11" s="1"/>
  <c r="G34" i="11"/>
  <c r="G41" i="11" s="1"/>
  <c r="G44" i="11" s="1"/>
  <c r="E34" i="11"/>
  <c r="E41" i="11" s="1"/>
  <c r="E44" i="11" s="1"/>
  <c r="AD31" i="11"/>
  <c r="AD34" i="11" s="1"/>
  <c r="AC31" i="11"/>
  <c r="AC34" i="11" s="1"/>
  <c r="AB31" i="11"/>
  <c r="AB34" i="11" s="1"/>
  <c r="Z31" i="11"/>
  <c r="Z34" i="11" s="1"/>
  <c r="X31" i="11"/>
  <c r="W31" i="11"/>
  <c r="W34" i="11" s="1"/>
  <c r="V31" i="11"/>
  <c r="U31" i="11"/>
  <c r="U34" i="11" s="1"/>
  <c r="S31" i="11"/>
  <c r="R31" i="11"/>
  <c r="R34" i="11" s="1"/>
  <c r="Q31" i="11"/>
  <c r="O31" i="11"/>
  <c r="O34" i="11" s="1"/>
  <c r="M31" i="11"/>
  <c r="L31" i="11"/>
  <c r="L34" i="11" s="1"/>
  <c r="K31" i="11"/>
  <c r="J31" i="11"/>
  <c r="J34" i="11" s="1"/>
  <c r="I31" i="11"/>
  <c r="H31" i="11"/>
  <c r="H34" i="11" s="1"/>
  <c r="G31" i="11"/>
  <c r="F31" i="11"/>
  <c r="F34" i="11" s="1"/>
  <c r="E31" i="11"/>
  <c r="F26" i="11"/>
  <c r="E26" i="11"/>
  <c r="F22" i="11"/>
  <c r="F27" i="11" s="1"/>
  <c r="E22" i="11"/>
  <c r="E27" i="11" s="1"/>
  <c r="F18" i="11"/>
  <c r="E18" i="11"/>
  <c r="O44" i="10"/>
  <c r="N44" i="10"/>
  <c r="M44" i="10"/>
  <c r="L44" i="10"/>
  <c r="K44" i="10"/>
  <c r="J44" i="10"/>
  <c r="I44" i="10"/>
  <c r="H44" i="10"/>
  <c r="F42" i="10"/>
  <c r="F40" i="10"/>
  <c r="F44" i="10" s="1"/>
  <c r="O39" i="10"/>
  <c r="O45" i="10" s="1"/>
  <c r="N39" i="10"/>
  <c r="N45" i="10" s="1"/>
  <c r="M39" i="10"/>
  <c r="M45" i="10" s="1"/>
  <c r="L39" i="10"/>
  <c r="L45" i="10" s="1"/>
  <c r="K39" i="10"/>
  <c r="K45" i="10" s="1"/>
  <c r="J39" i="10"/>
  <c r="J45" i="10" s="1"/>
  <c r="I39" i="10"/>
  <c r="I45" i="10" s="1"/>
  <c r="H39" i="10"/>
  <c r="H45" i="10" s="1"/>
  <c r="F37" i="10"/>
  <c r="F36" i="10" s="1"/>
  <c r="F35" i="10"/>
  <c r="F32" i="10" s="1"/>
  <c r="F39" i="10" s="1"/>
  <c r="F45" i="10" s="1"/>
  <c r="AA24" i="10"/>
  <c r="AA27" i="10" s="1"/>
  <c r="Z24" i="10"/>
  <c r="Z27" i="10" s="1"/>
  <c r="Y24" i="10"/>
  <c r="Y27" i="10" s="1"/>
  <c r="X24" i="10"/>
  <c r="X27" i="10" s="1"/>
  <c r="W24" i="10"/>
  <c r="W27" i="10" s="1"/>
  <c r="V24" i="10"/>
  <c r="V27" i="10" s="1"/>
  <c r="U24" i="10"/>
  <c r="U27" i="10" s="1"/>
  <c r="T24" i="10"/>
  <c r="T27" i="10" s="1"/>
  <c r="S24" i="10"/>
  <c r="S27" i="10" s="1"/>
  <c r="R24" i="10"/>
  <c r="R27" i="10" s="1"/>
  <c r="Q24" i="10"/>
  <c r="Q27" i="10" s="1"/>
  <c r="P24" i="10"/>
  <c r="P27" i="10" s="1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H27" i="10" s="1"/>
  <c r="G24" i="10"/>
  <c r="G27" i="10" s="1"/>
  <c r="F24" i="10"/>
  <c r="F27" i="10" s="1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O14" i="10"/>
  <c r="M14" i="10"/>
  <c r="K14" i="10"/>
  <c r="AA12" i="10"/>
  <c r="AA14" i="10" s="1"/>
  <c r="Z12" i="10"/>
  <c r="Y12" i="10"/>
  <c r="Y14" i="10" s="1"/>
  <c r="X12" i="10"/>
  <c r="W12" i="10"/>
  <c r="W14" i="10" s="1"/>
  <c r="V12" i="10"/>
  <c r="U12" i="10"/>
  <c r="U14" i="10" s="1"/>
  <c r="T12" i="10"/>
  <c r="S12" i="10"/>
  <c r="S14" i="10" s="1"/>
  <c r="R12" i="10"/>
  <c r="Q12" i="10"/>
  <c r="Q14" i="10" s="1"/>
  <c r="P12" i="10"/>
  <c r="N12" i="10"/>
  <c r="L12" i="10"/>
  <c r="J12" i="10"/>
  <c r="I12" i="10"/>
  <c r="H12" i="10"/>
  <c r="G12" i="10"/>
  <c r="F12" i="10"/>
  <c r="AA9" i="10"/>
  <c r="Z9" i="10"/>
  <c r="Z14" i="10" s="1"/>
  <c r="Y9" i="10"/>
  <c r="X9" i="10"/>
  <c r="X14" i="10" s="1"/>
  <c r="W9" i="10"/>
  <c r="V9" i="10"/>
  <c r="V14" i="10" s="1"/>
  <c r="U9" i="10"/>
  <c r="T9" i="10"/>
  <c r="T14" i="10" s="1"/>
  <c r="S9" i="10"/>
  <c r="R9" i="10"/>
  <c r="R14" i="10" s="1"/>
  <c r="Q9" i="10"/>
  <c r="P9" i="10"/>
  <c r="P14" i="10" s="1"/>
  <c r="N9" i="10"/>
  <c r="N14" i="10" s="1"/>
  <c r="L9" i="10"/>
  <c r="L14" i="10" s="1"/>
  <c r="J9" i="10"/>
  <c r="J14" i="10" s="1"/>
  <c r="I9" i="10"/>
  <c r="I14" i="10" s="1"/>
  <c r="H9" i="10"/>
  <c r="H14" i="10" s="1"/>
  <c r="G9" i="10"/>
  <c r="G14" i="10" s="1"/>
  <c r="F9" i="10"/>
  <c r="F14" i="10" s="1"/>
  <c r="O44" i="9"/>
  <c r="N44" i="9"/>
  <c r="M44" i="9"/>
  <c r="L44" i="9"/>
  <c r="K44" i="9"/>
  <c r="J44" i="9"/>
  <c r="I44" i="9"/>
  <c r="H44" i="9"/>
  <c r="F42" i="9"/>
  <c r="F40" i="9"/>
  <c r="F44" i="9" s="1"/>
  <c r="O39" i="9"/>
  <c r="O45" i="9" s="1"/>
  <c r="N39" i="9"/>
  <c r="N45" i="9" s="1"/>
  <c r="M39" i="9"/>
  <c r="M45" i="9" s="1"/>
  <c r="L39" i="9"/>
  <c r="L45" i="9" s="1"/>
  <c r="K39" i="9"/>
  <c r="K45" i="9" s="1"/>
  <c r="J39" i="9"/>
  <c r="J45" i="9" s="1"/>
  <c r="I39" i="9"/>
  <c r="I45" i="9" s="1"/>
  <c r="H39" i="9"/>
  <c r="H45" i="9" s="1"/>
  <c r="F38" i="9"/>
  <c r="F37" i="9"/>
  <c r="F36" i="9"/>
  <c r="F35" i="9"/>
  <c r="F33" i="9"/>
  <c r="F32" i="9" s="1"/>
  <c r="F39" i="9" s="1"/>
  <c r="Z27" i="9"/>
  <c r="X27" i="9"/>
  <c r="V27" i="9"/>
  <c r="R27" i="9"/>
  <c r="P27" i="9"/>
  <c r="N27" i="9"/>
  <c r="L27" i="9"/>
  <c r="J27" i="9"/>
  <c r="H27" i="9"/>
  <c r="F27" i="9"/>
  <c r="Z24" i="9"/>
  <c r="Y24" i="9"/>
  <c r="Y27" i="9" s="1"/>
  <c r="X24" i="9"/>
  <c r="W24" i="9"/>
  <c r="W27" i="9" s="1"/>
  <c r="V24" i="9"/>
  <c r="T24" i="9"/>
  <c r="T27" i="9" s="1"/>
  <c r="R24" i="9"/>
  <c r="Q24" i="9"/>
  <c r="Q27" i="9" s="1"/>
  <c r="P24" i="9"/>
  <c r="O24" i="9"/>
  <c r="O27" i="9" s="1"/>
  <c r="N24" i="9"/>
  <c r="M24" i="9"/>
  <c r="M27" i="9" s="1"/>
  <c r="L24" i="9"/>
  <c r="K24" i="9"/>
  <c r="K27" i="9" s="1"/>
  <c r="J24" i="9"/>
  <c r="I24" i="9"/>
  <c r="I27" i="9" s="1"/>
  <c r="H24" i="9"/>
  <c r="F24" i="9"/>
  <c r="G21" i="9"/>
  <c r="G24" i="9" s="1"/>
  <c r="G27" i="9" s="1"/>
  <c r="Z16" i="9"/>
  <c r="Y16" i="9"/>
  <c r="X16" i="9"/>
  <c r="W16" i="9"/>
  <c r="V16" i="9"/>
  <c r="T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Z15" i="9"/>
  <c r="Y15" i="9"/>
  <c r="X15" i="9"/>
  <c r="W15" i="9"/>
  <c r="V15" i="9"/>
  <c r="T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Z14" i="9"/>
  <c r="Y14" i="9"/>
  <c r="X14" i="9"/>
  <c r="W14" i="9"/>
  <c r="V14" i="9"/>
  <c r="T14" i="9"/>
  <c r="R14" i="9"/>
  <c r="Q14" i="9"/>
  <c r="P14" i="9"/>
  <c r="O14" i="9"/>
  <c r="N14" i="9"/>
  <c r="M14" i="9"/>
  <c r="L14" i="9"/>
  <c r="K14" i="9"/>
  <c r="J14" i="9"/>
  <c r="H14" i="9"/>
  <c r="I12" i="9"/>
  <c r="I14" i="9" s="1"/>
  <c r="G12" i="9"/>
  <c r="F12" i="9"/>
  <c r="I9" i="9"/>
  <c r="G9" i="9"/>
  <c r="G14" i="9" s="1"/>
  <c r="F9" i="9"/>
  <c r="F14" i="9" s="1"/>
  <c r="F41" i="11" l="1"/>
  <c r="F44" i="11" s="1"/>
  <c r="F37" i="11"/>
  <c r="F42" i="11" s="1"/>
  <c r="H41" i="11"/>
  <c r="H44" i="11" s="1"/>
  <c r="H37" i="11"/>
  <c r="J41" i="11"/>
  <c r="J44" i="11" s="1"/>
  <c r="J37" i="11"/>
  <c r="L41" i="11"/>
  <c r="L44" i="11" s="1"/>
  <c r="L37" i="11"/>
  <c r="O37" i="11"/>
  <c r="O42" i="11" s="1"/>
  <c r="O41" i="11"/>
  <c r="O44" i="11" s="1"/>
  <c r="R37" i="11"/>
  <c r="R42" i="11" s="1"/>
  <c r="R41" i="11"/>
  <c r="R44" i="11" s="1"/>
  <c r="U37" i="11"/>
  <c r="U42" i="11" s="1"/>
  <c r="U41" i="11"/>
  <c r="U44" i="11" s="1"/>
  <c r="W37" i="11"/>
  <c r="W41" i="11"/>
  <c r="W44" i="11" s="1"/>
  <c r="Z41" i="11"/>
  <c r="Z44" i="11" s="1"/>
  <c r="Z37" i="11"/>
  <c r="AC37" i="11"/>
  <c r="AC42" i="11" s="1"/>
  <c r="AC41" i="11"/>
  <c r="AC44" i="11" s="1"/>
  <c r="AB41" i="11"/>
  <c r="AB37" i="11"/>
  <c r="AD41" i="11"/>
  <c r="AD44" i="11" s="1"/>
  <c r="AD37" i="11"/>
  <c r="E37" i="11"/>
  <c r="E42" i="11" s="1"/>
  <c r="G37" i="11"/>
  <c r="I37" i="11"/>
  <c r="K37" i="11"/>
  <c r="Q37" i="11"/>
  <c r="Q42" i="11" s="1"/>
  <c r="S37" i="11"/>
  <c r="S42" i="11" s="1"/>
  <c r="V37" i="11"/>
  <c r="V42" i="11" s="1"/>
  <c r="X37" i="11"/>
  <c r="F45" i="9"/>
</calcChain>
</file>

<file path=xl/comments1.xml><?xml version="1.0" encoding="utf-8"?>
<comments xmlns="http://schemas.openxmlformats.org/spreadsheetml/2006/main">
  <authors>
    <author>下水道局</author>
    <author>19GPC1604</author>
  </authors>
  <commentList>
    <comment ref="AC33" authorId="0" shapeId="0">
      <text>
        <r>
          <rPr>
            <sz val="9"/>
            <color indexed="81"/>
            <rFont val="MS P ゴシック"/>
            <family val="3"/>
            <charset val="128"/>
          </rPr>
          <t>記載要領の「数値が存在するが、表示単位未満の数である場合、小数点第２位を四捨五入」に従い入力しています。
営業外費用543,077円　⇒　0.5百万円として入力</t>
        </r>
      </text>
    </comment>
    <comment ref="AC34" authorId="1" shapeId="0">
      <text>
        <r>
          <rPr>
            <sz val="9"/>
            <color indexed="81"/>
            <rFont val="MS P ゴシック"/>
            <family val="3"/>
            <charset val="128"/>
          </rPr>
          <t>端数調整のため、既存の数式に「-１」しています。</t>
        </r>
      </text>
    </comment>
    <comment ref="AD34" authorId="0" shapeId="0">
      <text>
        <r>
          <rPr>
            <sz val="9"/>
            <color indexed="81"/>
            <rFont val="MS P ゴシック"/>
            <family val="3"/>
            <charset val="128"/>
          </rPr>
          <t>端数調整のため、既存の数式に「+１」しています。</t>
        </r>
      </text>
    </comment>
    <comment ref="AD36" authorId="0" shapeId="0">
      <text>
        <r>
          <rPr>
            <sz val="9"/>
            <color indexed="81"/>
            <rFont val="MS P ゴシック"/>
            <family val="3"/>
            <charset val="128"/>
          </rPr>
          <t>記載要領の「数値が存在するが、表示単位未満の数である場合、小数点第２位を四捨五入」に従い入力しています。
特別損失921,679円　⇒　0.9百万円として入力</t>
        </r>
      </text>
    </comment>
  </commentList>
</comments>
</file>

<file path=xl/sharedStrings.xml><?xml version="1.0" encoding="utf-8"?>
<sst xmlns="http://schemas.openxmlformats.org/spreadsheetml/2006/main" count="511" uniqueCount="280">
  <si>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</si>
  <si>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</si>
  <si>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</si>
  <si>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</si>
  <si>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</si>
  <si>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</si>
  <si>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</si>
  <si>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</si>
  <si>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</si>
  <si>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</si>
  <si>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</si>
  <si>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</si>
  <si>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</si>
  <si>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</si>
  <si>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</si>
  <si>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</si>
  <si>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</si>
  <si>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</si>
  <si>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</si>
  <si>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</si>
  <si>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</si>
  <si>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</si>
  <si>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</si>
  <si>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</si>
  <si>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</si>
  <si>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</si>
  <si>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</si>
  <si>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</si>
  <si>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</si>
  <si>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</si>
  <si>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</si>
  <si>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</si>
  <si>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</si>
  <si>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</si>
  <si>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</si>
  <si>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</si>
  <si>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</si>
  <si>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</si>
  <si>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</si>
  <si>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</si>
  <si>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</si>
  <si>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</si>
  <si>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</si>
  <si>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</si>
  <si>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</si>
  <si>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</si>
  <si>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</si>
  <si>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</si>
  <si>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</si>
  <si>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</si>
  <si>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</si>
  <si>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</si>
  <si>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</si>
  <si>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</si>
  <si>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</si>
  <si>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</si>
  <si>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</si>
  <si>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</si>
  <si>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</si>
  <si>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</si>
  <si>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</si>
  <si>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</si>
  <si>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</si>
  <si>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</si>
  <si>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</si>
  <si>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</si>
  <si>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</si>
  <si>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</si>
  <si>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</si>
  <si>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</si>
  <si>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</si>
  <si>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</si>
  <si>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</si>
  <si>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</si>
  <si>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</si>
  <si>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</si>
  <si>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</si>
  <si>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</si>
  <si>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</si>
  <si>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</si>
  <si>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</si>
  <si>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</si>
  <si>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</si>
  <si>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</si>
  <si>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</si>
  <si>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</si>
  <si>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</si>
  <si>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</si>
  <si>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</si>
  <si>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</si>
  <si>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</si>
  <si>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</si>
  <si>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</si>
  <si>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</si>
  <si>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</si>
  <si>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</si>
  <si>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</si>
  <si>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</si>
  <si>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</si>
  <si>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</si>
  <si>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</si>
  <si>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</si>
  <si>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</si>
  <si>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</si>
  <si>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</si>
  <si>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</si>
  <si>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</si>
  <si>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</si>
  <si>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</si>
  <si>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</si>
  <si>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</si>
  <si>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</si>
  <si>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</si>
  <si>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</si>
  <si>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</si>
  <si>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</si>
  <si>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</si>
  <si>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</si>
  <si>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</si>
  <si>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</si>
  <si>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</si>
  <si>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</si>
  <si>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</si>
  <si>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</si>
  <si>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</si>
  <si>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</si>
  <si>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</si>
  <si>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</si>
  <si>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</si>
  <si>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</si>
  <si>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</si>
  <si>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</si>
  <si>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</si>
  <si>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</si>
  <si>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</si>
  <si>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</si>
  <si>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</si>
  <si>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</si>
  <si>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</si>
  <si>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</si>
  <si>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</si>
  <si>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</si>
  <si>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</si>
  <si>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</si>
  <si>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</si>
  <si>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</si>
  <si>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</si>
  <si>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</si>
  <si>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</si>
  <si>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</si>
  <si>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</si>
  <si>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</si>
  <si>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</si>
  <si>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</si>
  <si>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</si>
  <si>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</si>
  <si>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</si>
  <si>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</si>
  <si>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</si>
  <si>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</si>
  <si>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</si>
  <si>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</si>
  <si>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</si>
  <si>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</si>
  <si>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</si>
  <si>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</si>
  <si>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</si>
  <si>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</si>
  <si>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</si>
  <si>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</si>
  <si>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</si>
  <si>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</si>
  <si>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</si>
  <si>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</si>
  <si>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</si>
  <si>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</si>
  <si>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</si>
  <si>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</si>
  <si>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</si>
  <si>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</si>
  <si>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</si>
  <si>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</si>
  <si>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</si>
  <si>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</si>
  <si>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</si>
  <si>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</si>
  <si>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</si>
  <si>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</si>
  <si>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</si>
  <si>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</si>
  <si>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</si>
  <si>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</si>
  <si>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</si>
  <si>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</si>
  <si>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</si>
  <si>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</si>
  <si>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</si>
  <si>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</si>
  <si>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</si>
  <si>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</si>
  <si>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</si>
  <si>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</si>
  <si>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</si>
  <si>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</si>
  <si>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</si>
  <si>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</si>
  <si>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</si>
  <si>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</si>
  <si>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</si>
  <si>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</si>
  <si>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</si>
  <si>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</si>
  <si>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</si>
  <si>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</si>
  <si>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</si>
  <si>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</si>
  <si>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</si>
  <si>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</si>
  <si>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7"/>
  </si>
  <si>
    <t>元年度</t>
    <rPh sb="0" eb="1">
      <t>ガン</t>
    </rPh>
    <rPh sb="1" eb="3">
      <t>ネンド</t>
    </rPh>
    <phoneticPr fontId="17"/>
  </si>
  <si>
    <t>２年度</t>
    <rPh sb="1" eb="3">
      <t>ネンド</t>
    </rPh>
    <phoneticPr fontId="17"/>
  </si>
  <si>
    <t>予算額</t>
    <phoneticPr fontId="9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</si>
  <si>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</si>
  <si>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7"/>
  </si>
  <si>
    <t>(令和５年度予算ﾍﾞｰｽ）</t>
    <rPh sb="6" eb="8">
      <t>ヨサン</t>
    </rPh>
    <phoneticPr fontId="14"/>
  </si>
  <si>
    <t>令和５年度</t>
    <phoneticPr fontId="17"/>
  </si>
  <si>
    <t>（1）令和３年度普通会計決算の状況</t>
  </si>
  <si>
    <t>令和３年度</t>
    <rPh sb="3" eb="5">
      <t>ネンド</t>
    </rPh>
    <phoneticPr fontId="17"/>
  </si>
  <si>
    <t>(令和３年度決算ﾍﾞｰｽ）</t>
  </si>
  <si>
    <t>(令和３年度決算額）</t>
  </si>
  <si>
    <t>令和２年度</t>
    <phoneticPr fontId="17"/>
  </si>
  <si>
    <t>令和４年度</t>
    <rPh sb="3" eb="5">
      <t>ネンド</t>
    </rPh>
    <phoneticPr fontId="17"/>
  </si>
  <si>
    <t>３年度</t>
    <rPh sb="1" eb="3">
      <t>ネンド</t>
    </rPh>
    <phoneticPr fontId="17"/>
  </si>
  <si>
    <t>東京都</t>
    <rPh sb="0" eb="3">
      <t>トウキョウト</t>
    </rPh>
    <phoneticPr fontId="9"/>
  </si>
  <si>
    <t>水道事業</t>
    <rPh sb="0" eb="2">
      <t>スイドウ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</si>
  <si>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</si>
  <si>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高速電車事業</t>
    <rPh sb="0" eb="2">
      <t>コウソク</t>
    </rPh>
    <rPh sb="2" eb="4">
      <t>デンシャ</t>
    </rPh>
    <rPh sb="4" eb="6">
      <t>ジギョウ</t>
    </rPh>
    <phoneticPr fontId="9"/>
  </si>
  <si>
    <t>交通事業</t>
    <rPh sb="0" eb="2">
      <t>コウツウ</t>
    </rPh>
    <rPh sb="2" eb="4">
      <t>ジギョウ</t>
    </rPh>
    <phoneticPr fontId="9"/>
  </si>
  <si>
    <t>電気事業</t>
    <rPh sb="0" eb="2">
      <t>デンキ</t>
    </rPh>
    <rPh sb="2" eb="4">
      <t>ジギョウ</t>
    </rPh>
    <phoneticPr fontId="9"/>
  </si>
  <si>
    <t>病院</t>
    <rPh sb="0" eb="2">
      <t>ビョウイン</t>
    </rPh>
    <phoneticPr fontId="9"/>
  </si>
  <si>
    <t>下水道事業</t>
    <rPh sb="0" eb="3">
      <t>ゲスイドウ</t>
    </rPh>
    <rPh sb="3" eb="5">
      <t>ジギョウ</t>
    </rPh>
    <phoneticPr fontId="9"/>
  </si>
  <si>
    <t>中央卸売市場</t>
    <rPh sb="0" eb="2">
      <t>チュウオウ</t>
    </rPh>
    <rPh sb="2" eb="4">
      <t>オロシウリ</t>
    </rPh>
    <rPh sb="4" eb="6">
      <t>シジョウ</t>
    </rPh>
    <phoneticPr fontId="9"/>
  </si>
  <si>
    <t>臨海開発事業会計（宅地造成）</t>
    <rPh sb="0" eb="2">
      <t>リンカイ</t>
    </rPh>
    <rPh sb="2" eb="4">
      <t>カイハツ</t>
    </rPh>
    <rPh sb="4" eb="6">
      <t>ジギョウ</t>
    </rPh>
    <rPh sb="6" eb="8">
      <t>カイケイ</t>
    </rPh>
    <rPh sb="9" eb="11">
      <t>タクチ</t>
    </rPh>
    <rPh sb="11" eb="13">
      <t>ゾウセイ</t>
    </rPh>
    <phoneticPr fontId="9"/>
  </si>
  <si>
    <t>港湾事業</t>
    <rPh sb="0" eb="2">
      <t>コウワン</t>
    </rPh>
    <rPh sb="2" eb="4">
      <t>ジギョウ</t>
    </rPh>
    <phoneticPr fontId="9"/>
  </si>
  <si>
    <t>都市開発事業（宅地造成）</t>
    <rPh sb="0" eb="2">
      <t>トシ</t>
    </rPh>
    <rPh sb="2" eb="4">
      <t>カイハツ</t>
    </rPh>
    <rPh sb="4" eb="6">
      <t>ジギョウ</t>
    </rPh>
    <rPh sb="7" eb="9">
      <t>タクチ</t>
    </rPh>
    <rPh sb="9" eb="11">
      <t>ゾウセイ</t>
    </rPh>
    <phoneticPr fontId="9"/>
  </si>
  <si>
    <t>令和５年度</t>
    <rPh sb="0" eb="1">
      <t>レイ</t>
    </rPh>
    <rPh sb="1" eb="2">
      <t>ワ</t>
    </rPh>
    <phoneticPr fontId="17"/>
  </si>
  <si>
    <t>令和４年度</t>
    <rPh sb="0" eb="2">
      <t>レイワ</t>
    </rPh>
    <rPh sb="3" eb="5">
      <t>ネンド</t>
    </rPh>
    <phoneticPr fontId="17"/>
  </si>
  <si>
    <t>と場</t>
    <rPh sb="1" eb="2">
      <t>バ</t>
    </rPh>
    <phoneticPr fontId="9"/>
  </si>
  <si>
    <t>東京都</t>
    <rPh sb="0" eb="3">
      <t>トウキョウト</t>
    </rPh>
    <phoneticPr fontId="14"/>
  </si>
  <si>
    <t>水道事業</t>
    <rPh sb="0" eb="2">
      <t>スイドウ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</si>
  <si>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</si>
  <si>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高速電車事業</t>
    <rPh sb="0" eb="2">
      <t>コウソク</t>
    </rPh>
    <rPh sb="2" eb="4">
      <t>デンシャ</t>
    </rPh>
    <rPh sb="4" eb="6">
      <t>ジギョウ</t>
    </rPh>
    <phoneticPr fontId="14"/>
  </si>
  <si>
    <t>交通事業</t>
    <rPh sb="0" eb="2">
      <t>コウツウ</t>
    </rPh>
    <rPh sb="2" eb="4">
      <t>ジギョウ</t>
    </rPh>
    <phoneticPr fontId="14"/>
  </si>
  <si>
    <t>電気事業</t>
    <rPh sb="0" eb="2">
      <t>デンキ</t>
    </rPh>
    <rPh sb="2" eb="4">
      <t>ジギョウ</t>
    </rPh>
    <phoneticPr fontId="14"/>
  </si>
  <si>
    <t>病院</t>
    <rPh sb="0" eb="2">
      <t>ビョウイン</t>
    </rPh>
    <phoneticPr fontId="14"/>
  </si>
  <si>
    <t>下水道事業</t>
    <rPh sb="0" eb="3">
      <t>ゲスイドウ</t>
    </rPh>
    <rPh sb="3" eb="5">
      <t>ジギョウ</t>
    </rPh>
    <phoneticPr fontId="14"/>
  </si>
  <si>
    <t>中央卸売市場</t>
    <rPh sb="0" eb="2">
      <t>チュウオウ</t>
    </rPh>
    <rPh sb="2" eb="4">
      <t>オロシウリ</t>
    </rPh>
    <rPh sb="4" eb="6">
      <t>シジョウ</t>
    </rPh>
    <phoneticPr fontId="14"/>
  </si>
  <si>
    <t>臨海地域開発事業会計（宅地造成）</t>
    <rPh sb="0" eb="2">
      <t>リンカイ</t>
    </rPh>
    <rPh sb="2" eb="4">
      <t>チイキ</t>
    </rPh>
    <rPh sb="4" eb="6">
      <t>カイハツ</t>
    </rPh>
    <rPh sb="6" eb="8">
      <t>ジギョウ</t>
    </rPh>
    <rPh sb="8" eb="10">
      <t>カイケイ</t>
    </rPh>
    <rPh sb="11" eb="13">
      <t>タクチ</t>
    </rPh>
    <rPh sb="13" eb="15">
      <t>ゾウセイ</t>
    </rPh>
    <phoneticPr fontId="14"/>
  </si>
  <si>
    <t>港湾事業</t>
    <rPh sb="0" eb="2">
      <t>コウワン</t>
    </rPh>
    <rPh sb="2" eb="4">
      <t>ジギョウ</t>
    </rPh>
    <phoneticPr fontId="14"/>
  </si>
  <si>
    <t>都市再開発事業（宅地造成）</t>
    <rPh sb="0" eb="2">
      <t>トシ</t>
    </rPh>
    <rPh sb="2" eb="5">
      <t>サイカイハツ</t>
    </rPh>
    <rPh sb="5" eb="7">
      <t>ジギョウ</t>
    </rPh>
    <rPh sb="8" eb="10">
      <t>タクチ</t>
    </rPh>
    <rPh sb="10" eb="12">
      <t>ゾウセイ</t>
    </rPh>
    <phoneticPr fontId="14"/>
  </si>
  <si>
    <t>令和３年度</t>
    <rPh sb="0" eb="2">
      <t>レイワ</t>
    </rPh>
    <rPh sb="3" eb="5">
      <t>ネンド</t>
    </rPh>
    <phoneticPr fontId="17"/>
  </si>
  <si>
    <t>令和２年度</t>
    <rPh sb="0" eb="2">
      <t>レイワ</t>
    </rPh>
    <rPh sb="3" eb="5">
      <t>ネンド</t>
    </rPh>
    <rPh sb="4" eb="5">
      <t>ガンネン</t>
    </rPh>
    <phoneticPr fontId="17"/>
  </si>
  <si>
    <t>-</t>
    <phoneticPr fontId="14"/>
  </si>
  <si>
    <t>と場</t>
    <rPh sb="1" eb="2">
      <t>ジョウ</t>
    </rPh>
    <phoneticPr fontId="14"/>
  </si>
  <si>
    <t>東京都住宅供給公社</t>
    <rPh sb="0" eb="2">
      <t>トウキョウ</t>
    </rPh>
    <rPh sb="2" eb="3">
      <t>ト</t>
    </rPh>
    <rPh sb="3" eb="5">
      <t>ジュウタク</t>
    </rPh>
    <rPh sb="5" eb="7">
      <t>キョウキュウ</t>
    </rPh>
    <rPh sb="7" eb="9">
      <t>コウシャ</t>
    </rPh>
    <phoneticPr fontId="14"/>
  </si>
  <si>
    <t>東京臨海高速鉄道㈱</t>
    <rPh sb="0" eb="2">
      <t>トウキョウ</t>
    </rPh>
    <rPh sb="2" eb="4">
      <t>リンカイ</t>
    </rPh>
    <rPh sb="4" eb="6">
      <t>コウソク</t>
    </rPh>
    <rPh sb="6" eb="8">
      <t>テツドウ</t>
    </rPh>
    <phoneticPr fontId="14"/>
  </si>
  <si>
    <t>多摩都市モノレール㈱</t>
    <rPh sb="0" eb="2">
      <t>タマ</t>
    </rPh>
    <rPh sb="2" eb="4">
      <t>トシ</t>
    </rPh>
    <phoneticPr fontId="14"/>
  </si>
  <si>
    <t>㈱多摩ニュータウン開発センター</t>
    <rPh sb="1" eb="3">
      <t>タマ</t>
    </rPh>
    <rPh sb="9" eb="11">
      <t>カイハツ</t>
    </rPh>
    <phoneticPr fontId="14"/>
  </si>
  <si>
    <t>㈱東京臨海ホールディングス</t>
    <rPh sb="1" eb="3">
      <t>トウキョウ</t>
    </rPh>
    <rPh sb="3" eb="5">
      <t>リンカイ</t>
    </rPh>
    <phoneticPr fontId="14"/>
  </si>
  <si>
    <t>東京港埠頭㈱</t>
    <rPh sb="0" eb="2">
      <t>トウキョウ</t>
    </rPh>
    <rPh sb="2" eb="3">
      <t>コウ</t>
    </rPh>
    <rPh sb="3" eb="5">
      <t>フトウ</t>
    </rPh>
    <phoneticPr fontId="14"/>
  </si>
  <si>
    <t>八丈島空港ターミナルビル㈱</t>
    <rPh sb="0" eb="3">
      <t>ハチジョウジマ</t>
    </rPh>
    <rPh sb="3" eb="5">
      <t>クウコウ</t>
    </rPh>
    <phoneticPr fontId="14"/>
  </si>
  <si>
    <t>㈱東京国際フォーラム</t>
    <rPh sb="1" eb="3">
      <t>トウキョウ</t>
    </rPh>
    <rPh sb="3" eb="5">
      <t>コクサイ</t>
    </rPh>
    <phoneticPr fontId="14"/>
  </si>
  <si>
    <t xml:space="preserve"> 東京食肉市場㈱ </t>
  </si>
  <si>
    <t>東京都地下鉄建設㈱</t>
    <rPh sb="0" eb="2">
      <t>トウキョウ</t>
    </rPh>
    <rPh sb="2" eb="3">
      <t>ト</t>
    </rPh>
    <rPh sb="3" eb="6">
      <t>チカテツ</t>
    </rPh>
    <rPh sb="6" eb="8">
      <t>ケンセツ</t>
    </rPh>
    <phoneticPr fontId="14"/>
  </si>
  <si>
    <t>東京トラフィック開発㈱</t>
    <rPh sb="0" eb="2">
      <t>トウキョウ</t>
    </rPh>
    <rPh sb="8" eb="10">
      <t>カイハツ</t>
    </rPh>
    <phoneticPr fontId="14"/>
  </si>
  <si>
    <t>東京交通サービス㈱</t>
    <rPh sb="0" eb="2">
      <t>トウキョウ</t>
    </rPh>
    <rPh sb="2" eb="4">
      <t>コウツウ</t>
    </rPh>
    <phoneticPr fontId="14"/>
  </si>
  <si>
    <r>
      <t>東京</t>
    </r>
    <r>
      <rPr>
        <sz val="11"/>
        <color indexed="10"/>
        <rFont val="明朝"/>
        <family val="1"/>
        <charset val="128"/>
      </rPr>
      <t>都</t>
    </r>
    <r>
      <rPr>
        <sz val="11"/>
        <rFont val="明朝"/>
        <family val="1"/>
        <charset val="128"/>
      </rPr>
      <t>下水道サービス㈱</t>
    </r>
    <rPh sb="0" eb="2">
      <t>トウキョウ</t>
    </rPh>
    <rPh sb="2" eb="3">
      <t>ト</t>
    </rPh>
    <rPh sb="3" eb="6">
      <t>ゲスイドウ</t>
    </rPh>
    <phoneticPr fontId="14"/>
  </si>
  <si>
    <t>東京水道（株）</t>
    <rPh sb="0" eb="2">
      <t>トウキョウ</t>
    </rPh>
    <rPh sb="2" eb="4">
      <t>スイドウ</t>
    </rPh>
    <rPh sb="5" eb="6">
      <t>カブ</t>
    </rPh>
    <phoneticPr fontId="14"/>
  </si>
  <si>
    <t xml:space="preserve">               －</t>
  </si>
  <si>
    <t>決算額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</si>
</sst>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color indexed="10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62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41" fontId="0" fillId="0" borderId="4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4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78" fontId="2" fillId="0" borderId="8" xfId="1" applyNumberForma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horizontal="lef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shrinkToFit="1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77" fontId="2" fillId="0" borderId="14" xfId="1" applyNumberFormat="1" applyBorder="1" applyAlignment="1">
      <alignment vertical="center"/>
    </xf>
    <xf numFmtId="177" fontId="2" fillId="0" borderId="14" xfId="1" applyNumberFormat="1" applyFill="1" applyBorder="1" applyAlignment="1">
      <alignment vertical="center"/>
    </xf>
    <xf numFmtId="177" fontId="2" fillId="2" borderId="8" xfId="1" applyNumberFormat="1" applyFill="1" applyBorder="1" applyAlignment="1">
      <alignment vertical="center"/>
    </xf>
    <xf numFmtId="177" fontId="2" fillId="2" borderId="14" xfId="1" applyNumberFormat="1" applyFill="1" applyBorder="1" applyAlignment="1">
      <alignment vertical="center"/>
    </xf>
    <xf numFmtId="177" fontId="0" fillId="0" borderId="14" xfId="1" applyNumberFormat="1" applyFont="1" applyFill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2" fillId="2" borderId="7" xfId="1" applyNumberFormat="1" applyFill="1" applyBorder="1" applyAlignment="1">
      <alignment vertical="center"/>
    </xf>
    <xf numFmtId="177" fontId="0" fillId="0" borderId="14" xfId="0" quotePrefix="1" applyNumberFormat="1" applyBorder="1" applyAlignment="1">
      <alignment horizontal="right" vertical="center"/>
    </xf>
    <xf numFmtId="177" fontId="0" fillId="0" borderId="14" xfId="0" quotePrefix="1" applyNumberFormat="1" applyFill="1" applyBorder="1" applyAlignment="1">
      <alignment horizontal="right" vertical="center"/>
    </xf>
    <xf numFmtId="177" fontId="0" fillId="2" borderId="8" xfId="0" quotePrefix="1" applyNumberFormat="1" applyFill="1" applyBorder="1" applyAlignment="1">
      <alignment horizontal="right" vertical="center"/>
    </xf>
    <xf numFmtId="177" fontId="0" fillId="2" borderId="14" xfId="0" quotePrefix="1" applyNumberFormat="1" applyFill="1" applyBorder="1" applyAlignment="1">
      <alignment horizontal="right" vertical="center"/>
    </xf>
    <xf numFmtId="177" fontId="2" fillId="0" borderId="14" xfId="1" quotePrefix="1" applyNumberFormat="1" applyFont="1" applyBorder="1" applyAlignment="1">
      <alignment horizontal="right" vertical="center"/>
    </xf>
    <xf numFmtId="177" fontId="0" fillId="0" borderId="14" xfId="1" quotePrefix="1" applyNumberFormat="1" applyFont="1" applyFill="1" applyBorder="1" applyAlignment="1">
      <alignment horizontal="right" vertical="center"/>
    </xf>
    <xf numFmtId="177" fontId="2" fillId="2" borderId="8" xfId="1" quotePrefix="1" applyNumberFormat="1" applyFont="1" applyFill="1" applyBorder="1" applyAlignment="1">
      <alignment horizontal="right" vertical="center"/>
    </xf>
    <xf numFmtId="177" fontId="2" fillId="2" borderId="14" xfId="1" quotePrefix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177" fontId="0" fillId="0" borderId="14" xfId="1" applyNumberFormat="1" applyFont="1" applyFill="1" applyBorder="1" applyAlignment="1">
      <alignment vertical="center"/>
    </xf>
    <xf numFmtId="177" fontId="0" fillId="0" borderId="8" xfId="1" quotePrefix="1" applyNumberFormat="1" applyFont="1" applyBorder="1" applyAlignment="1">
      <alignment horizontal="right" vertical="center"/>
    </xf>
    <xf numFmtId="177" fontId="0" fillId="2" borderId="14" xfId="1" applyNumberFormat="1" applyFont="1" applyFill="1" applyBorder="1" applyAlignment="1">
      <alignment vertical="center"/>
    </xf>
    <xf numFmtId="177" fontId="2" fillId="0" borderId="8" xfId="1" applyNumberFormat="1" applyFill="1" applyBorder="1" applyAlignment="1">
      <alignment horizontal="center" vertical="center"/>
    </xf>
    <xf numFmtId="177" fontId="2" fillId="2" borderId="8" xfId="1" applyNumberFormat="1" applyFill="1" applyBorder="1" applyAlignment="1">
      <alignment horizontal="center" vertical="center"/>
    </xf>
    <xf numFmtId="177" fontId="20" fillId="0" borderId="8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177" fontId="18" fillId="0" borderId="8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177" fontId="18" fillId="0" borderId="8" xfId="1" applyNumberFormat="1" applyFont="1" applyBorder="1" applyAlignment="1">
      <alignment vertical="center"/>
    </xf>
    <xf numFmtId="177" fontId="20" fillId="0" borderId="8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Border="1" applyAlignment="1">
      <alignment vertical="center" textRotation="255"/>
    </xf>
    <xf numFmtId="0" fontId="13" fillId="0" borderId="8" xfId="3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12" fillId="0" borderId="8" xfId="0" applyFont="1" applyBorder="1" applyAlignment="1">
      <alignment horizontal="distributed" vertical="center" justifyLastLine="1"/>
    </xf>
    <xf numFmtId="176" fontId="0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4" xfId="1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2" fillId="2" borderId="8" xfId="1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2" fillId="2" borderId="14" xfId="1" applyNumberForma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12" fillId="0" borderId="8" xfId="2" applyFont="1" applyBorder="1" applyAlignment="1">
      <alignment horizontal="distributed" vertical="center" justifyLastLine="1"/>
    </xf>
    <xf numFmtId="41" fontId="16" fillId="0" borderId="8" xfId="0" applyNumberFormat="1" applyFont="1" applyBorder="1" applyAlignment="1">
      <alignment horizontal="right" vertical="center"/>
    </xf>
    <xf numFmtId="41" fontId="0" fillId="2" borderId="15" xfId="0" applyNumberFormat="1" applyFont="1" applyFill="1" applyBorder="1" applyAlignment="1">
      <alignment horizontal="center" vertical="center"/>
    </xf>
    <xf numFmtId="41" fontId="0" fillId="2" borderId="13" xfId="0" applyNumberFormat="1" applyFont="1" applyFill="1" applyBorder="1" applyAlignment="1">
      <alignment horizontal="center" vertical="center"/>
    </xf>
    <xf numFmtId="41" fontId="0" fillId="2" borderId="8" xfId="0" applyNumberFormat="1" applyFill="1" applyBorder="1" applyAlignment="1">
      <alignment horizontal="center" vertical="center"/>
    </xf>
    <xf numFmtId="41" fontId="0" fillId="2" borderId="12" xfId="0" applyNumberFormat="1" applyFont="1" applyFill="1" applyBorder="1" applyAlignment="1">
      <alignment horizontal="center" vertical="center" shrinkToFit="1"/>
    </xf>
    <xf numFmtId="41" fontId="0" fillId="2" borderId="13" xfId="0" applyNumberFormat="1" applyFont="1" applyFill="1" applyBorder="1" applyAlignment="1">
      <alignment horizontal="center" vertical="center" shrinkToFit="1"/>
    </xf>
    <xf numFmtId="41" fontId="0" fillId="2" borderId="12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13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046220" y="10309860"/>
          <a:ext cx="731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046220" y="10309860"/>
          <a:ext cx="731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2" sqref="F42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5" t="s">
        <v>0</v>
      </c>
      <c r="B1" s="15"/>
      <c r="C1" s="15"/>
      <c r="D1" s="15"/>
      <c r="E1" s="20" t="s">
        <v>233</v>
      </c>
      <c r="F1" s="1"/>
    </row>
    <row r="3" spans="1:11" ht="14.4">
      <c r="A3" s="9" t="s">
        <v>92</v>
      </c>
    </row>
    <row r="5" spans="1:11">
      <c r="A5" s="16" t="s">
        <v>222</v>
      </c>
      <c r="B5" s="16"/>
      <c r="C5" s="16"/>
      <c r="D5" s="16"/>
      <c r="E5" s="16"/>
    </row>
    <row r="6" spans="1:11" ht="14.4">
      <c r="A6" s="3"/>
      <c r="H6" s="4"/>
      <c r="I6" s="8" t="s">
        <v>1</v>
      </c>
    </row>
    <row r="7" spans="1:11" ht="27" customHeight="1">
      <c r="A7" s="5"/>
      <c r="B7" s="6"/>
      <c r="C7" s="6"/>
      <c r="D7" s="6"/>
      <c r="E7" s="54"/>
      <c r="F7" s="46" t="s">
        <v>223</v>
      </c>
      <c r="G7" s="46"/>
      <c r="H7" s="46" t="s">
        <v>231</v>
      </c>
      <c r="I7" s="47" t="s">
        <v>21</v>
      </c>
    </row>
    <row r="8" spans="1:11" ht="17.100000000000001" customHeight="1">
      <c r="A8" s="17"/>
      <c r="B8" s="18"/>
      <c r="C8" s="18"/>
      <c r="D8" s="18"/>
      <c r="E8" s="55"/>
      <c r="F8" s="49" t="s">
        <v>90</v>
      </c>
      <c r="G8" s="49" t="s">
        <v>2</v>
      </c>
      <c r="H8" s="49" t="s">
        <v>221</v>
      </c>
      <c r="I8" s="81"/>
    </row>
    <row r="9" spans="1:11" ht="18" customHeight="1">
      <c r="A9" s="123" t="s">
        <v>87</v>
      </c>
      <c r="B9" s="123" t="s">
        <v>89</v>
      </c>
      <c r="C9" s="56" t="s">
        <v>3</v>
      </c>
      <c r="D9" s="80"/>
      <c r="E9" s="80"/>
      <c r="F9" s="84">
        <v>6222612</v>
      </c>
      <c r="G9" s="50">
        <f>F9/$F$27*100</f>
        <v>73.058924763400782</v>
      </c>
      <c r="H9" s="84">
        <v>5654440</v>
      </c>
      <c r="I9" s="50">
        <f>(F9/H9-1)*100</f>
        <v>10.048245272741418</v>
      </c>
      <c r="K9" s="24"/>
    </row>
    <row r="10" spans="1:11" ht="18" customHeight="1">
      <c r="A10" s="123"/>
      <c r="B10" s="123"/>
      <c r="C10" s="58"/>
      <c r="D10" s="60" t="s">
        <v>22</v>
      </c>
      <c r="E10" s="80"/>
      <c r="F10" s="84">
        <v>1819164</v>
      </c>
      <c r="G10" s="50">
        <f t="shared" ref="G10:G26" si="0">F10/$F$27*100</f>
        <v>21.35858154233097</v>
      </c>
      <c r="H10" s="84">
        <v>1708430</v>
      </c>
      <c r="I10" s="50">
        <f t="shared" ref="I10:I27" si="1">(F10/H10-1)*100</f>
        <v>6.4816234788665605</v>
      </c>
    </row>
    <row r="11" spans="1:11" ht="18" customHeight="1">
      <c r="A11" s="123"/>
      <c r="B11" s="123"/>
      <c r="C11" s="58"/>
      <c r="D11" s="58"/>
      <c r="E11" s="45" t="s">
        <v>23</v>
      </c>
      <c r="F11" s="84">
        <v>945171</v>
      </c>
      <c r="G11" s="50">
        <f t="shared" si="0"/>
        <v>11.097136857889947</v>
      </c>
      <c r="H11" s="84">
        <v>900349</v>
      </c>
      <c r="I11" s="50">
        <f t="shared" si="1"/>
        <v>4.9782917513097713</v>
      </c>
    </row>
    <row r="12" spans="1:11" ht="18" customHeight="1">
      <c r="A12" s="123"/>
      <c r="B12" s="123"/>
      <c r="C12" s="58"/>
      <c r="D12" s="58"/>
      <c r="E12" s="45" t="s">
        <v>24</v>
      </c>
      <c r="F12" s="84">
        <v>661404</v>
      </c>
      <c r="G12" s="50">
        <f t="shared" si="0"/>
        <v>7.765463293262111</v>
      </c>
      <c r="H12" s="84">
        <v>600146</v>
      </c>
      <c r="I12" s="50">
        <f t="shared" si="1"/>
        <v>10.207182918823076</v>
      </c>
    </row>
    <row r="13" spans="1:11" ht="18" customHeight="1">
      <c r="A13" s="123"/>
      <c r="B13" s="123"/>
      <c r="C13" s="58"/>
      <c r="D13" s="59"/>
      <c r="E13" s="45" t="s">
        <v>25</v>
      </c>
      <c r="F13" s="84">
        <v>8613</v>
      </c>
      <c r="G13" s="50">
        <f t="shared" si="0"/>
        <v>0.10112417727269046</v>
      </c>
      <c r="H13" s="84">
        <v>5952</v>
      </c>
      <c r="I13" s="50">
        <f t="shared" si="1"/>
        <v>44.707661290322577</v>
      </c>
    </row>
    <row r="14" spans="1:11" ht="18" customHeight="1">
      <c r="A14" s="123"/>
      <c r="B14" s="123"/>
      <c r="C14" s="58"/>
      <c r="D14" s="56" t="s">
        <v>26</v>
      </c>
      <c r="E14" s="80"/>
      <c r="F14" s="84">
        <v>1512234</v>
      </c>
      <c r="G14" s="50">
        <f t="shared" si="0"/>
        <v>17.75495403387783</v>
      </c>
      <c r="H14" s="84">
        <v>1275866</v>
      </c>
      <c r="I14" s="50">
        <f t="shared" si="1"/>
        <v>18.526083460175279</v>
      </c>
    </row>
    <row r="15" spans="1:11" ht="18" customHeight="1">
      <c r="A15" s="123"/>
      <c r="B15" s="123"/>
      <c r="C15" s="58"/>
      <c r="D15" s="58"/>
      <c r="E15" s="45" t="s">
        <v>27</v>
      </c>
      <c r="F15" s="84">
        <v>60501</v>
      </c>
      <c r="G15" s="50">
        <f t="shared" si="0"/>
        <v>0.71033482516835544</v>
      </c>
      <c r="H15" s="84">
        <v>56566</v>
      </c>
      <c r="I15" s="50">
        <f t="shared" si="1"/>
        <v>6.9564756213980061</v>
      </c>
    </row>
    <row r="16" spans="1:11" ht="18" customHeight="1">
      <c r="A16" s="123"/>
      <c r="B16" s="123"/>
      <c r="C16" s="58"/>
      <c r="D16" s="59"/>
      <c r="E16" s="45" t="s">
        <v>28</v>
      </c>
      <c r="F16" s="84">
        <v>1451733</v>
      </c>
      <c r="G16" s="50">
        <f t="shared" si="0"/>
        <v>17.044619208709477</v>
      </c>
      <c r="H16" s="84">
        <v>1219300</v>
      </c>
      <c r="I16" s="50">
        <f t="shared" si="1"/>
        <v>19.062822931190038</v>
      </c>
      <c r="K16" s="25"/>
    </row>
    <row r="17" spans="1:26" ht="18" customHeight="1">
      <c r="A17" s="123"/>
      <c r="B17" s="123"/>
      <c r="C17" s="58"/>
      <c r="D17" s="124" t="s">
        <v>29</v>
      </c>
      <c r="E17" s="125"/>
      <c r="F17" s="51">
        <v>790603</v>
      </c>
      <c r="G17" s="50">
        <f t="shared" si="0"/>
        <v>9.2823729158621724</v>
      </c>
      <c r="H17" s="84">
        <v>680391</v>
      </c>
      <c r="I17" s="50">
        <f t="shared" si="1"/>
        <v>16.198333017338552</v>
      </c>
    </row>
    <row r="18" spans="1:26" ht="18" customHeight="1">
      <c r="A18" s="123"/>
      <c r="B18" s="123"/>
      <c r="C18" s="58"/>
      <c r="D18" s="124" t="s">
        <v>93</v>
      </c>
      <c r="E18" s="126"/>
      <c r="F18" s="84">
        <v>94106</v>
      </c>
      <c r="G18" s="50">
        <f t="shared" si="0"/>
        <v>1.1048870110790441</v>
      </c>
      <c r="H18" s="84">
        <v>79248</v>
      </c>
      <c r="I18" s="50">
        <f t="shared" si="1"/>
        <v>18.748738138501906</v>
      </c>
    </row>
    <row r="19" spans="1:26" ht="18" customHeight="1">
      <c r="A19" s="123"/>
      <c r="B19" s="123"/>
      <c r="C19" s="57"/>
      <c r="D19" s="124" t="s">
        <v>94</v>
      </c>
      <c r="E19" s="126"/>
      <c r="F19" s="51">
        <v>1438465</v>
      </c>
      <c r="G19" s="50">
        <f t="shared" si="0"/>
        <v>16.888841247017378</v>
      </c>
      <c r="H19" s="84">
        <v>1364866</v>
      </c>
      <c r="I19" s="50">
        <f t="shared" si="1"/>
        <v>5.3923974954317888</v>
      </c>
      <c r="Z19" s="2" t="s">
        <v>95</v>
      </c>
    </row>
    <row r="20" spans="1:26" ht="18" customHeight="1">
      <c r="A20" s="123"/>
      <c r="B20" s="123"/>
      <c r="C20" s="80" t="s">
        <v>4</v>
      </c>
      <c r="D20" s="80"/>
      <c r="E20" s="80"/>
      <c r="F20" s="84">
        <v>67243</v>
      </c>
      <c r="G20" s="50">
        <f t="shared" si="0"/>
        <v>0.78949182077644542</v>
      </c>
      <c r="H20" s="84">
        <v>49227</v>
      </c>
      <c r="I20" s="50">
        <f t="shared" si="1"/>
        <v>36.597802019217099</v>
      </c>
    </row>
    <row r="21" spans="1:26" ht="18" customHeight="1">
      <c r="A21" s="123"/>
      <c r="B21" s="123"/>
      <c r="C21" s="80" t="s">
        <v>5</v>
      </c>
      <c r="D21" s="80"/>
      <c r="E21" s="80"/>
      <c r="F21" s="84">
        <v>0</v>
      </c>
      <c r="G21" s="50">
        <f t="shared" si="0"/>
        <v>0</v>
      </c>
      <c r="H21" s="84">
        <v>0</v>
      </c>
      <c r="I21" s="50" t="e">
        <f t="shared" si="1"/>
        <v>#DIV/0!</v>
      </c>
    </row>
    <row r="22" spans="1:26" ht="18" customHeight="1">
      <c r="A22" s="123"/>
      <c r="B22" s="123"/>
      <c r="C22" s="80" t="s">
        <v>30</v>
      </c>
      <c r="D22" s="80"/>
      <c r="E22" s="80"/>
      <c r="F22" s="84">
        <v>151791</v>
      </c>
      <c r="G22" s="50">
        <f t="shared" si="0"/>
        <v>1.7821595254149489</v>
      </c>
      <c r="H22" s="84">
        <v>152573</v>
      </c>
      <c r="I22" s="50">
        <f t="shared" si="1"/>
        <v>-0.51254153749352716</v>
      </c>
    </row>
    <row r="23" spans="1:26" ht="18" customHeight="1">
      <c r="A23" s="123"/>
      <c r="B23" s="123"/>
      <c r="C23" s="80" t="s">
        <v>6</v>
      </c>
      <c r="D23" s="80"/>
      <c r="E23" s="80"/>
      <c r="F23" s="84">
        <v>420893</v>
      </c>
      <c r="G23" s="50">
        <f t="shared" si="0"/>
        <v>4.9416531225861489</v>
      </c>
      <c r="H23" s="84">
        <v>777388</v>
      </c>
      <c r="I23" s="50">
        <f t="shared" si="1"/>
        <v>-45.858052864206812</v>
      </c>
    </row>
    <row r="24" spans="1:26" ht="18" customHeight="1">
      <c r="A24" s="123"/>
      <c r="B24" s="123"/>
      <c r="C24" s="80" t="s">
        <v>31</v>
      </c>
      <c r="D24" s="80"/>
      <c r="E24" s="80"/>
      <c r="F24" s="84">
        <v>57238</v>
      </c>
      <c r="G24" s="50">
        <f t="shared" si="0"/>
        <v>0.67202434212635043</v>
      </c>
      <c r="H24" s="84">
        <v>53834</v>
      </c>
      <c r="I24" s="50">
        <f t="shared" si="1"/>
        <v>6.3231415090834853</v>
      </c>
    </row>
    <row r="25" spans="1:26" ht="18" customHeight="1">
      <c r="A25" s="123"/>
      <c r="B25" s="123"/>
      <c r="C25" s="80" t="s">
        <v>7</v>
      </c>
      <c r="D25" s="80"/>
      <c r="E25" s="80"/>
      <c r="F25" s="84">
        <v>341010</v>
      </c>
      <c r="G25" s="50">
        <f t="shared" si="0"/>
        <v>4.0037566111413181</v>
      </c>
      <c r="H25" s="84">
        <v>348514</v>
      </c>
      <c r="I25" s="50">
        <f t="shared" si="1"/>
        <v>-2.1531416241528323</v>
      </c>
    </row>
    <row r="26" spans="1:26" ht="18" customHeight="1">
      <c r="A26" s="123"/>
      <c r="B26" s="123"/>
      <c r="C26" s="80" t="s">
        <v>8</v>
      </c>
      <c r="D26" s="80"/>
      <c r="E26" s="80"/>
      <c r="F26" s="84">
        <v>1256464</v>
      </c>
      <c r="G26" s="50">
        <f t="shared" si="0"/>
        <v>14.751989814554015</v>
      </c>
      <c r="H26" s="84">
        <v>1205568</v>
      </c>
      <c r="I26" s="50">
        <f t="shared" si="1"/>
        <v>4.2217444391357439</v>
      </c>
    </row>
    <row r="27" spans="1:26" ht="18" customHeight="1">
      <c r="A27" s="123"/>
      <c r="B27" s="123"/>
      <c r="C27" s="80" t="s">
        <v>9</v>
      </c>
      <c r="D27" s="80"/>
      <c r="E27" s="80"/>
      <c r="F27" s="84">
        <f>SUM(F9,F20:F26)</f>
        <v>8517251</v>
      </c>
      <c r="G27" s="50">
        <f>F27/$F$27*100</f>
        <v>100</v>
      </c>
      <c r="H27" s="84">
        <f>SUM(H9,H20:H26)</f>
        <v>8241544</v>
      </c>
      <c r="I27" s="50">
        <f t="shared" si="1"/>
        <v>3.3453318941208066</v>
      </c>
    </row>
    <row r="28" spans="1:26" ht="18" customHeight="1">
      <c r="A28" s="123"/>
      <c r="B28" s="123" t="s">
        <v>88</v>
      </c>
      <c r="C28" s="56" t="s">
        <v>10</v>
      </c>
      <c r="D28" s="80"/>
      <c r="E28" s="80"/>
      <c r="F28" s="84">
        <v>2244540</v>
      </c>
      <c r="G28" s="50">
        <f>F28/$F$45*100</f>
        <v>26.352869018419206</v>
      </c>
      <c r="H28" s="84">
        <v>2130162</v>
      </c>
      <c r="I28" s="50">
        <f>(F28/H28-1)*100</f>
        <v>5.3694507741664621</v>
      </c>
    </row>
    <row r="29" spans="1:26" ht="18" customHeight="1">
      <c r="A29" s="123"/>
      <c r="B29" s="123"/>
      <c r="C29" s="58"/>
      <c r="D29" s="80" t="s">
        <v>11</v>
      </c>
      <c r="E29" s="80"/>
      <c r="F29" s="84">
        <v>1587198</v>
      </c>
      <c r="G29" s="50">
        <f t="shared" ref="G29:G44" si="2">F29/$F$45*100</f>
        <v>18.635097169262714</v>
      </c>
      <c r="H29" s="84">
        <v>1580041</v>
      </c>
      <c r="I29" s="50">
        <f t="shared" ref="I29:I45" si="3">(F29/H29-1)*100</f>
        <v>0.45296292944296823</v>
      </c>
    </row>
    <row r="30" spans="1:26" ht="18" customHeight="1">
      <c r="A30" s="123"/>
      <c r="B30" s="123"/>
      <c r="C30" s="58"/>
      <c r="D30" s="80" t="s">
        <v>32</v>
      </c>
      <c r="E30" s="80"/>
      <c r="F30" s="84">
        <v>276054</v>
      </c>
      <c r="G30" s="50">
        <f t="shared" si="2"/>
        <v>3.2411161770388124</v>
      </c>
      <c r="H30" s="84">
        <v>167390</v>
      </c>
      <c r="I30" s="50">
        <f t="shared" si="3"/>
        <v>64.91666168827291</v>
      </c>
    </row>
    <row r="31" spans="1:26" ht="18" customHeight="1">
      <c r="A31" s="123"/>
      <c r="B31" s="123"/>
      <c r="C31" s="57"/>
      <c r="D31" s="80" t="s">
        <v>12</v>
      </c>
      <c r="E31" s="80"/>
      <c r="F31" s="84">
        <v>381288</v>
      </c>
      <c r="G31" s="50">
        <f t="shared" si="2"/>
        <v>4.4766556721176816</v>
      </c>
      <c r="H31" s="84">
        <v>382731</v>
      </c>
      <c r="I31" s="50">
        <f t="shared" si="3"/>
        <v>-0.37702720709845705</v>
      </c>
    </row>
    <row r="32" spans="1:26" ht="18" customHeight="1">
      <c r="A32" s="123"/>
      <c r="B32" s="123"/>
      <c r="C32" s="56" t="s">
        <v>13</v>
      </c>
      <c r="D32" s="80"/>
      <c r="E32" s="80"/>
      <c r="F32" s="84">
        <v>5134702</v>
      </c>
      <c r="G32" s="50">
        <f t="shared" si="2"/>
        <v>60.285906802558706</v>
      </c>
      <c r="H32" s="84">
        <v>5005523</v>
      </c>
      <c r="I32" s="50">
        <f t="shared" si="3"/>
        <v>2.5807293263860664</v>
      </c>
    </row>
    <row r="33" spans="1:9" ht="18" customHeight="1">
      <c r="A33" s="123"/>
      <c r="B33" s="123"/>
      <c r="C33" s="58"/>
      <c r="D33" s="80" t="s">
        <v>14</v>
      </c>
      <c r="E33" s="80"/>
      <c r="F33" s="84">
        <v>494633</v>
      </c>
      <c r="G33" s="50">
        <f t="shared" si="2"/>
        <v>5.8074254240012415</v>
      </c>
      <c r="H33" s="84">
        <v>567698</v>
      </c>
      <c r="I33" s="50">
        <f t="shared" si="3"/>
        <v>-12.87039940249921</v>
      </c>
    </row>
    <row r="34" spans="1:9" ht="18" customHeight="1">
      <c r="A34" s="123"/>
      <c r="B34" s="123"/>
      <c r="C34" s="58"/>
      <c r="D34" s="80" t="s">
        <v>33</v>
      </c>
      <c r="E34" s="80"/>
      <c r="F34" s="84">
        <v>116548</v>
      </c>
      <c r="G34" s="50">
        <f t="shared" si="2"/>
        <v>1.3683757822799867</v>
      </c>
      <c r="H34" s="84">
        <v>110619</v>
      </c>
      <c r="I34" s="50">
        <f t="shared" si="3"/>
        <v>5.3598387257161928</v>
      </c>
    </row>
    <row r="35" spans="1:9" ht="18" customHeight="1">
      <c r="A35" s="123"/>
      <c r="B35" s="123"/>
      <c r="C35" s="58"/>
      <c r="D35" s="80" t="s">
        <v>34</v>
      </c>
      <c r="E35" s="80"/>
      <c r="F35" s="84">
        <v>3492142</v>
      </c>
      <c r="G35" s="50">
        <f t="shared" si="2"/>
        <v>41.000811177221379</v>
      </c>
      <c r="H35" s="84">
        <v>3453447</v>
      </c>
      <c r="I35" s="50">
        <f t="shared" si="3"/>
        <v>1.1204747025218564</v>
      </c>
    </row>
    <row r="36" spans="1:9" ht="18" customHeight="1">
      <c r="A36" s="123"/>
      <c r="B36" s="123"/>
      <c r="C36" s="58"/>
      <c r="D36" s="80" t="s">
        <v>35</v>
      </c>
      <c r="E36" s="80"/>
      <c r="F36" s="84">
        <v>106930</v>
      </c>
      <c r="G36" s="50">
        <f t="shared" si="2"/>
        <v>1.2554520231938684</v>
      </c>
      <c r="H36" s="84">
        <v>92796</v>
      </c>
      <c r="I36" s="50">
        <f t="shared" si="3"/>
        <v>15.231259968102083</v>
      </c>
    </row>
    <row r="37" spans="1:9" ht="18" customHeight="1">
      <c r="A37" s="123"/>
      <c r="B37" s="123"/>
      <c r="C37" s="58"/>
      <c r="D37" s="80" t="s">
        <v>15</v>
      </c>
      <c r="E37" s="80"/>
      <c r="F37" s="84">
        <v>62046</v>
      </c>
      <c r="G37" s="50">
        <f t="shared" si="2"/>
        <v>0.72847448079198329</v>
      </c>
      <c r="H37" s="84">
        <v>79605</v>
      </c>
      <c r="I37" s="50">
        <f t="shared" si="3"/>
        <v>-22.057659694742792</v>
      </c>
    </row>
    <row r="38" spans="1:9" ht="18" customHeight="1">
      <c r="A38" s="123"/>
      <c r="B38" s="123"/>
      <c r="C38" s="57"/>
      <c r="D38" s="80" t="s">
        <v>36</v>
      </c>
      <c r="E38" s="80"/>
      <c r="F38" s="84">
        <v>563298</v>
      </c>
      <c r="G38" s="50">
        <f t="shared" si="2"/>
        <v>6.6136127724778806</v>
      </c>
      <c r="H38" s="84">
        <v>438196</v>
      </c>
      <c r="I38" s="50">
        <f t="shared" si="3"/>
        <v>28.549324959607112</v>
      </c>
    </row>
    <row r="39" spans="1:9" ht="18" customHeight="1">
      <c r="A39" s="123"/>
      <c r="B39" s="123"/>
      <c r="C39" s="56" t="s">
        <v>16</v>
      </c>
      <c r="D39" s="80"/>
      <c r="E39" s="80"/>
      <c r="F39" s="84">
        <v>1138009</v>
      </c>
      <c r="G39" s="50">
        <f t="shared" si="2"/>
        <v>13.361224179022081</v>
      </c>
      <c r="H39" s="84">
        <v>1105859</v>
      </c>
      <c r="I39" s="50">
        <f t="shared" si="3"/>
        <v>2.9072422433601419</v>
      </c>
    </row>
    <row r="40" spans="1:9" ht="18" customHeight="1">
      <c r="A40" s="123"/>
      <c r="B40" s="123"/>
      <c r="C40" s="58"/>
      <c r="D40" s="56" t="s">
        <v>17</v>
      </c>
      <c r="E40" s="80"/>
      <c r="F40" s="84">
        <v>1135756</v>
      </c>
      <c r="G40" s="50">
        <f t="shared" si="2"/>
        <v>13.334771982180635</v>
      </c>
      <c r="H40" s="84">
        <v>1103642</v>
      </c>
      <c r="I40" s="50">
        <f t="shared" si="3"/>
        <v>2.9098203946569701</v>
      </c>
    </row>
    <row r="41" spans="1:9" ht="18" customHeight="1">
      <c r="A41" s="123"/>
      <c r="B41" s="123"/>
      <c r="C41" s="58"/>
      <c r="D41" s="58"/>
      <c r="E41" s="52" t="s">
        <v>91</v>
      </c>
      <c r="F41" s="84">
        <v>260195</v>
      </c>
      <c r="G41" s="50">
        <f t="shared" si="2"/>
        <v>3.0549176019351787</v>
      </c>
      <c r="H41" s="84">
        <v>276382</v>
      </c>
      <c r="I41" s="53">
        <f t="shared" si="3"/>
        <v>-5.8567489923366907</v>
      </c>
    </row>
    <row r="42" spans="1:9" ht="18" customHeight="1">
      <c r="A42" s="123"/>
      <c r="B42" s="123"/>
      <c r="C42" s="58"/>
      <c r="D42" s="57"/>
      <c r="E42" s="45" t="s">
        <v>37</v>
      </c>
      <c r="F42" s="84">
        <v>875561</v>
      </c>
      <c r="G42" s="50">
        <f t="shared" si="2"/>
        <v>10.279854380245457</v>
      </c>
      <c r="H42" s="84">
        <v>827260</v>
      </c>
      <c r="I42" s="53">
        <f t="shared" si="3"/>
        <v>5.8386722433092286</v>
      </c>
    </row>
    <row r="43" spans="1:9" ht="18" customHeight="1">
      <c r="A43" s="123"/>
      <c r="B43" s="123"/>
      <c r="C43" s="58"/>
      <c r="D43" s="80" t="s">
        <v>38</v>
      </c>
      <c r="E43" s="80"/>
      <c r="F43" s="84">
        <v>2253</v>
      </c>
      <c r="G43" s="50">
        <f t="shared" si="2"/>
        <v>2.6452196841445674E-2</v>
      </c>
      <c r="H43" s="84">
        <v>2217</v>
      </c>
      <c r="I43" s="53">
        <f t="shared" si="3"/>
        <v>1.6238159675236785</v>
      </c>
    </row>
    <row r="44" spans="1:9" ht="18" customHeight="1">
      <c r="A44" s="123"/>
      <c r="B44" s="123"/>
      <c r="C44" s="57"/>
      <c r="D44" s="80" t="s">
        <v>39</v>
      </c>
      <c r="E44" s="80"/>
      <c r="F44" s="84">
        <v>0</v>
      </c>
      <c r="G44" s="50">
        <f t="shared" si="2"/>
        <v>0</v>
      </c>
      <c r="H44" s="84">
        <v>0</v>
      </c>
      <c r="I44" s="50" t="e">
        <f t="shared" si="3"/>
        <v>#DIV/0!</v>
      </c>
    </row>
    <row r="45" spans="1:9" ht="18" customHeight="1">
      <c r="A45" s="123"/>
      <c r="B45" s="123"/>
      <c r="C45" s="45" t="s">
        <v>18</v>
      </c>
      <c r="D45" s="45"/>
      <c r="E45" s="45"/>
      <c r="F45" s="84">
        <f>SUM(F28,F32,F39)</f>
        <v>8517251</v>
      </c>
      <c r="G45" s="50">
        <f>F45/$F$45*100</f>
        <v>100</v>
      </c>
      <c r="H45" s="84">
        <f>SUM(H28,H32,H39)</f>
        <v>8241544</v>
      </c>
      <c r="I45" s="50">
        <f t="shared" si="3"/>
        <v>3.3453318941208066</v>
      </c>
    </row>
    <row r="46" spans="1:9">
      <c r="A46" s="22" t="s">
        <v>19</v>
      </c>
    </row>
    <row r="47" spans="1:9">
      <c r="A47" s="23" t="s">
        <v>20</v>
      </c>
    </row>
    <row r="48" spans="1:9">
      <c r="A48" s="23"/>
    </row>
  </sheetData>
  <mergeCells count="6">
    <mergeCell ref="A9:A45"/>
    <mergeCell ref="B9:B27"/>
    <mergeCell ref="D17:E17"/>
    <mergeCell ref="D18:E18"/>
    <mergeCell ref="D19:E19"/>
    <mergeCell ref="B28:B45"/>
  </mergeCells>
  <phoneticPr fontId="14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94" zoomScaleNormal="100" zoomScaleSheetLayoutView="94" workbookViewId="0">
      <pane xSplit="5" ySplit="7" topLeftCell="O14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2" width="12" style="2" customWidth="1"/>
    <col min="23" max="23" width="14.44140625" style="2" customWidth="1"/>
    <col min="24" max="25" width="12" style="2" customWidth="1"/>
    <col min="26" max="26" width="10.33203125" style="2" customWidth="1"/>
    <col min="27" max="27" width="14.77734375" style="2" customWidth="1"/>
    <col min="28" max="16384" width="9" style="2"/>
  </cols>
  <sheetData>
    <row r="1" spans="1:27" ht="33.9" customHeight="1">
      <c r="A1" s="19" t="s">
        <v>0</v>
      </c>
      <c r="B1" s="10"/>
      <c r="C1" s="10"/>
      <c r="D1" s="21" t="s">
        <v>233</v>
      </c>
      <c r="E1" s="12"/>
      <c r="F1" s="12"/>
      <c r="G1" s="12"/>
    </row>
    <row r="2" spans="1:27" ht="15" customHeight="1"/>
    <row r="3" spans="1:27" ht="15" customHeight="1">
      <c r="A3" s="13" t="s">
        <v>46</v>
      </c>
      <c r="B3" s="13"/>
      <c r="C3" s="13"/>
      <c r="D3" s="13"/>
    </row>
    <row r="4" spans="1:27" ht="15" customHeight="1">
      <c r="A4" s="13"/>
      <c r="B4" s="13"/>
      <c r="C4" s="13"/>
      <c r="D4" s="13"/>
    </row>
    <row r="5" spans="1:27" ht="15.9" customHeight="1">
      <c r="A5" s="11" t="s">
        <v>224</v>
      </c>
      <c r="B5" s="11"/>
      <c r="C5" s="11"/>
      <c r="D5" s="11"/>
      <c r="K5" s="14"/>
      <c r="O5" s="14"/>
      <c r="AA5" s="14" t="s">
        <v>47</v>
      </c>
    </row>
    <row r="6" spans="1:27" ht="15.9" customHeight="1">
      <c r="A6" s="152" t="s">
        <v>48</v>
      </c>
      <c r="B6" s="132"/>
      <c r="C6" s="132"/>
      <c r="D6" s="132"/>
      <c r="E6" s="132"/>
      <c r="F6" s="148" t="s">
        <v>234</v>
      </c>
      <c r="G6" s="149"/>
      <c r="H6" s="148" t="s">
        <v>235</v>
      </c>
      <c r="I6" s="149"/>
      <c r="J6" s="148" t="s">
        <v>236</v>
      </c>
      <c r="K6" s="149"/>
      <c r="L6" s="148" t="s">
        <v>237</v>
      </c>
      <c r="M6" s="149"/>
      <c r="N6" s="148" t="s">
        <v>238</v>
      </c>
      <c r="O6" s="149"/>
      <c r="P6" s="148" t="s">
        <v>239</v>
      </c>
      <c r="Q6" s="149"/>
      <c r="R6" s="148" t="s">
        <v>240</v>
      </c>
      <c r="S6" s="149"/>
      <c r="T6" s="148" t="s">
        <v>241</v>
      </c>
      <c r="U6" s="149"/>
      <c r="V6" s="148" t="s">
        <v>242</v>
      </c>
      <c r="W6" s="149"/>
      <c r="X6" s="148" t="s">
        <v>243</v>
      </c>
      <c r="Y6" s="149"/>
      <c r="Z6" s="150" t="s">
        <v>244</v>
      </c>
      <c r="AA6" s="151"/>
    </row>
    <row r="7" spans="1:27" ht="15.9" customHeight="1">
      <c r="A7" s="132"/>
      <c r="B7" s="132"/>
      <c r="C7" s="132"/>
      <c r="D7" s="132"/>
      <c r="E7" s="132"/>
      <c r="F7" s="49" t="s">
        <v>225</v>
      </c>
      <c r="G7" s="49" t="s">
        <v>231</v>
      </c>
      <c r="H7" s="49" t="s">
        <v>225</v>
      </c>
      <c r="I7" s="49" t="s">
        <v>231</v>
      </c>
      <c r="J7" s="49" t="s">
        <v>225</v>
      </c>
      <c r="K7" s="49" t="s">
        <v>231</v>
      </c>
      <c r="L7" s="49" t="s">
        <v>225</v>
      </c>
      <c r="M7" s="49" t="s">
        <v>231</v>
      </c>
      <c r="N7" s="49" t="s">
        <v>225</v>
      </c>
      <c r="O7" s="49" t="s">
        <v>231</v>
      </c>
      <c r="P7" s="87" t="s">
        <v>245</v>
      </c>
      <c r="Q7" s="88" t="s">
        <v>246</v>
      </c>
      <c r="R7" s="87" t="s">
        <v>245</v>
      </c>
      <c r="S7" s="88" t="s">
        <v>246</v>
      </c>
      <c r="T7" s="87" t="s">
        <v>245</v>
      </c>
      <c r="U7" s="88" t="s">
        <v>246</v>
      </c>
      <c r="V7" s="87" t="s">
        <v>245</v>
      </c>
      <c r="W7" s="88" t="s">
        <v>246</v>
      </c>
      <c r="X7" s="87" t="s">
        <v>245</v>
      </c>
      <c r="Y7" s="88" t="s">
        <v>246</v>
      </c>
      <c r="Z7" s="87" t="s">
        <v>245</v>
      </c>
      <c r="AA7" s="88" t="s">
        <v>246</v>
      </c>
    </row>
    <row r="8" spans="1:27" ht="15.9" customHeight="1">
      <c r="A8" s="127" t="s">
        <v>82</v>
      </c>
      <c r="B8" s="56" t="s">
        <v>49</v>
      </c>
      <c r="C8" s="80"/>
      <c r="D8" s="80"/>
      <c r="E8" s="82" t="s">
        <v>40</v>
      </c>
      <c r="F8" s="84">
        <v>378863</v>
      </c>
      <c r="G8" s="89">
        <v>373346</v>
      </c>
      <c r="H8" s="84"/>
      <c r="I8" s="89">
        <v>16976</v>
      </c>
      <c r="J8" s="84">
        <v>162813</v>
      </c>
      <c r="K8" s="84">
        <v>152394</v>
      </c>
      <c r="L8" s="84">
        <v>59868</v>
      </c>
      <c r="M8" s="84">
        <v>61156</v>
      </c>
      <c r="N8" s="84">
        <v>1237</v>
      </c>
      <c r="O8" s="84">
        <v>1237</v>
      </c>
      <c r="P8" s="84"/>
      <c r="Q8" s="89">
        <v>46213</v>
      </c>
      <c r="R8" s="84">
        <v>406766</v>
      </c>
      <c r="S8" s="89">
        <v>398309</v>
      </c>
      <c r="T8" s="84">
        <v>23403</v>
      </c>
      <c r="U8" s="90">
        <v>22470</v>
      </c>
      <c r="V8" s="91">
        <v>16347</v>
      </c>
      <c r="W8" s="92">
        <v>42082</v>
      </c>
      <c r="X8" s="91">
        <v>4869</v>
      </c>
      <c r="Y8" s="92">
        <v>4973</v>
      </c>
      <c r="Z8" s="84">
        <v>65</v>
      </c>
      <c r="AA8" s="89">
        <v>82</v>
      </c>
    </row>
    <row r="9" spans="1:27" ht="15.9" customHeight="1">
      <c r="A9" s="127"/>
      <c r="B9" s="58"/>
      <c r="C9" s="80" t="s">
        <v>50</v>
      </c>
      <c r="D9" s="80"/>
      <c r="E9" s="82" t="s">
        <v>41</v>
      </c>
      <c r="F9" s="84">
        <f>F8-F10</f>
        <v>377952</v>
      </c>
      <c r="G9" s="89">
        <f>G8-G10</f>
        <v>366089</v>
      </c>
      <c r="H9" s="84"/>
      <c r="I9" s="84">
        <f>I8-I10</f>
        <v>2231</v>
      </c>
      <c r="J9" s="84">
        <v>162813</v>
      </c>
      <c r="K9" s="84">
        <v>152394</v>
      </c>
      <c r="L9" s="84">
        <v>59868</v>
      </c>
      <c r="M9" s="84">
        <v>61156</v>
      </c>
      <c r="N9" s="84">
        <v>1237</v>
      </c>
      <c r="O9" s="84">
        <v>1237</v>
      </c>
      <c r="P9" s="84"/>
      <c r="Q9" s="89">
        <v>46213</v>
      </c>
      <c r="R9" s="84">
        <v>406766</v>
      </c>
      <c r="S9" s="89">
        <v>398309</v>
      </c>
      <c r="T9" s="84">
        <v>23403</v>
      </c>
      <c r="U9" s="90">
        <v>22470</v>
      </c>
      <c r="V9" s="91">
        <v>16347</v>
      </c>
      <c r="W9" s="92">
        <v>42082</v>
      </c>
      <c r="X9" s="91">
        <v>4869</v>
      </c>
      <c r="Y9" s="92">
        <v>4973</v>
      </c>
      <c r="Z9" s="84">
        <v>65</v>
      </c>
      <c r="AA9" s="89">
        <v>82</v>
      </c>
    </row>
    <row r="10" spans="1:27" ht="15.9" customHeight="1">
      <c r="A10" s="127"/>
      <c r="B10" s="57"/>
      <c r="C10" s="80" t="s">
        <v>51</v>
      </c>
      <c r="D10" s="80"/>
      <c r="E10" s="82" t="s">
        <v>42</v>
      </c>
      <c r="F10" s="84">
        <v>911</v>
      </c>
      <c r="G10" s="84">
        <v>7257</v>
      </c>
      <c r="H10" s="84"/>
      <c r="I10" s="84">
        <v>14745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61">
        <v>0</v>
      </c>
      <c r="P10" s="84"/>
      <c r="Q10" s="89">
        <v>0</v>
      </c>
      <c r="R10" s="84">
        <v>0</v>
      </c>
      <c r="S10" s="89">
        <v>0</v>
      </c>
      <c r="T10" s="84">
        <v>0</v>
      </c>
      <c r="U10" s="93">
        <v>0</v>
      </c>
      <c r="V10" s="91">
        <v>0</v>
      </c>
      <c r="W10" s="92">
        <v>0</v>
      </c>
      <c r="X10" s="91"/>
      <c r="Y10" s="92"/>
      <c r="Z10" s="84">
        <v>0</v>
      </c>
      <c r="AA10" s="89">
        <v>0</v>
      </c>
    </row>
    <row r="11" spans="1:27" ht="15.9" customHeight="1">
      <c r="A11" s="127"/>
      <c r="B11" s="56" t="s">
        <v>52</v>
      </c>
      <c r="C11" s="80"/>
      <c r="D11" s="80"/>
      <c r="E11" s="82" t="s">
        <v>43</v>
      </c>
      <c r="F11" s="84">
        <v>373564</v>
      </c>
      <c r="G11" s="84">
        <v>353686</v>
      </c>
      <c r="H11" s="84"/>
      <c r="I11" s="84">
        <v>12238</v>
      </c>
      <c r="J11" s="84">
        <v>162073</v>
      </c>
      <c r="K11" s="84">
        <v>154398</v>
      </c>
      <c r="L11" s="84">
        <v>63515</v>
      </c>
      <c r="M11" s="84">
        <v>66494</v>
      </c>
      <c r="N11" s="84">
        <v>1475</v>
      </c>
      <c r="O11" s="84">
        <v>1484</v>
      </c>
      <c r="P11" s="84"/>
      <c r="Q11" s="89">
        <v>46213</v>
      </c>
      <c r="R11" s="84">
        <v>394717</v>
      </c>
      <c r="S11" s="89">
        <v>374869</v>
      </c>
      <c r="T11" s="84">
        <v>43526</v>
      </c>
      <c r="U11" s="90">
        <v>43475</v>
      </c>
      <c r="V11" s="91">
        <v>14892</v>
      </c>
      <c r="W11" s="92">
        <v>28031</v>
      </c>
      <c r="X11" s="91">
        <v>4079</v>
      </c>
      <c r="Y11" s="92">
        <v>4051</v>
      </c>
      <c r="Z11" s="84">
        <v>10</v>
      </c>
      <c r="AA11" s="89">
        <v>10</v>
      </c>
    </row>
    <row r="12" spans="1:27" ht="15.9" customHeight="1">
      <c r="A12" s="127"/>
      <c r="B12" s="58"/>
      <c r="C12" s="80" t="s">
        <v>53</v>
      </c>
      <c r="D12" s="80"/>
      <c r="E12" s="82" t="s">
        <v>44</v>
      </c>
      <c r="F12" s="84">
        <f>F11-F13</f>
        <v>373564</v>
      </c>
      <c r="G12" s="84">
        <f>G11-G13</f>
        <v>353686</v>
      </c>
      <c r="H12" s="84"/>
      <c r="I12" s="84">
        <f>I11-I13</f>
        <v>2612</v>
      </c>
      <c r="J12" s="84">
        <v>162073</v>
      </c>
      <c r="K12" s="84">
        <v>154398</v>
      </c>
      <c r="L12" s="84">
        <v>63495</v>
      </c>
      <c r="M12" s="84">
        <v>66474</v>
      </c>
      <c r="N12" s="84">
        <v>1475</v>
      </c>
      <c r="O12" s="84">
        <v>1484</v>
      </c>
      <c r="P12" s="84"/>
      <c r="Q12" s="89">
        <v>46213</v>
      </c>
      <c r="R12" s="84">
        <v>393806</v>
      </c>
      <c r="S12" s="89">
        <v>374869</v>
      </c>
      <c r="T12" s="84">
        <v>36843</v>
      </c>
      <c r="U12" s="90">
        <v>36019</v>
      </c>
      <c r="V12" s="91">
        <v>6392</v>
      </c>
      <c r="W12" s="92">
        <v>28031</v>
      </c>
      <c r="X12" s="91">
        <v>4079</v>
      </c>
      <c r="Y12" s="92">
        <v>4051</v>
      </c>
      <c r="Z12" s="84">
        <v>10</v>
      </c>
      <c r="AA12" s="89">
        <v>10</v>
      </c>
    </row>
    <row r="13" spans="1:27" ht="15.9" customHeight="1">
      <c r="A13" s="127"/>
      <c r="B13" s="57"/>
      <c r="C13" s="80" t="s">
        <v>54</v>
      </c>
      <c r="D13" s="80"/>
      <c r="E13" s="82" t="s">
        <v>45</v>
      </c>
      <c r="F13" s="84">
        <v>0</v>
      </c>
      <c r="G13" s="84">
        <v>0</v>
      </c>
      <c r="H13" s="61"/>
      <c r="I13" s="61">
        <v>9626</v>
      </c>
      <c r="J13" s="84">
        <v>0</v>
      </c>
      <c r="K13" s="84">
        <v>0</v>
      </c>
      <c r="L13" s="84">
        <v>20</v>
      </c>
      <c r="M13" s="61">
        <v>20</v>
      </c>
      <c r="N13" s="84">
        <v>0</v>
      </c>
      <c r="O13" s="61">
        <v>0</v>
      </c>
      <c r="P13" s="84"/>
      <c r="Q13" s="89">
        <v>0</v>
      </c>
      <c r="R13" s="84">
        <v>911</v>
      </c>
      <c r="S13" s="89">
        <v>0</v>
      </c>
      <c r="T13" s="84">
        <v>6683</v>
      </c>
      <c r="U13" s="90">
        <v>7456</v>
      </c>
      <c r="V13" s="91">
        <v>8500</v>
      </c>
      <c r="W13" s="92">
        <v>0</v>
      </c>
      <c r="X13" s="91"/>
      <c r="Y13" s="92"/>
      <c r="Z13" s="84">
        <v>0</v>
      </c>
      <c r="AA13" s="89">
        <v>0</v>
      </c>
    </row>
    <row r="14" spans="1:27" ht="15.9" customHeight="1">
      <c r="A14" s="127"/>
      <c r="B14" s="80" t="s">
        <v>55</v>
      </c>
      <c r="C14" s="80"/>
      <c r="D14" s="80"/>
      <c r="E14" s="82" t="s">
        <v>96</v>
      </c>
      <c r="F14" s="84">
        <f t="shared" ref="F14:R15" si="0">F9-F12</f>
        <v>4388</v>
      </c>
      <c r="G14" s="84">
        <f t="shared" si="0"/>
        <v>12403</v>
      </c>
      <c r="H14" s="84">
        <f t="shared" si="0"/>
        <v>0</v>
      </c>
      <c r="I14" s="84">
        <f t="shared" si="0"/>
        <v>-381</v>
      </c>
      <c r="J14" s="84">
        <f t="shared" si="0"/>
        <v>740</v>
      </c>
      <c r="K14" s="84">
        <f t="shared" si="0"/>
        <v>-2004</v>
      </c>
      <c r="L14" s="84">
        <f t="shared" si="0"/>
        <v>-3627</v>
      </c>
      <c r="M14" s="84">
        <f t="shared" si="0"/>
        <v>-5318</v>
      </c>
      <c r="N14" s="84">
        <f t="shared" si="0"/>
        <v>-238</v>
      </c>
      <c r="O14" s="84">
        <f t="shared" si="0"/>
        <v>-247</v>
      </c>
      <c r="P14" s="84">
        <f t="shared" si="0"/>
        <v>0</v>
      </c>
      <c r="Q14" s="94">
        <f t="shared" si="0"/>
        <v>0</v>
      </c>
      <c r="R14" s="84">
        <f t="shared" si="0"/>
        <v>12960</v>
      </c>
      <c r="S14" s="94">
        <v>23440</v>
      </c>
      <c r="T14" s="84">
        <f t="shared" ref="T14:T15" si="1">T9-T12</f>
        <v>-13440</v>
      </c>
      <c r="U14" s="95">
        <v>-13549</v>
      </c>
      <c r="V14" s="91">
        <f t="shared" ref="V14:X15" si="2">V9-V12</f>
        <v>9955</v>
      </c>
      <c r="W14" s="96">
        <f t="shared" si="2"/>
        <v>14051</v>
      </c>
      <c r="X14" s="91">
        <f t="shared" si="2"/>
        <v>790</v>
      </c>
      <c r="Y14" s="96">
        <f>Y9-Y12</f>
        <v>922</v>
      </c>
      <c r="Z14" s="84">
        <f t="shared" ref="Z14:Z15" si="3">Z9-Z12</f>
        <v>55</v>
      </c>
      <c r="AA14" s="94">
        <v>72</v>
      </c>
    </row>
    <row r="15" spans="1:27" ht="15.9" customHeight="1">
      <c r="A15" s="127"/>
      <c r="B15" s="80" t="s">
        <v>56</v>
      </c>
      <c r="C15" s="80"/>
      <c r="D15" s="80"/>
      <c r="E15" s="82" t="s">
        <v>97</v>
      </c>
      <c r="F15" s="84">
        <f t="shared" si="0"/>
        <v>911</v>
      </c>
      <c r="G15" s="84">
        <f t="shared" si="0"/>
        <v>7257</v>
      </c>
      <c r="H15" s="84">
        <f t="shared" si="0"/>
        <v>0</v>
      </c>
      <c r="I15" s="84">
        <f t="shared" si="0"/>
        <v>5119</v>
      </c>
      <c r="J15" s="84">
        <f t="shared" si="0"/>
        <v>0</v>
      </c>
      <c r="K15" s="84">
        <f t="shared" si="0"/>
        <v>0</v>
      </c>
      <c r="L15" s="84">
        <f t="shared" si="0"/>
        <v>-20</v>
      </c>
      <c r="M15" s="84">
        <f t="shared" si="0"/>
        <v>-20</v>
      </c>
      <c r="N15" s="84">
        <f t="shared" si="0"/>
        <v>0</v>
      </c>
      <c r="O15" s="84">
        <f t="shared" si="0"/>
        <v>0</v>
      </c>
      <c r="P15" s="84">
        <f t="shared" si="0"/>
        <v>0</v>
      </c>
      <c r="Q15" s="94">
        <f t="shared" si="0"/>
        <v>0</v>
      </c>
      <c r="R15" s="84">
        <f t="shared" si="0"/>
        <v>-911</v>
      </c>
      <c r="S15" s="94">
        <v>0</v>
      </c>
      <c r="T15" s="84">
        <f t="shared" si="1"/>
        <v>-6683</v>
      </c>
      <c r="U15" s="95">
        <v>-7456</v>
      </c>
      <c r="V15" s="91">
        <f t="shared" si="2"/>
        <v>-8500</v>
      </c>
      <c r="W15" s="96">
        <f>W10-W13</f>
        <v>0</v>
      </c>
      <c r="X15" s="91">
        <f t="shared" si="2"/>
        <v>0</v>
      </c>
      <c r="Y15" s="96">
        <f>Y10-Y13</f>
        <v>0</v>
      </c>
      <c r="Z15" s="84">
        <f t="shared" si="3"/>
        <v>0</v>
      </c>
      <c r="AA15" s="94">
        <v>0</v>
      </c>
    </row>
    <row r="16" spans="1:27" ht="15.9" customHeight="1">
      <c r="A16" s="127"/>
      <c r="B16" s="80" t="s">
        <v>57</v>
      </c>
      <c r="C16" s="80"/>
      <c r="D16" s="80"/>
      <c r="E16" s="82" t="s">
        <v>98</v>
      </c>
      <c r="F16" s="84">
        <f t="shared" ref="F16:R16" si="4">F8-F11</f>
        <v>5299</v>
      </c>
      <c r="G16" s="84">
        <f t="shared" si="4"/>
        <v>19660</v>
      </c>
      <c r="H16" s="84">
        <f t="shared" si="4"/>
        <v>0</v>
      </c>
      <c r="I16" s="84">
        <f t="shared" si="4"/>
        <v>4738</v>
      </c>
      <c r="J16" s="84">
        <f t="shared" si="4"/>
        <v>740</v>
      </c>
      <c r="K16" s="84">
        <f t="shared" si="4"/>
        <v>-2004</v>
      </c>
      <c r="L16" s="84">
        <f t="shared" si="4"/>
        <v>-3647</v>
      </c>
      <c r="M16" s="84">
        <f t="shared" si="4"/>
        <v>-5338</v>
      </c>
      <c r="N16" s="84">
        <f t="shared" si="4"/>
        <v>-238</v>
      </c>
      <c r="O16" s="84">
        <f t="shared" si="4"/>
        <v>-247</v>
      </c>
      <c r="P16" s="84">
        <f t="shared" si="4"/>
        <v>0</v>
      </c>
      <c r="Q16" s="94">
        <f t="shared" si="4"/>
        <v>0</v>
      </c>
      <c r="R16" s="84">
        <f t="shared" si="4"/>
        <v>12049</v>
      </c>
      <c r="S16" s="94">
        <v>23440</v>
      </c>
      <c r="T16" s="84">
        <f t="shared" ref="T16" si="5">T8-T11</f>
        <v>-20123</v>
      </c>
      <c r="U16" s="95">
        <v>-21005</v>
      </c>
      <c r="V16" s="91">
        <f t="shared" ref="V16:Z16" si="6">V8-V11</f>
        <v>1455</v>
      </c>
      <c r="W16" s="96">
        <f t="shared" si="6"/>
        <v>14051</v>
      </c>
      <c r="X16" s="91">
        <f t="shared" si="6"/>
        <v>790</v>
      </c>
      <c r="Y16" s="96">
        <f t="shared" si="6"/>
        <v>922</v>
      </c>
      <c r="Z16" s="84">
        <f t="shared" si="6"/>
        <v>55</v>
      </c>
      <c r="AA16" s="94">
        <v>72</v>
      </c>
    </row>
    <row r="17" spans="1:27" ht="15.9" customHeight="1">
      <c r="A17" s="127"/>
      <c r="B17" s="80" t="s">
        <v>58</v>
      </c>
      <c r="C17" s="80"/>
      <c r="D17" s="80"/>
      <c r="E17" s="49"/>
      <c r="F17" s="84"/>
      <c r="G17" s="84"/>
      <c r="H17" s="61"/>
      <c r="I17" s="61"/>
      <c r="J17" s="84">
        <v>215574</v>
      </c>
      <c r="K17" s="84">
        <v>218032</v>
      </c>
      <c r="L17" s="84">
        <v>37827</v>
      </c>
      <c r="M17" s="61">
        <v>36993</v>
      </c>
      <c r="N17" s="61">
        <v>27</v>
      </c>
      <c r="O17" s="84">
        <v>80</v>
      </c>
      <c r="P17" s="61"/>
      <c r="Q17" s="97">
        <v>0</v>
      </c>
      <c r="R17" s="97">
        <v>0</v>
      </c>
      <c r="S17" s="97">
        <v>0</v>
      </c>
      <c r="T17" s="61">
        <v>0</v>
      </c>
      <c r="U17" s="98">
        <v>0</v>
      </c>
      <c r="V17" s="99">
        <v>0</v>
      </c>
      <c r="W17" s="92">
        <v>0</v>
      </c>
      <c r="X17" s="99">
        <v>0</v>
      </c>
      <c r="Y17" s="100">
        <v>0</v>
      </c>
      <c r="Z17" s="61">
        <v>0</v>
      </c>
      <c r="AA17" s="97">
        <v>0</v>
      </c>
    </row>
    <row r="18" spans="1:27" ht="15.9" customHeight="1">
      <c r="A18" s="127"/>
      <c r="B18" s="80" t="s">
        <v>59</v>
      </c>
      <c r="C18" s="80"/>
      <c r="D18" s="80"/>
      <c r="E18" s="49"/>
      <c r="F18" s="62"/>
      <c r="G18" s="62"/>
      <c r="H18" s="62"/>
      <c r="I18" s="62"/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/>
      <c r="Q18" s="101">
        <v>0</v>
      </c>
      <c r="R18" s="62">
        <v>0</v>
      </c>
      <c r="S18" s="101">
        <v>0</v>
      </c>
      <c r="T18" s="62">
        <v>0</v>
      </c>
      <c r="U18" s="102">
        <v>0</v>
      </c>
      <c r="V18" s="103">
        <v>0</v>
      </c>
      <c r="W18" s="92">
        <v>0</v>
      </c>
      <c r="X18" s="103">
        <v>0</v>
      </c>
      <c r="Y18" s="104">
        <v>0</v>
      </c>
      <c r="Z18" s="62">
        <v>0</v>
      </c>
      <c r="AA18" s="101">
        <v>0</v>
      </c>
    </row>
    <row r="19" spans="1:27" ht="15.9" customHeight="1">
      <c r="A19" s="127" t="s">
        <v>83</v>
      </c>
      <c r="B19" s="56" t="s">
        <v>60</v>
      </c>
      <c r="C19" s="80"/>
      <c r="D19" s="80"/>
      <c r="E19" s="82"/>
      <c r="F19" s="84">
        <v>50193</v>
      </c>
      <c r="G19" s="84">
        <v>49795</v>
      </c>
      <c r="H19" s="84"/>
      <c r="I19" s="84">
        <v>2424</v>
      </c>
      <c r="J19" s="84">
        <v>56938</v>
      </c>
      <c r="K19" s="84">
        <v>62572</v>
      </c>
      <c r="L19" s="84">
        <v>11459</v>
      </c>
      <c r="M19" s="84">
        <v>11241</v>
      </c>
      <c r="N19" s="84">
        <v>0</v>
      </c>
      <c r="O19" s="84">
        <v>0</v>
      </c>
      <c r="P19" s="84"/>
      <c r="Q19" s="89">
        <v>28</v>
      </c>
      <c r="R19" s="84">
        <v>190644</v>
      </c>
      <c r="S19" s="89">
        <v>180944</v>
      </c>
      <c r="T19" s="84">
        <v>28</v>
      </c>
      <c r="U19" s="90">
        <v>0</v>
      </c>
      <c r="V19" s="91">
        <v>7</v>
      </c>
      <c r="W19" s="92">
        <v>1</v>
      </c>
      <c r="X19" s="91">
        <v>457</v>
      </c>
      <c r="Y19" s="92">
        <v>817</v>
      </c>
      <c r="Z19" s="84">
        <v>2936</v>
      </c>
      <c r="AA19" s="89">
        <v>7075</v>
      </c>
    </row>
    <row r="20" spans="1:27" ht="15.9" customHeight="1">
      <c r="A20" s="127"/>
      <c r="B20" s="57"/>
      <c r="C20" s="80" t="s">
        <v>61</v>
      </c>
      <c r="D20" s="80"/>
      <c r="E20" s="82"/>
      <c r="F20" s="84">
        <v>46295</v>
      </c>
      <c r="G20" s="84">
        <v>45739</v>
      </c>
      <c r="H20" s="84"/>
      <c r="I20" s="84">
        <v>0</v>
      </c>
      <c r="J20" s="84">
        <v>24000</v>
      </c>
      <c r="K20" s="84">
        <v>33000</v>
      </c>
      <c r="L20" s="84">
        <v>10639</v>
      </c>
      <c r="M20" s="84">
        <v>10323</v>
      </c>
      <c r="N20" s="84">
        <v>0</v>
      </c>
      <c r="O20" s="84">
        <v>0</v>
      </c>
      <c r="P20" s="84"/>
      <c r="Q20" s="89">
        <v>0</v>
      </c>
      <c r="R20" s="84">
        <v>93725</v>
      </c>
      <c r="S20" s="89">
        <v>89607</v>
      </c>
      <c r="T20" s="84">
        <v>0</v>
      </c>
      <c r="U20" s="90">
        <v>0</v>
      </c>
      <c r="V20" s="91">
        <v>0</v>
      </c>
      <c r="W20" s="92">
        <v>0</v>
      </c>
      <c r="X20" s="91"/>
      <c r="Y20" s="92"/>
      <c r="Z20" s="84">
        <v>0</v>
      </c>
      <c r="AA20" s="89">
        <v>0</v>
      </c>
    </row>
    <row r="21" spans="1:27" ht="15.9" customHeight="1">
      <c r="A21" s="127"/>
      <c r="B21" s="80" t="s">
        <v>62</v>
      </c>
      <c r="C21" s="80"/>
      <c r="D21" s="80"/>
      <c r="E21" s="82" t="s">
        <v>99</v>
      </c>
      <c r="F21" s="84">
        <v>50193</v>
      </c>
      <c r="G21" s="84">
        <f>G19</f>
        <v>49795</v>
      </c>
      <c r="H21" s="84"/>
      <c r="I21" s="84">
        <v>2424</v>
      </c>
      <c r="J21" s="84">
        <v>56938</v>
      </c>
      <c r="K21" s="84">
        <v>62572</v>
      </c>
      <c r="L21" s="84">
        <v>11459</v>
      </c>
      <c r="M21" s="84">
        <v>11241</v>
      </c>
      <c r="N21" s="84">
        <v>0</v>
      </c>
      <c r="O21" s="84">
        <v>0</v>
      </c>
      <c r="P21" s="84"/>
      <c r="Q21" s="89">
        <v>28</v>
      </c>
      <c r="R21" s="84">
        <v>190644</v>
      </c>
      <c r="S21" s="89">
        <v>180944</v>
      </c>
      <c r="T21" s="84">
        <v>28</v>
      </c>
      <c r="U21" s="90">
        <v>0</v>
      </c>
      <c r="V21" s="91">
        <v>7</v>
      </c>
      <c r="W21" s="92">
        <v>1</v>
      </c>
      <c r="X21" s="91">
        <v>457</v>
      </c>
      <c r="Y21" s="92">
        <v>817</v>
      </c>
      <c r="Z21" s="84">
        <v>2936</v>
      </c>
      <c r="AA21" s="89">
        <v>7075</v>
      </c>
    </row>
    <row r="22" spans="1:27" ht="15.9" customHeight="1">
      <c r="A22" s="127"/>
      <c r="B22" s="56" t="s">
        <v>63</v>
      </c>
      <c r="C22" s="80"/>
      <c r="D22" s="80"/>
      <c r="E22" s="82" t="s">
        <v>100</v>
      </c>
      <c r="F22" s="84">
        <v>156400</v>
      </c>
      <c r="G22" s="84">
        <v>173053</v>
      </c>
      <c r="H22" s="84"/>
      <c r="I22" s="84">
        <v>1599</v>
      </c>
      <c r="J22" s="84">
        <v>109643</v>
      </c>
      <c r="K22" s="84">
        <v>95808</v>
      </c>
      <c r="L22" s="84">
        <v>14676</v>
      </c>
      <c r="M22" s="84">
        <v>14257</v>
      </c>
      <c r="N22" s="84">
        <v>130</v>
      </c>
      <c r="O22" s="84">
        <v>149</v>
      </c>
      <c r="P22" s="84"/>
      <c r="Q22" s="89">
        <v>2468</v>
      </c>
      <c r="R22" s="84">
        <v>358165</v>
      </c>
      <c r="S22" s="89">
        <v>350622</v>
      </c>
      <c r="T22" s="84">
        <v>45495</v>
      </c>
      <c r="U22" s="90">
        <v>10691</v>
      </c>
      <c r="V22" s="91">
        <v>12823</v>
      </c>
      <c r="W22" s="92">
        <v>10726</v>
      </c>
      <c r="X22" s="91">
        <v>4792</v>
      </c>
      <c r="Y22" s="92">
        <v>3271</v>
      </c>
      <c r="Z22" s="84">
        <v>2944</v>
      </c>
      <c r="AA22" s="89">
        <v>7078</v>
      </c>
    </row>
    <row r="23" spans="1:27" ht="15.9" customHeight="1">
      <c r="A23" s="127"/>
      <c r="B23" s="57" t="s">
        <v>64</v>
      </c>
      <c r="C23" s="80" t="s">
        <v>65</v>
      </c>
      <c r="D23" s="80"/>
      <c r="E23" s="82"/>
      <c r="F23" s="84">
        <v>17191</v>
      </c>
      <c r="G23" s="84">
        <v>19154</v>
      </c>
      <c r="H23" s="84"/>
      <c r="I23" s="84">
        <v>0</v>
      </c>
      <c r="J23" s="84">
        <v>24913</v>
      </c>
      <c r="K23" s="84">
        <v>20578</v>
      </c>
      <c r="L23" s="84">
        <v>5352</v>
      </c>
      <c r="M23" s="84">
        <v>5152</v>
      </c>
      <c r="N23" s="84">
        <v>0</v>
      </c>
      <c r="O23" s="84">
        <v>0</v>
      </c>
      <c r="P23" s="84"/>
      <c r="Q23" s="89">
        <v>0</v>
      </c>
      <c r="R23" s="84">
        <v>122362</v>
      </c>
      <c r="S23" s="89">
        <v>116614</v>
      </c>
      <c r="T23" s="84">
        <v>39848</v>
      </c>
      <c r="U23" s="90">
        <v>6784</v>
      </c>
      <c r="V23" s="91">
        <v>0</v>
      </c>
      <c r="W23" s="92">
        <v>0</v>
      </c>
      <c r="X23" s="91">
        <v>0</v>
      </c>
      <c r="Y23" s="92">
        <v>7</v>
      </c>
      <c r="Z23" s="84">
        <v>0</v>
      </c>
      <c r="AA23" s="89">
        <v>0</v>
      </c>
    </row>
    <row r="24" spans="1:27" ht="15.9" customHeight="1">
      <c r="A24" s="127"/>
      <c r="B24" s="80" t="s">
        <v>101</v>
      </c>
      <c r="C24" s="80"/>
      <c r="D24" s="80"/>
      <c r="E24" s="82" t="s">
        <v>102</v>
      </c>
      <c r="F24" s="84">
        <f t="shared" ref="F24:R24" si="7">F21-F22</f>
        <v>-106207</v>
      </c>
      <c r="G24" s="84">
        <f t="shared" si="7"/>
        <v>-123258</v>
      </c>
      <c r="H24" s="84">
        <f t="shared" si="7"/>
        <v>0</v>
      </c>
      <c r="I24" s="84">
        <f t="shared" si="7"/>
        <v>825</v>
      </c>
      <c r="J24" s="84">
        <f t="shared" si="7"/>
        <v>-52705</v>
      </c>
      <c r="K24" s="84">
        <f t="shared" si="7"/>
        <v>-33236</v>
      </c>
      <c r="L24" s="84">
        <f t="shared" si="7"/>
        <v>-3217</v>
      </c>
      <c r="M24" s="84">
        <f t="shared" si="7"/>
        <v>-3016</v>
      </c>
      <c r="N24" s="84">
        <f t="shared" si="7"/>
        <v>-130</v>
      </c>
      <c r="O24" s="84">
        <f t="shared" si="7"/>
        <v>-149</v>
      </c>
      <c r="P24" s="84">
        <f t="shared" si="7"/>
        <v>0</v>
      </c>
      <c r="Q24" s="94">
        <f t="shared" si="7"/>
        <v>-2440</v>
      </c>
      <c r="R24" s="84">
        <f t="shared" si="7"/>
        <v>-167521</v>
      </c>
      <c r="S24" s="94">
        <v>-169678</v>
      </c>
      <c r="T24" s="84">
        <f t="shared" ref="T24" si="8">T21-T22</f>
        <v>-45467</v>
      </c>
      <c r="U24" s="95">
        <v>-10691</v>
      </c>
      <c r="V24" s="91">
        <f t="shared" ref="V24:X24" si="9">V21-V22</f>
        <v>-12816</v>
      </c>
      <c r="W24" s="96">
        <f t="shared" si="9"/>
        <v>-10725</v>
      </c>
      <c r="X24" s="91">
        <f t="shared" si="9"/>
        <v>-4335</v>
      </c>
      <c r="Y24" s="96">
        <f>Y21-Y22</f>
        <v>-2454</v>
      </c>
      <c r="Z24" s="84">
        <f t="shared" ref="Z24" si="10">Z21-Z22</f>
        <v>-8</v>
      </c>
      <c r="AA24" s="94">
        <v>-3</v>
      </c>
    </row>
    <row r="25" spans="1:27" ht="15.9" customHeight="1">
      <c r="A25" s="127"/>
      <c r="B25" s="56" t="s">
        <v>66</v>
      </c>
      <c r="C25" s="56"/>
      <c r="D25" s="56"/>
      <c r="E25" s="146" t="s">
        <v>103</v>
      </c>
      <c r="F25" s="144">
        <v>106207</v>
      </c>
      <c r="G25" s="142">
        <v>123258</v>
      </c>
      <c r="H25" s="144"/>
      <c r="I25" s="142">
        <v>-825</v>
      </c>
      <c r="J25" s="144">
        <v>52705</v>
      </c>
      <c r="K25" s="142">
        <v>33236</v>
      </c>
      <c r="L25" s="144">
        <v>3217</v>
      </c>
      <c r="M25" s="142">
        <v>3016</v>
      </c>
      <c r="N25" s="144">
        <v>130</v>
      </c>
      <c r="O25" s="142">
        <v>149</v>
      </c>
      <c r="P25" s="142"/>
      <c r="Q25" s="130">
        <v>2440</v>
      </c>
      <c r="R25" s="142">
        <v>167521</v>
      </c>
      <c r="S25" s="130">
        <v>169678</v>
      </c>
      <c r="T25" s="142">
        <v>45467</v>
      </c>
      <c r="U25" s="136">
        <v>10691</v>
      </c>
      <c r="V25" s="138">
        <v>12816</v>
      </c>
      <c r="W25" s="140">
        <v>10725</v>
      </c>
      <c r="X25" s="138">
        <v>4335</v>
      </c>
      <c r="Y25" s="140">
        <v>2454</v>
      </c>
      <c r="Z25" s="142">
        <v>8</v>
      </c>
      <c r="AA25" s="130">
        <v>3</v>
      </c>
    </row>
    <row r="26" spans="1:27" ht="15.9" customHeight="1">
      <c r="A26" s="127"/>
      <c r="B26" s="73" t="s">
        <v>67</v>
      </c>
      <c r="C26" s="73"/>
      <c r="D26" s="73"/>
      <c r="E26" s="147"/>
      <c r="F26" s="145"/>
      <c r="G26" s="142"/>
      <c r="H26" s="145"/>
      <c r="I26" s="142"/>
      <c r="J26" s="145"/>
      <c r="K26" s="143"/>
      <c r="L26" s="145"/>
      <c r="M26" s="143"/>
      <c r="N26" s="145"/>
      <c r="O26" s="143"/>
      <c r="P26" s="143"/>
      <c r="Q26" s="130"/>
      <c r="R26" s="143"/>
      <c r="S26" s="131"/>
      <c r="T26" s="143"/>
      <c r="U26" s="137"/>
      <c r="V26" s="139"/>
      <c r="W26" s="141"/>
      <c r="X26" s="139"/>
      <c r="Y26" s="141"/>
      <c r="Z26" s="143"/>
      <c r="AA26" s="131"/>
    </row>
    <row r="27" spans="1:27" ht="15.9" customHeight="1">
      <c r="A27" s="127"/>
      <c r="B27" s="80" t="s">
        <v>104</v>
      </c>
      <c r="C27" s="80"/>
      <c r="D27" s="80"/>
      <c r="E27" s="82" t="s">
        <v>105</v>
      </c>
      <c r="F27" s="84">
        <f>F24+F25</f>
        <v>0</v>
      </c>
      <c r="G27" s="84">
        <f>G24+G25</f>
        <v>0</v>
      </c>
      <c r="H27" s="84">
        <f t="shared" ref="H27:R27" si="11">H24+H25</f>
        <v>0</v>
      </c>
      <c r="I27" s="84">
        <f t="shared" si="11"/>
        <v>0</v>
      </c>
      <c r="J27" s="84">
        <f t="shared" si="11"/>
        <v>0</v>
      </c>
      <c r="K27" s="84">
        <f>K24+K25</f>
        <v>0</v>
      </c>
      <c r="L27" s="84">
        <f t="shared" si="11"/>
        <v>0</v>
      </c>
      <c r="M27" s="84">
        <f t="shared" si="11"/>
        <v>0</v>
      </c>
      <c r="N27" s="84">
        <f t="shared" si="11"/>
        <v>0</v>
      </c>
      <c r="O27" s="84">
        <f t="shared" si="11"/>
        <v>0</v>
      </c>
      <c r="P27" s="84">
        <f t="shared" si="11"/>
        <v>0</v>
      </c>
      <c r="Q27" s="94">
        <f t="shared" si="11"/>
        <v>0</v>
      </c>
      <c r="R27" s="84">
        <f t="shared" si="11"/>
        <v>0</v>
      </c>
      <c r="S27" s="94">
        <v>0</v>
      </c>
      <c r="T27" s="84">
        <f t="shared" ref="T27" si="12">T24+T25</f>
        <v>0</v>
      </c>
      <c r="U27" s="95">
        <v>0</v>
      </c>
      <c r="V27" s="91">
        <f t="shared" ref="V27" si="13">V24+V25</f>
        <v>0</v>
      </c>
      <c r="W27" s="96">
        <f>W24+W25</f>
        <v>0</v>
      </c>
      <c r="X27" s="91">
        <f t="shared" ref="X27" si="14">X24+X25</f>
        <v>0</v>
      </c>
      <c r="Y27" s="96">
        <f>Y24+Y25</f>
        <v>0</v>
      </c>
      <c r="Z27" s="84">
        <f t="shared" ref="Z27" si="15">Z24+Z25</f>
        <v>0</v>
      </c>
      <c r="AA27" s="94">
        <v>0</v>
      </c>
    </row>
    <row r="28" spans="1:27" ht="15.9" customHeight="1">
      <c r="A28" s="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7" ht="15.9" customHeight="1">
      <c r="A29" s="11"/>
      <c r="F29" s="26"/>
      <c r="G29" s="26"/>
      <c r="H29" s="26"/>
      <c r="I29" s="26"/>
      <c r="J29" s="27"/>
      <c r="K29" s="27"/>
      <c r="L29" s="26"/>
      <c r="M29" s="26"/>
      <c r="N29" s="26"/>
      <c r="O29" s="27" t="s">
        <v>106</v>
      </c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1:27" ht="15.9" customHeight="1">
      <c r="A30" s="132" t="s">
        <v>68</v>
      </c>
      <c r="B30" s="132"/>
      <c r="C30" s="132"/>
      <c r="D30" s="132"/>
      <c r="E30" s="132"/>
      <c r="F30" s="133" t="s">
        <v>247</v>
      </c>
      <c r="G30" s="134"/>
      <c r="H30" s="135"/>
      <c r="I30" s="135"/>
      <c r="J30" s="135"/>
      <c r="K30" s="135"/>
      <c r="L30" s="135"/>
      <c r="M30" s="135"/>
      <c r="N30" s="135"/>
      <c r="O30" s="135"/>
      <c r="P30" s="105"/>
      <c r="Q30" s="106"/>
      <c r="R30" s="105"/>
      <c r="S30" s="106"/>
      <c r="T30" s="105"/>
      <c r="U30" s="106"/>
      <c r="V30" s="105"/>
      <c r="W30" s="106"/>
      <c r="X30" s="105"/>
      <c r="Y30" s="106"/>
    </row>
    <row r="31" spans="1:27" ht="15.9" customHeight="1">
      <c r="A31" s="132"/>
      <c r="B31" s="132"/>
      <c r="C31" s="132"/>
      <c r="D31" s="132"/>
      <c r="E31" s="132"/>
      <c r="F31" s="107" t="s">
        <v>225</v>
      </c>
      <c r="G31" s="107" t="s">
        <v>231</v>
      </c>
      <c r="H31" s="49" t="s">
        <v>225</v>
      </c>
      <c r="I31" s="49" t="s">
        <v>231</v>
      </c>
      <c r="J31" s="49" t="s">
        <v>225</v>
      </c>
      <c r="K31" s="49" t="s">
        <v>231</v>
      </c>
      <c r="L31" s="49" t="s">
        <v>225</v>
      </c>
      <c r="M31" s="49" t="s">
        <v>231</v>
      </c>
      <c r="N31" s="49" t="s">
        <v>225</v>
      </c>
      <c r="O31" s="49" t="s">
        <v>231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7" ht="15.9" customHeight="1">
      <c r="A32" s="127" t="s">
        <v>84</v>
      </c>
      <c r="B32" s="56" t="s">
        <v>49</v>
      </c>
      <c r="C32" s="80"/>
      <c r="D32" s="80"/>
      <c r="E32" s="82" t="s">
        <v>40</v>
      </c>
      <c r="F32" s="77">
        <f>F33+F35</f>
        <v>5032</v>
      </c>
      <c r="G32" s="77">
        <v>5197</v>
      </c>
      <c r="H32" s="84"/>
      <c r="I32" s="84"/>
      <c r="J32" s="84"/>
      <c r="K32" s="84"/>
      <c r="L32" s="84"/>
      <c r="M32" s="84"/>
      <c r="N32" s="84"/>
      <c r="O32" s="84"/>
      <c r="P32" s="30"/>
      <c r="Q32" s="30"/>
      <c r="R32" s="30"/>
      <c r="S32" s="30"/>
      <c r="T32" s="31"/>
      <c r="U32" s="31"/>
      <c r="V32" s="30"/>
      <c r="W32" s="30"/>
      <c r="X32" s="31"/>
      <c r="Y32" s="31"/>
    </row>
    <row r="33" spans="1:25" ht="15.9" customHeight="1">
      <c r="A33" s="128"/>
      <c r="B33" s="58"/>
      <c r="C33" s="56" t="s">
        <v>69</v>
      </c>
      <c r="D33" s="80"/>
      <c r="E33" s="82"/>
      <c r="F33" s="77">
        <f>F34</f>
        <v>1343</v>
      </c>
      <c r="G33" s="77">
        <v>1358</v>
      </c>
      <c r="H33" s="84"/>
      <c r="I33" s="84"/>
      <c r="J33" s="84"/>
      <c r="K33" s="84"/>
      <c r="L33" s="84"/>
      <c r="M33" s="84"/>
      <c r="N33" s="84"/>
      <c r="O33" s="84"/>
      <c r="P33" s="30"/>
      <c r="Q33" s="30"/>
      <c r="R33" s="30"/>
      <c r="S33" s="30"/>
      <c r="T33" s="31"/>
      <c r="U33" s="31"/>
      <c r="V33" s="30"/>
      <c r="W33" s="30"/>
      <c r="X33" s="31"/>
      <c r="Y33" s="31"/>
    </row>
    <row r="34" spans="1:25" ht="15.9" customHeight="1">
      <c r="A34" s="128"/>
      <c r="B34" s="58"/>
      <c r="C34" s="57"/>
      <c r="D34" s="80" t="s">
        <v>70</v>
      </c>
      <c r="E34" s="82"/>
      <c r="F34" s="77">
        <v>1343</v>
      </c>
      <c r="G34" s="77">
        <v>1358</v>
      </c>
      <c r="H34" s="84"/>
      <c r="I34" s="84"/>
      <c r="J34" s="84"/>
      <c r="K34" s="84"/>
      <c r="L34" s="84"/>
      <c r="M34" s="84"/>
      <c r="N34" s="84"/>
      <c r="O34" s="84"/>
      <c r="P34" s="30"/>
      <c r="Q34" s="30"/>
      <c r="R34" s="30"/>
      <c r="S34" s="30"/>
      <c r="T34" s="31"/>
      <c r="U34" s="31"/>
      <c r="V34" s="30"/>
      <c r="W34" s="30"/>
      <c r="X34" s="31"/>
      <c r="Y34" s="31"/>
    </row>
    <row r="35" spans="1:25" ht="15.9" customHeight="1">
      <c r="A35" s="128"/>
      <c r="B35" s="57"/>
      <c r="C35" s="80" t="s">
        <v>71</v>
      </c>
      <c r="D35" s="80"/>
      <c r="E35" s="82"/>
      <c r="F35" s="77">
        <f>3682+56-17-32</f>
        <v>3689</v>
      </c>
      <c r="G35" s="77">
        <v>3839</v>
      </c>
      <c r="H35" s="84"/>
      <c r="I35" s="84"/>
      <c r="J35" s="62"/>
      <c r="K35" s="62"/>
      <c r="L35" s="84"/>
      <c r="M35" s="84"/>
      <c r="N35" s="84"/>
      <c r="O35" s="84"/>
      <c r="P35" s="30"/>
      <c r="Q35" s="30"/>
      <c r="R35" s="30"/>
      <c r="S35" s="30"/>
      <c r="T35" s="31"/>
      <c r="U35" s="31"/>
      <c r="V35" s="30"/>
      <c r="W35" s="30"/>
      <c r="X35" s="31"/>
      <c r="Y35" s="31"/>
    </row>
    <row r="36" spans="1:25" ht="15.9" customHeight="1">
      <c r="A36" s="128"/>
      <c r="B36" s="56" t="s">
        <v>52</v>
      </c>
      <c r="C36" s="80"/>
      <c r="D36" s="80"/>
      <c r="E36" s="82" t="s">
        <v>41</v>
      </c>
      <c r="F36" s="77">
        <f>SUM(F37:F38)</f>
        <v>5032</v>
      </c>
      <c r="G36" s="77">
        <v>5197</v>
      </c>
      <c r="H36" s="84"/>
      <c r="I36" s="84"/>
      <c r="J36" s="84"/>
      <c r="K36" s="84"/>
      <c r="L36" s="84"/>
      <c r="M36" s="84"/>
      <c r="N36" s="84"/>
      <c r="O36" s="84"/>
      <c r="P36" s="30"/>
      <c r="Q36" s="30"/>
      <c r="R36" s="30"/>
      <c r="S36" s="30"/>
      <c r="T36" s="30"/>
      <c r="U36" s="30"/>
      <c r="V36" s="30"/>
      <c r="W36" s="30"/>
      <c r="X36" s="31"/>
      <c r="Y36" s="31"/>
    </row>
    <row r="37" spans="1:25" ht="15.9" customHeight="1">
      <c r="A37" s="128"/>
      <c r="B37" s="58"/>
      <c r="C37" s="80" t="s">
        <v>72</v>
      </c>
      <c r="D37" s="80"/>
      <c r="E37" s="82"/>
      <c r="F37" s="77">
        <f>1917+3095</f>
        <v>5012</v>
      </c>
      <c r="G37" s="77">
        <v>5184</v>
      </c>
      <c r="H37" s="84"/>
      <c r="I37" s="84"/>
      <c r="J37" s="84"/>
      <c r="K37" s="84"/>
      <c r="L37" s="84"/>
      <c r="M37" s="84"/>
      <c r="N37" s="84"/>
      <c r="O37" s="84"/>
      <c r="P37" s="30"/>
      <c r="Q37" s="30"/>
      <c r="R37" s="30"/>
      <c r="S37" s="30"/>
      <c r="T37" s="30"/>
      <c r="U37" s="30"/>
      <c r="V37" s="30"/>
      <c r="W37" s="30"/>
      <c r="X37" s="31"/>
      <c r="Y37" s="31"/>
    </row>
    <row r="38" spans="1:25" ht="15.9" customHeight="1">
      <c r="A38" s="128"/>
      <c r="B38" s="57"/>
      <c r="C38" s="80" t="s">
        <v>73</v>
      </c>
      <c r="D38" s="80"/>
      <c r="E38" s="82"/>
      <c r="F38" s="77">
        <f>16+4</f>
        <v>20</v>
      </c>
      <c r="G38" s="77">
        <v>13</v>
      </c>
      <c r="H38" s="84"/>
      <c r="I38" s="84"/>
      <c r="J38" s="84"/>
      <c r="K38" s="62"/>
      <c r="L38" s="84"/>
      <c r="M38" s="84"/>
      <c r="N38" s="84"/>
      <c r="O38" s="84"/>
      <c r="P38" s="30"/>
      <c r="Q38" s="30"/>
      <c r="R38" s="31"/>
      <c r="S38" s="31"/>
      <c r="T38" s="30"/>
      <c r="U38" s="30"/>
      <c r="V38" s="30"/>
      <c r="W38" s="30"/>
      <c r="X38" s="31"/>
      <c r="Y38" s="31"/>
    </row>
    <row r="39" spans="1:25" ht="15.9" customHeight="1">
      <c r="A39" s="128"/>
      <c r="B39" s="45" t="s">
        <v>74</v>
      </c>
      <c r="C39" s="45"/>
      <c r="D39" s="45"/>
      <c r="E39" s="82" t="s">
        <v>107</v>
      </c>
      <c r="F39" s="77">
        <f>F32-F36</f>
        <v>0</v>
      </c>
      <c r="G39" s="77">
        <v>0</v>
      </c>
      <c r="H39" s="84">
        <f t="shared" ref="H39:O39" si="16">H32-H36</f>
        <v>0</v>
      </c>
      <c r="I39" s="84">
        <f t="shared" si="16"/>
        <v>0</v>
      </c>
      <c r="J39" s="84">
        <f t="shared" si="16"/>
        <v>0</v>
      </c>
      <c r="K39" s="84">
        <f t="shared" si="16"/>
        <v>0</v>
      </c>
      <c r="L39" s="84">
        <f t="shared" si="16"/>
        <v>0</v>
      </c>
      <c r="M39" s="84">
        <f t="shared" si="16"/>
        <v>0</v>
      </c>
      <c r="N39" s="84">
        <f t="shared" si="16"/>
        <v>0</v>
      </c>
      <c r="O39" s="84">
        <f t="shared" si="16"/>
        <v>0</v>
      </c>
      <c r="P39" s="30"/>
      <c r="Q39" s="30"/>
      <c r="R39" s="30"/>
      <c r="S39" s="30"/>
      <c r="T39" s="30"/>
      <c r="U39" s="30"/>
      <c r="V39" s="30"/>
      <c r="W39" s="30"/>
      <c r="X39" s="31"/>
      <c r="Y39" s="31"/>
    </row>
    <row r="40" spans="1:25" ht="15.9" customHeight="1">
      <c r="A40" s="127" t="s">
        <v>85</v>
      </c>
      <c r="B40" s="56" t="s">
        <v>75</v>
      </c>
      <c r="C40" s="80"/>
      <c r="D40" s="80"/>
      <c r="E40" s="82" t="s">
        <v>43</v>
      </c>
      <c r="F40" s="77">
        <f>1118+17+32</f>
        <v>1167</v>
      </c>
      <c r="G40" s="77">
        <v>921</v>
      </c>
      <c r="H40" s="84"/>
      <c r="I40" s="84"/>
      <c r="J40" s="84"/>
      <c r="K40" s="84"/>
      <c r="L40" s="84"/>
      <c r="M40" s="84"/>
      <c r="N40" s="84"/>
      <c r="O40" s="84"/>
      <c r="P40" s="30"/>
      <c r="Q40" s="30"/>
      <c r="R40" s="30"/>
      <c r="S40" s="30"/>
      <c r="T40" s="31"/>
      <c r="U40" s="31"/>
      <c r="V40" s="31"/>
      <c r="W40" s="31"/>
      <c r="X40" s="30"/>
      <c r="Y40" s="30"/>
    </row>
    <row r="41" spans="1:25" ht="15.9" customHeight="1">
      <c r="A41" s="129"/>
      <c r="B41" s="57"/>
      <c r="C41" s="80" t="s">
        <v>76</v>
      </c>
      <c r="D41" s="80"/>
      <c r="E41" s="82"/>
      <c r="F41" s="109">
        <v>1118</v>
      </c>
      <c r="G41" s="109">
        <v>845</v>
      </c>
      <c r="H41" s="62"/>
      <c r="I41" s="62"/>
      <c r="J41" s="84"/>
      <c r="K41" s="84"/>
      <c r="L41" s="84"/>
      <c r="M41" s="84"/>
      <c r="N41" s="84"/>
      <c r="O41" s="84"/>
      <c r="P41" s="31"/>
      <c r="Q41" s="31"/>
      <c r="R41" s="31"/>
      <c r="S41" s="31"/>
      <c r="T41" s="31"/>
      <c r="U41" s="31"/>
      <c r="V41" s="31"/>
      <c r="W41" s="31"/>
      <c r="X41" s="30"/>
      <c r="Y41" s="30"/>
    </row>
    <row r="42" spans="1:25" ht="15.9" customHeight="1">
      <c r="A42" s="129"/>
      <c r="B42" s="56" t="s">
        <v>63</v>
      </c>
      <c r="C42" s="80"/>
      <c r="D42" s="80"/>
      <c r="E42" s="82" t="s">
        <v>44</v>
      </c>
      <c r="F42" s="77">
        <f>1135+32</f>
        <v>1167</v>
      </c>
      <c r="G42" s="77">
        <v>921</v>
      </c>
      <c r="H42" s="84"/>
      <c r="I42" s="84"/>
      <c r="J42" s="84"/>
      <c r="K42" s="84"/>
      <c r="L42" s="84"/>
      <c r="M42" s="84"/>
      <c r="N42" s="84"/>
      <c r="O42" s="84"/>
      <c r="P42" s="30"/>
      <c r="Q42" s="30"/>
      <c r="R42" s="30"/>
      <c r="S42" s="30"/>
      <c r="T42" s="31"/>
      <c r="U42" s="31"/>
      <c r="V42" s="30"/>
      <c r="W42" s="30"/>
      <c r="X42" s="30"/>
      <c r="Y42" s="30"/>
    </row>
    <row r="43" spans="1:25" ht="15.9" customHeight="1">
      <c r="A43" s="129"/>
      <c r="B43" s="57"/>
      <c r="C43" s="80" t="s">
        <v>77</v>
      </c>
      <c r="D43" s="80"/>
      <c r="E43" s="82"/>
      <c r="F43" s="77">
        <v>32</v>
      </c>
      <c r="G43" s="77">
        <v>67</v>
      </c>
      <c r="H43" s="84"/>
      <c r="I43" s="84"/>
      <c r="J43" s="62"/>
      <c r="K43" s="62"/>
      <c r="L43" s="84"/>
      <c r="M43" s="84"/>
      <c r="N43" s="84"/>
      <c r="O43" s="84"/>
      <c r="P43" s="30"/>
      <c r="Q43" s="30"/>
      <c r="R43" s="31"/>
      <c r="S43" s="30"/>
      <c r="T43" s="31"/>
      <c r="U43" s="31"/>
      <c r="V43" s="30"/>
      <c r="W43" s="30"/>
      <c r="X43" s="31"/>
      <c r="Y43" s="31"/>
    </row>
    <row r="44" spans="1:25" ht="15.9" customHeight="1">
      <c r="A44" s="129"/>
      <c r="B44" s="80" t="s">
        <v>74</v>
      </c>
      <c r="C44" s="80"/>
      <c r="D44" s="80"/>
      <c r="E44" s="82" t="s">
        <v>108</v>
      </c>
      <c r="F44" s="109">
        <f>F40-F42</f>
        <v>0</v>
      </c>
      <c r="G44" s="109">
        <v>0</v>
      </c>
      <c r="H44" s="62">
        <f t="shared" ref="H44:O44" si="17">H40-H42</f>
        <v>0</v>
      </c>
      <c r="I44" s="62">
        <f t="shared" si="17"/>
        <v>0</v>
      </c>
      <c r="J44" s="62">
        <f t="shared" si="17"/>
        <v>0</v>
      </c>
      <c r="K44" s="62">
        <f t="shared" si="17"/>
        <v>0</v>
      </c>
      <c r="L44" s="62">
        <f t="shared" si="17"/>
        <v>0</v>
      </c>
      <c r="M44" s="62">
        <f t="shared" si="17"/>
        <v>0</v>
      </c>
      <c r="N44" s="62">
        <f t="shared" si="17"/>
        <v>0</v>
      </c>
      <c r="O44" s="62">
        <f t="shared" si="17"/>
        <v>0</v>
      </c>
      <c r="P44" s="31"/>
      <c r="Q44" s="31"/>
      <c r="R44" s="30"/>
      <c r="S44" s="30"/>
      <c r="T44" s="31"/>
      <c r="U44" s="31"/>
      <c r="V44" s="30"/>
      <c r="W44" s="30"/>
      <c r="X44" s="30"/>
      <c r="Y44" s="30"/>
    </row>
    <row r="45" spans="1:25" ht="15.9" customHeight="1">
      <c r="A45" s="127" t="s">
        <v>86</v>
      </c>
      <c r="B45" s="45" t="s">
        <v>78</v>
      </c>
      <c r="C45" s="45"/>
      <c r="D45" s="45"/>
      <c r="E45" s="82" t="s">
        <v>109</v>
      </c>
      <c r="F45" s="77">
        <f>F39+F44</f>
        <v>0</v>
      </c>
      <c r="G45" s="77">
        <v>0</v>
      </c>
      <c r="H45" s="84">
        <f t="shared" ref="H45:O45" si="18">H39+H44</f>
        <v>0</v>
      </c>
      <c r="I45" s="84">
        <f t="shared" si="18"/>
        <v>0</v>
      </c>
      <c r="J45" s="84">
        <f t="shared" si="18"/>
        <v>0</v>
      </c>
      <c r="K45" s="84">
        <f t="shared" si="18"/>
        <v>0</v>
      </c>
      <c r="L45" s="84">
        <f t="shared" si="18"/>
        <v>0</v>
      </c>
      <c r="M45" s="84">
        <f t="shared" si="18"/>
        <v>0</v>
      </c>
      <c r="N45" s="84">
        <f t="shared" si="18"/>
        <v>0</v>
      </c>
      <c r="O45" s="84">
        <f t="shared" si="18"/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.9" customHeight="1">
      <c r="A46" s="129"/>
      <c r="B46" s="80" t="s">
        <v>79</v>
      </c>
      <c r="C46" s="80"/>
      <c r="D46" s="80"/>
      <c r="E46" s="80"/>
      <c r="F46" s="109"/>
      <c r="G46" s="109">
        <v>0</v>
      </c>
      <c r="H46" s="62"/>
      <c r="I46" s="62"/>
      <c r="J46" s="62"/>
      <c r="K46" s="62"/>
      <c r="L46" s="84"/>
      <c r="M46" s="84"/>
      <c r="N46" s="62"/>
      <c r="O46" s="62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9" customHeight="1">
      <c r="A47" s="129"/>
      <c r="B47" s="80" t="s">
        <v>80</v>
      </c>
      <c r="C47" s="80"/>
      <c r="D47" s="80"/>
      <c r="E47" s="80"/>
      <c r="F47" s="77"/>
      <c r="G47" s="77">
        <v>0</v>
      </c>
      <c r="H47" s="84"/>
      <c r="I47" s="84"/>
      <c r="J47" s="84"/>
      <c r="K47" s="84"/>
      <c r="L47" s="84"/>
      <c r="M47" s="84"/>
      <c r="N47" s="84"/>
      <c r="O47" s="84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9" customHeight="1">
      <c r="A48" s="129"/>
      <c r="B48" s="80" t="s">
        <v>81</v>
      </c>
      <c r="C48" s="80"/>
      <c r="D48" s="80"/>
      <c r="E48" s="80"/>
      <c r="F48" s="77"/>
      <c r="G48" s="77">
        <v>0</v>
      </c>
      <c r="H48" s="84"/>
      <c r="I48" s="84"/>
      <c r="J48" s="84"/>
      <c r="K48" s="84"/>
      <c r="L48" s="84"/>
      <c r="M48" s="84"/>
      <c r="N48" s="84"/>
      <c r="O48" s="84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16" ht="15.9" customHeight="1">
      <c r="A49" s="7" t="s">
        <v>110</v>
      </c>
      <c r="P49" s="110"/>
    </row>
    <row r="50" spans="1:16" ht="15.9" customHeight="1">
      <c r="A50" s="7"/>
    </row>
  </sheetData>
  <mergeCells count="46">
    <mergeCell ref="X6:Y6"/>
    <mergeCell ref="Z6:AA6"/>
    <mergeCell ref="A6:E7"/>
    <mergeCell ref="F6:G6"/>
    <mergeCell ref="H6:I6"/>
    <mergeCell ref="J6:K6"/>
    <mergeCell ref="L6:M6"/>
    <mergeCell ref="N6:O6"/>
    <mergeCell ref="H25:H26"/>
    <mergeCell ref="P6:Q6"/>
    <mergeCell ref="R6:S6"/>
    <mergeCell ref="T6:U6"/>
    <mergeCell ref="V6:W6"/>
    <mergeCell ref="A8:A18"/>
    <mergeCell ref="A19:A27"/>
    <mergeCell ref="E25:E26"/>
    <mergeCell ref="F25:F26"/>
    <mergeCell ref="G25:G26"/>
    <mergeCell ref="T25:T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  <mergeCell ref="U25:U26"/>
    <mergeCell ref="V25:V26"/>
    <mergeCell ref="W25:W26"/>
    <mergeCell ref="X25:X26"/>
    <mergeCell ref="Y25:Y26"/>
    <mergeCell ref="Z25:Z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36" activePane="bottomRight" state="frozen"/>
      <selection activeCell="L8" sqref="L8"/>
      <selection pane="topRight" activeCell="L8" sqref="L8"/>
      <selection pane="bottomLeft" activeCell="L8" sqref="L8"/>
      <selection pane="bottomRight" activeCell="E33" sqref="E33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9" ht="33.9" customHeight="1">
      <c r="A1" s="15" t="s">
        <v>0</v>
      </c>
      <c r="B1" s="15"/>
      <c r="C1" s="15"/>
      <c r="D1" s="15"/>
      <c r="E1" s="20" t="s">
        <v>248</v>
      </c>
      <c r="F1" s="1"/>
    </row>
    <row r="3" spans="1:9" ht="14.4">
      <c r="A3" s="9" t="s">
        <v>111</v>
      </c>
    </row>
    <row r="5" spans="1:9">
      <c r="A5" s="16" t="s">
        <v>226</v>
      </c>
      <c r="B5" s="16"/>
      <c r="C5" s="16"/>
      <c r="D5" s="16"/>
      <c r="E5" s="16"/>
    </row>
    <row r="6" spans="1:9" ht="14.4">
      <c r="A6" s="3"/>
      <c r="H6" s="4"/>
      <c r="I6" s="8" t="s">
        <v>1</v>
      </c>
    </row>
    <row r="7" spans="1:9" ht="27" customHeight="1">
      <c r="A7" s="5"/>
      <c r="B7" s="6"/>
      <c r="C7" s="6"/>
      <c r="D7" s="6"/>
      <c r="E7" s="54"/>
      <c r="F7" s="46" t="s">
        <v>227</v>
      </c>
      <c r="G7" s="46"/>
      <c r="H7" s="46" t="s">
        <v>230</v>
      </c>
      <c r="I7" s="63" t="s">
        <v>21</v>
      </c>
    </row>
    <row r="8" spans="1:9" ht="17.100000000000001" customHeight="1">
      <c r="A8" s="17"/>
      <c r="B8" s="18"/>
      <c r="C8" s="18"/>
      <c r="D8" s="18"/>
      <c r="E8" s="55"/>
      <c r="F8" s="49" t="s">
        <v>279</v>
      </c>
      <c r="G8" s="49" t="s">
        <v>2</v>
      </c>
      <c r="H8" s="49" t="s">
        <v>279</v>
      </c>
      <c r="I8" s="81"/>
    </row>
    <row r="9" spans="1:9" ht="18" customHeight="1">
      <c r="A9" s="123" t="s">
        <v>87</v>
      </c>
      <c r="B9" s="123" t="s">
        <v>89</v>
      </c>
      <c r="C9" s="56" t="s">
        <v>3</v>
      </c>
      <c r="D9" s="80"/>
      <c r="E9" s="80"/>
      <c r="F9" s="84">
        <v>5871544</v>
      </c>
      <c r="G9" s="50">
        <f>F9/$F$27*100</f>
        <v>57.91054138528591</v>
      </c>
      <c r="H9" s="84">
        <v>5293013</v>
      </c>
      <c r="I9" s="50">
        <f t="shared" ref="I9:I45" si="0">(F9/H9-1)*100</f>
        <v>10.930088401445449</v>
      </c>
    </row>
    <row r="10" spans="1:9" ht="18" customHeight="1">
      <c r="A10" s="123"/>
      <c r="B10" s="123"/>
      <c r="C10" s="58"/>
      <c r="D10" s="56" t="s">
        <v>22</v>
      </c>
      <c r="E10" s="80"/>
      <c r="F10" s="84">
        <v>1822996</v>
      </c>
      <c r="G10" s="50">
        <f t="shared" ref="G10:G27" si="1">F10/$F$27*100</f>
        <v>17.980055212600071</v>
      </c>
      <c r="H10" s="84">
        <v>1649785</v>
      </c>
      <c r="I10" s="50">
        <f t="shared" si="0"/>
        <v>10.499004415726887</v>
      </c>
    </row>
    <row r="11" spans="1:9" ht="18" customHeight="1">
      <c r="A11" s="123"/>
      <c r="B11" s="123"/>
      <c r="C11" s="58"/>
      <c r="D11" s="58"/>
      <c r="E11" s="45" t="s">
        <v>23</v>
      </c>
      <c r="F11" s="84">
        <v>906935</v>
      </c>
      <c r="G11" s="50">
        <f t="shared" si="1"/>
        <v>8.9450231236050151</v>
      </c>
      <c r="H11" s="84">
        <v>907087</v>
      </c>
      <c r="I11" s="50">
        <f t="shared" si="0"/>
        <v>-1.6756937316930731E-2</v>
      </c>
    </row>
    <row r="12" spans="1:9" ht="18" customHeight="1">
      <c r="A12" s="123"/>
      <c r="B12" s="123"/>
      <c r="C12" s="58"/>
      <c r="D12" s="58"/>
      <c r="E12" s="45" t="s">
        <v>24</v>
      </c>
      <c r="F12" s="84">
        <v>701582</v>
      </c>
      <c r="G12" s="50">
        <f t="shared" si="1"/>
        <v>6.9196438698529148</v>
      </c>
      <c r="H12" s="84">
        <v>562999</v>
      </c>
      <c r="I12" s="50">
        <f t="shared" si="0"/>
        <v>24.615141412329322</v>
      </c>
    </row>
    <row r="13" spans="1:9" ht="18" customHeight="1">
      <c r="A13" s="123"/>
      <c r="B13" s="123"/>
      <c r="C13" s="58"/>
      <c r="D13" s="57"/>
      <c r="E13" s="45" t="s">
        <v>25</v>
      </c>
      <c r="F13" s="84">
        <v>6421</v>
      </c>
      <c r="G13" s="50">
        <f t="shared" si="1"/>
        <v>6.3329779396172597E-2</v>
      </c>
      <c r="H13" s="84">
        <v>6897</v>
      </c>
      <c r="I13" s="50">
        <f t="shared" si="0"/>
        <v>-6.9015513991590556</v>
      </c>
    </row>
    <row r="14" spans="1:9" ht="18" customHeight="1">
      <c r="A14" s="123"/>
      <c r="B14" s="123"/>
      <c r="C14" s="58"/>
      <c r="D14" s="56" t="s">
        <v>26</v>
      </c>
      <c r="E14" s="80"/>
      <c r="F14" s="84">
        <v>1381520</v>
      </c>
      <c r="G14" s="50">
        <f t="shared" si="1"/>
        <v>13.625814800093499</v>
      </c>
      <c r="H14" s="84">
        <v>1154838</v>
      </c>
      <c r="I14" s="50">
        <f t="shared" si="0"/>
        <v>19.628900330609135</v>
      </c>
    </row>
    <row r="15" spans="1:9" ht="18" customHeight="1">
      <c r="A15" s="123"/>
      <c r="B15" s="123"/>
      <c r="C15" s="58"/>
      <c r="D15" s="58"/>
      <c r="E15" s="45" t="s">
        <v>27</v>
      </c>
      <c r="F15" s="84">
        <v>56583</v>
      </c>
      <c r="G15" s="50">
        <f t="shared" si="1"/>
        <v>0.55807333866588293</v>
      </c>
      <c r="H15" s="84">
        <v>54629</v>
      </c>
      <c r="I15" s="50">
        <f t="shared" si="0"/>
        <v>3.5768547840890452</v>
      </c>
    </row>
    <row r="16" spans="1:9" ht="18" customHeight="1">
      <c r="A16" s="123"/>
      <c r="B16" s="123"/>
      <c r="C16" s="58"/>
      <c r="D16" s="57"/>
      <c r="E16" s="45" t="s">
        <v>28</v>
      </c>
      <c r="F16" s="84">
        <v>1324937</v>
      </c>
      <c r="G16" s="50">
        <f t="shared" si="1"/>
        <v>13.067741461427618</v>
      </c>
      <c r="H16" s="84">
        <v>1100209</v>
      </c>
      <c r="I16" s="50">
        <f t="shared" si="0"/>
        <v>20.425937253739978</v>
      </c>
    </row>
    <row r="17" spans="1:9" ht="18" customHeight="1">
      <c r="A17" s="123"/>
      <c r="B17" s="123"/>
      <c r="C17" s="58"/>
      <c r="D17" s="124" t="s">
        <v>29</v>
      </c>
      <c r="E17" s="125"/>
      <c r="F17" s="84">
        <v>729526</v>
      </c>
      <c r="G17" s="50">
        <f t="shared" si="1"/>
        <v>7.1952531761053127</v>
      </c>
      <c r="H17" s="84">
        <v>587644</v>
      </c>
      <c r="I17" s="50">
        <f t="shared" si="0"/>
        <v>24.144209759650394</v>
      </c>
    </row>
    <row r="18" spans="1:9" ht="18" customHeight="1">
      <c r="A18" s="123"/>
      <c r="B18" s="123"/>
      <c r="C18" s="58"/>
      <c r="D18" s="124" t="s">
        <v>93</v>
      </c>
      <c r="E18" s="126"/>
      <c r="F18" s="84">
        <v>84695</v>
      </c>
      <c r="G18" s="50">
        <f t="shared" si="1"/>
        <v>0.83533961469534934</v>
      </c>
      <c r="H18" s="84">
        <v>72895</v>
      </c>
      <c r="I18" s="50">
        <f t="shared" si="0"/>
        <v>16.187667192537212</v>
      </c>
    </row>
    <row r="19" spans="1:9" ht="18" customHeight="1">
      <c r="A19" s="123"/>
      <c r="B19" s="123"/>
      <c r="C19" s="57"/>
      <c r="D19" s="124" t="s">
        <v>94</v>
      </c>
      <c r="E19" s="126"/>
      <c r="F19" s="84">
        <v>1319011</v>
      </c>
      <c r="G19" s="50">
        <f t="shared" si="1"/>
        <v>13.009293825124594</v>
      </c>
      <c r="H19" s="84">
        <v>1303634</v>
      </c>
      <c r="I19" s="50">
        <f t="shared" si="0"/>
        <v>1.1795488611067162</v>
      </c>
    </row>
    <row r="20" spans="1:9" ht="18" customHeight="1">
      <c r="A20" s="123"/>
      <c r="B20" s="123"/>
      <c r="C20" s="80" t="s">
        <v>4</v>
      </c>
      <c r="D20" s="80"/>
      <c r="E20" s="80"/>
      <c r="F20" s="84">
        <v>53343</v>
      </c>
      <c r="G20" s="50">
        <f t="shared" si="1"/>
        <v>0.52611749296527566</v>
      </c>
      <c r="H20" s="84">
        <v>47301</v>
      </c>
      <c r="I20" s="50">
        <f t="shared" si="0"/>
        <v>12.773514302023203</v>
      </c>
    </row>
    <row r="21" spans="1:9" ht="18" customHeight="1">
      <c r="A21" s="123"/>
      <c r="B21" s="123"/>
      <c r="C21" s="80" t="s">
        <v>5</v>
      </c>
      <c r="D21" s="80"/>
      <c r="E21" s="80"/>
      <c r="F21" s="84">
        <v>0</v>
      </c>
      <c r="G21" s="50">
        <f t="shared" si="1"/>
        <v>0</v>
      </c>
      <c r="H21" s="84">
        <v>0</v>
      </c>
      <c r="I21" s="50" t="e">
        <f t="shared" si="0"/>
        <v>#DIV/0!</v>
      </c>
    </row>
    <row r="22" spans="1:9" ht="18" customHeight="1">
      <c r="A22" s="123"/>
      <c r="B22" s="123"/>
      <c r="C22" s="80" t="s">
        <v>30</v>
      </c>
      <c r="D22" s="80"/>
      <c r="E22" s="80"/>
      <c r="F22" s="84">
        <v>142885</v>
      </c>
      <c r="G22" s="50">
        <f t="shared" si="1"/>
        <v>1.4092626583121197</v>
      </c>
      <c r="H22" s="84">
        <v>142523</v>
      </c>
      <c r="I22" s="50">
        <f t="shared" si="0"/>
        <v>0.25399409218160862</v>
      </c>
    </row>
    <row r="23" spans="1:9" ht="18" customHeight="1">
      <c r="A23" s="123"/>
      <c r="B23" s="123"/>
      <c r="C23" s="80" t="s">
        <v>6</v>
      </c>
      <c r="D23" s="80"/>
      <c r="E23" s="80"/>
      <c r="F23" s="84">
        <v>2514578</v>
      </c>
      <c r="G23" s="50">
        <f t="shared" si="1"/>
        <v>24.801069929056048</v>
      </c>
      <c r="H23" s="84">
        <v>1220893</v>
      </c>
      <c r="I23" s="50">
        <f t="shared" si="0"/>
        <v>105.96219324707405</v>
      </c>
    </row>
    <row r="24" spans="1:9" ht="18" customHeight="1">
      <c r="A24" s="123"/>
      <c r="B24" s="123"/>
      <c r="C24" s="80" t="s">
        <v>31</v>
      </c>
      <c r="D24" s="80"/>
      <c r="E24" s="80"/>
      <c r="F24" s="84">
        <v>39877</v>
      </c>
      <c r="G24" s="50">
        <f t="shared" si="1"/>
        <v>0.39330347500096163</v>
      </c>
      <c r="H24" s="84">
        <v>31383</v>
      </c>
      <c r="I24" s="50">
        <f t="shared" si="0"/>
        <v>27.065608769078796</v>
      </c>
    </row>
    <row r="25" spans="1:9" ht="18" customHeight="1">
      <c r="A25" s="123"/>
      <c r="B25" s="123"/>
      <c r="C25" s="80" t="s">
        <v>7</v>
      </c>
      <c r="D25" s="80"/>
      <c r="E25" s="80"/>
      <c r="F25" s="84">
        <v>248476</v>
      </c>
      <c r="G25" s="50">
        <f t="shared" si="1"/>
        <v>2.4506977519457065</v>
      </c>
      <c r="H25" s="84">
        <v>491651</v>
      </c>
      <c r="I25" s="50">
        <f t="shared" si="0"/>
        <v>-49.460898076074287</v>
      </c>
    </row>
    <row r="26" spans="1:9" ht="18" customHeight="1">
      <c r="A26" s="123"/>
      <c r="B26" s="123"/>
      <c r="C26" s="80" t="s">
        <v>8</v>
      </c>
      <c r="D26" s="80"/>
      <c r="E26" s="80"/>
      <c r="F26" s="84">
        <v>1268287</v>
      </c>
      <c r="G26" s="50">
        <f t="shared" si="1"/>
        <v>12.509007307433976</v>
      </c>
      <c r="H26" s="84">
        <v>1827886</v>
      </c>
      <c r="I26" s="50">
        <f t="shared" si="0"/>
        <v>-30.614545983721086</v>
      </c>
    </row>
    <row r="27" spans="1:9" ht="18" customHeight="1">
      <c r="A27" s="123"/>
      <c r="B27" s="123"/>
      <c r="C27" s="80" t="s">
        <v>9</v>
      </c>
      <c r="D27" s="80"/>
      <c r="E27" s="80"/>
      <c r="F27" s="84">
        <f>SUM(F9,F20:F26)</f>
        <v>10138990</v>
      </c>
      <c r="G27" s="50">
        <f t="shared" si="1"/>
        <v>100</v>
      </c>
      <c r="H27" s="84">
        <f>SUM(H9,H20:H26)</f>
        <v>9054650</v>
      </c>
      <c r="I27" s="50">
        <f t="shared" si="0"/>
        <v>11.975504298896155</v>
      </c>
    </row>
    <row r="28" spans="1:9" ht="18" customHeight="1">
      <c r="A28" s="123"/>
      <c r="B28" s="123" t="s">
        <v>88</v>
      </c>
      <c r="C28" s="56" t="s">
        <v>10</v>
      </c>
      <c r="D28" s="80"/>
      <c r="E28" s="80"/>
      <c r="F28" s="84">
        <v>2075745</v>
      </c>
      <c r="G28" s="50">
        <f t="shared" ref="G28:G45" si="2">F28/$F$45*100</f>
        <v>21.646100345128779</v>
      </c>
      <c r="H28" s="84">
        <v>2059910</v>
      </c>
      <c r="I28" s="50">
        <f t="shared" si="0"/>
        <v>0.76872290536964538</v>
      </c>
    </row>
    <row r="29" spans="1:9" ht="18" customHeight="1">
      <c r="A29" s="123"/>
      <c r="B29" s="123"/>
      <c r="C29" s="58"/>
      <c r="D29" s="80" t="s">
        <v>11</v>
      </c>
      <c r="E29" s="80"/>
      <c r="F29" s="84">
        <v>1541839</v>
      </c>
      <c r="G29" s="50">
        <f t="shared" si="2"/>
        <v>16.078469036434154</v>
      </c>
      <c r="H29" s="84">
        <v>1526152</v>
      </c>
      <c r="I29" s="50">
        <f t="shared" si="0"/>
        <v>1.0278792675958881</v>
      </c>
    </row>
    <row r="30" spans="1:9" ht="18" customHeight="1">
      <c r="A30" s="123"/>
      <c r="B30" s="123"/>
      <c r="C30" s="58"/>
      <c r="D30" s="80" t="s">
        <v>32</v>
      </c>
      <c r="E30" s="80"/>
      <c r="F30" s="84">
        <v>169039</v>
      </c>
      <c r="G30" s="50">
        <f t="shared" si="2"/>
        <v>1.7627575430701863</v>
      </c>
      <c r="H30" s="84">
        <v>147997</v>
      </c>
      <c r="I30" s="50">
        <f t="shared" si="0"/>
        <v>14.217855767346643</v>
      </c>
    </row>
    <row r="31" spans="1:9" ht="18" customHeight="1">
      <c r="A31" s="123"/>
      <c r="B31" s="123"/>
      <c r="C31" s="57"/>
      <c r="D31" s="80" t="s">
        <v>12</v>
      </c>
      <c r="E31" s="80"/>
      <c r="F31" s="84">
        <v>364868</v>
      </c>
      <c r="G31" s="50">
        <f t="shared" si="2"/>
        <v>3.8048841937359588</v>
      </c>
      <c r="H31" s="84">
        <v>385761</v>
      </c>
      <c r="I31" s="50">
        <f t="shared" si="0"/>
        <v>-5.4160477601416401</v>
      </c>
    </row>
    <row r="32" spans="1:9" ht="18" customHeight="1">
      <c r="A32" s="123"/>
      <c r="B32" s="123"/>
      <c r="C32" s="56" t="s">
        <v>13</v>
      </c>
      <c r="D32" s="80"/>
      <c r="E32" s="80"/>
      <c r="F32" s="84">
        <v>6746830</v>
      </c>
      <c r="G32" s="50">
        <f t="shared" si="2"/>
        <v>70.356695640131719</v>
      </c>
      <c r="H32" s="84">
        <v>5706345</v>
      </c>
      <c r="I32" s="50">
        <f t="shared" si="0"/>
        <v>18.233825680010597</v>
      </c>
    </row>
    <row r="33" spans="1:9" ht="18" customHeight="1">
      <c r="A33" s="123"/>
      <c r="B33" s="123"/>
      <c r="C33" s="58"/>
      <c r="D33" s="80" t="s">
        <v>14</v>
      </c>
      <c r="E33" s="80"/>
      <c r="F33" s="84">
        <v>542542</v>
      </c>
      <c r="G33" s="50">
        <f t="shared" si="2"/>
        <v>5.6576884797732179</v>
      </c>
      <c r="H33" s="84">
        <v>378362</v>
      </c>
      <c r="I33" s="50">
        <f t="shared" si="0"/>
        <v>43.392306838424588</v>
      </c>
    </row>
    <row r="34" spans="1:9" ht="18" customHeight="1">
      <c r="A34" s="123"/>
      <c r="B34" s="123"/>
      <c r="C34" s="58"/>
      <c r="D34" s="80" t="s">
        <v>33</v>
      </c>
      <c r="E34" s="80"/>
      <c r="F34" s="84">
        <v>108724</v>
      </c>
      <c r="G34" s="50">
        <f t="shared" si="2"/>
        <v>1.1337859967981527</v>
      </c>
      <c r="H34" s="84">
        <v>107841</v>
      </c>
      <c r="I34" s="50">
        <f t="shared" si="0"/>
        <v>0.81879804527034139</v>
      </c>
    </row>
    <row r="35" spans="1:9" ht="18" customHeight="1">
      <c r="A35" s="123"/>
      <c r="B35" s="123"/>
      <c r="C35" s="58"/>
      <c r="D35" s="80" t="s">
        <v>34</v>
      </c>
      <c r="E35" s="80"/>
      <c r="F35" s="84">
        <v>5437891</v>
      </c>
      <c r="G35" s="50">
        <f t="shared" si="2"/>
        <v>56.706933776486359</v>
      </c>
      <c r="H35" s="84">
        <v>3924054</v>
      </c>
      <c r="I35" s="50">
        <f t="shared" si="0"/>
        <v>38.578393671442846</v>
      </c>
    </row>
    <row r="36" spans="1:9" ht="18" customHeight="1">
      <c r="A36" s="123"/>
      <c r="B36" s="123"/>
      <c r="C36" s="58"/>
      <c r="D36" s="80" t="s">
        <v>35</v>
      </c>
      <c r="E36" s="80"/>
      <c r="F36" s="84">
        <v>91603</v>
      </c>
      <c r="G36" s="50">
        <f t="shared" si="2"/>
        <v>0.95524629948034634</v>
      </c>
      <c r="H36" s="84">
        <v>105898</v>
      </c>
      <c r="I36" s="50">
        <f t="shared" si="0"/>
        <v>-13.498838504976485</v>
      </c>
    </row>
    <row r="37" spans="1:9" ht="18" customHeight="1">
      <c r="A37" s="123"/>
      <c r="B37" s="123"/>
      <c r="C37" s="58"/>
      <c r="D37" s="80" t="s">
        <v>15</v>
      </c>
      <c r="E37" s="80"/>
      <c r="F37" s="84">
        <v>228411</v>
      </c>
      <c r="G37" s="50">
        <f t="shared" si="2"/>
        <v>2.3818953801797473</v>
      </c>
      <c r="H37" s="84">
        <v>293480</v>
      </c>
      <c r="I37" s="50">
        <f t="shared" si="0"/>
        <v>-22.171527872427422</v>
      </c>
    </row>
    <row r="38" spans="1:9" ht="18" customHeight="1">
      <c r="A38" s="123"/>
      <c r="B38" s="123"/>
      <c r="C38" s="57"/>
      <c r="D38" s="80" t="s">
        <v>36</v>
      </c>
      <c r="E38" s="80"/>
      <c r="F38" s="84">
        <v>337659</v>
      </c>
      <c r="G38" s="50">
        <f t="shared" si="2"/>
        <v>3.5211457074138872</v>
      </c>
      <c r="H38" s="84">
        <v>896710</v>
      </c>
      <c r="I38" s="50">
        <f t="shared" si="0"/>
        <v>-62.34468222725296</v>
      </c>
    </row>
    <row r="39" spans="1:9" ht="18" customHeight="1">
      <c r="A39" s="123"/>
      <c r="B39" s="123"/>
      <c r="C39" s="56" t="s">
        <v>16</v>
      </c>
      <c r="D39" s="80"/>
      <c r="E39" s="80"/>
      <c r="F39" s="84">
        <v>766889</v>
      </c>
      <c r="G39" s="50">
        <f t="shared" si="2"/>
        <v>7.99720401473951</v>
      </c>
      <c r="H39" s="84">
        <v>843286</v>
      </c>
      <c r="I39" s="50">
        <f t="shared" si="0"/>
        <v>-9.0594412808940312</v>
      </c>
    </row>
    <row r="40" spans="1:9" ht="18" customHeight="1">
      <c r="A40" s="123"/>
      <c r="B40" s="123"/>
      <c r="C40" s="58"/>
      <c r="D40" s="56" t="s">
        <v>17</v>
      </c>
      <c r="E40" s="80"/>
      <c r="F40" s="84">
        <v>763728</v>
      </c>
      <c r="G40" s="50">
        <f t="shared" si="2"/>
        <v>7.9642407542277649</v>
      </c>
      <c r="H40" s="84">
        <v>839859</v>
      </c>
      <c r="I40" s="50">
        <f t="shared" si="0"/>
        <v>-9.0647358663775712</v>
      </c>
    </row>
    <row r="41" spans="1:9" ht="18" customHeight="1">
      <c r="A41" s="123"/>
      <c r="B41" s="123"/>
      <c r="C41" s="58"/>
      <c r="D41" s="58"/>
      <c r="E41" s="52" t="s">
        <v>91</v>
      </c>
      <c r="F41" s="84">
        <v>202307</v>
      </c>
      <c r="G41" s="50">
        <f t="shared" si="2"/>
        <v>2.1096799570862355</v>
      </c>
      <c r="H41" s="84">
        <v>199219</v>
      </c>
      <c r="I41" s="53">
        <f t="shared" si="0"/>
        <v>1.5500529567962884</v>
      </c>
    </row>
    <row r="42" spans="1:9" ht="18" customHeight="1">
      <c r="A42" s="123"/>
      <c r="B42" s="123"/>
      <c r="C42" s="58"/>
      <c r="D42" s="57"/>
      <c r="E42" s="45" t="s">
        <v>37</v>
      </c>
      <c r="F42" s="84">
        <v>561421</v>
      </c>
      <c r="G42" s="50">
        <f t="shared" si="2"/>
        <v>5.8545607971415299</v>
      </c>
      <c r="H42" s="84">
        <v>640640</v>
      </c>
      <c r="I42" s="53">
        <f t="shared" si="0"/>
        <v>-12.365603146853143</v>
      </c>
    </row>
    <row r="43" spans="1:9" ht="18" customHeight="1">
      <c r="A43" s="123"/>
      <c r="B43" s="123"/>
      <c r="C43" s="58"/>
      <c r="D43" s="80" t="s">
        <v>38</v>
      </c>
      <c r="E43" s="80"/>
      <c r="F43" s="84">
        <v>3161</v>
      </c>
      <c r="G43" s="50">
        <f t="shared" si="2"/>
        <v>3.2963260511744974E-2</v>
      </c>
      <c r="H43" s="84">
        <v>3427</v>
      </c>
      <c r="I43" s="53">
        <f t="shared" si="0"/>
        <v>-7.7618908666472137</v>
      </c>
    </row>
    <row r="44" spans="1:9" ht="18" customHeight="1">
      <c r="A44" s="123"/>
      <c r="B44" s="123"/>
      <c r="C44" s="57"/>
      <c r="D44" s="80" t="s">
        <v>39</v>
      </c>
      <c r="E44" s="80"/>
      <c r="F44" s="84">
        <v>0</v>
      </c>
      <c r="G44" s="50">
        <f t="shared" si="2"/>
        <v>0</v>
      </c>
      <c r="H44" s="84">
        <v>0</v>
      </c>
      <c r="I44" s="50" t="e">
        <f t="shared" si="0"/>
        <v>#DIV/0!</v>
      </c>
    </row>
    <row r="45" spans="1:9" ht="18" customHeight="1">
      <c r="A45" s="123"/>
      <c r="B45" s="123"/>
      <c r="C45" s="45" t="s">
        <v>18</v>
      </c>
      <c r="D45" s="45"/>
      <c r="E45" s="45"/>
      <c r="F45" s="84">
        <f>SUM(F28,F32,F39)</f>
        <v>9589464</v>
      </c>
      <c r="G45" s="50">
        <f t="shared" si="2"/>
        <v>100</v>
      </c>
      <c r="H45" s="84">
        <f>SUM(H28,H32,H39)</f>
        <v>8609541</v>
      </c>
      <c r="I45" s="50">
        <f t="shared" si="0"/>
        <v>11.381826278543761</v>
      </c>
    </row>
    <row r="46" spans="1:9">
      <c r="A46" s="22" t="s">
        <v>19</v>
      </c>
    </row>
    <row r="47" spans="1:9">
      <c r="A47" s="23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4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K8" sqref="K8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2" t="s">
        <v>0</v>
      </c>
      <c r="B1" s="32"/>
      <c r="C1" s="20" t="s">
        <v>248</v>
      </c>
      <c r="D1" s="33"/>
      <c r="E1" s="33"/>
    </row>
    <row r="4" spans="1:9">
      <c r="A4" s="34" t="s">
        <v>112</v>
      </c>
    </row>
    <row r="5" spans="1:9">
      <c r="I5" s="8" t="s">
        <v>113</v>
      </c>
    </row>
    <row r="6" spans="1:9" s="35" customFormat="1" ht="29.25" customHeight="1">
      <c r="A6" s="48" t="s">
        <v>114</v>
      </c>
      <c r="B6" s="46"/>
      <c r="C6" s="46"/>
      <c r="D6" s="46"/>
      <c r="E6" s="86" t="s">
        <v>217</v>
      </c>
      <c r="F6" s="86" t="s">
        <v>218</v>
      </c>
      <c r="G6" s="86" t="s">
        <v>219</v>
      </c>
      <c r="H6" s="86" t="s">
        <v>220</v>
      </c>
      <c r="I6" s="86" t="s">
        <v>232</v>
      </c>
    </row>
    <row r="7" spans="1:9" ht="27" customHeight="1">
      <c r="A7" s="123" t="s">
        <v>115</v>
      </c>
      <c r="B7" s="56" t="s">
        <v>116</v>
      </c>
      <c r="C7" s="80"/>
      <c r="D7" s="82" t="s">
        <v>117</v>
      </c>
      <c r="E7" s="64">
        <v>7304357</v>
      </c>
      <c r="F7" s="86">
        <v>7868759</v>
      </c>
      <c r="G7" s="86">
        <v>8112851</v>
      </c>
      <c r="H7" s="86">
        <v>9054650</v>
      </c>
      <c r="I7" s="86">
        <v>10138990</v>
      </c>
    </row>
    <row r="8" spans="1:9" ht="27" customHeight="1">
      <c r="A8" s="123"/>
      <c r="B8" s="73"/>
      <c r="C8" s="80" t="s">
        <v>118</v>
      </c>
      <c r="D8" s="82" t="s">
        <v>41</v>
      </c>
      <c r="E8" s="85">
        <v>5539597</v>
      </c>
      <c r="F8" s="85">
        <v>5745342</v>
      </c>
      <c r="G8" s="85">
        <v>6021894</v>
      </c>
      <c r="H8" s="85">
        <v>5349290</v>
      </c>
      <c r="I8" s="65">
        <v>5952983</v>
      </c>
    </row>
    <row r="9" spans="1:9" ht="27" customHeight="1">
      <c r="A9" s="123"/>
      <c r="B9" s="80" t="s">
        <v>119</v>
      </c>
      <c r="C9" s="80"/>
      <c r="D9" s="82"/>
      <c r="E9" s="85">
        <v>6827471</v>
      </c>
      <c r="F9" s="85">
        <v>7379012</v>
      </c>
      <c r="G9" s="85">
        <v>7581115</v>
      </c>
      <c r="H9" s="85">
        <v>8609541</v>
      </c>
      <c r="I9" s="66">
        <v>9589464</v>
      </c>
    </row>
    <row r="10" spans="1:9" ht="27" customHeight="1">
      <c r="A10" s="123"/>
      <c r="B10" s="80" t="s">
        <v>120</v>
      </c>
      <c r="C10" s="80"/>
      <c r="D10" s="82"/>
      <c r="E10" s="85">
        <v>476886</v>
      </c>
      <c r="F10" s="85">
        <v>489747</v>
      </c>
      <c r="G10" s="85">
        <v>531736</v>
      </c>
      <c r="H10" s="85">
        <v>445110</v>
      </c>
      <c r="I10" s="66">
        <v>549525</v>
      </c>
    </row>
    <row r="11" spans="1:9" ht="27" customHeight="1">
      <c r="A11" s="123"/>
      <c r="B11" s="80" t="s">
        <v>121</v>
      </c>
      <c r="C11" s="80"/>
      <c r="D11" s="82"/>
      <c r="E11" s="85">
        <v>351615</v>
      </c>
      <c r="F11" s="85">
        <v>362414</v>
      </c>
      <c r="G11" s="85">
        <v>404008</v>
      </c>
      <c r="H11" s="85">
        <v>444221</v>
      </c>
      <c r="I11" s="66">
        <v>548567</v>
      </c>
    </row>
    <row r="12" spans="1:9" ht="27" customHeight="1">
      <c r="A12" s="123"/>
      <c r="B12" s="80" t="s">
        <v>122</v>
      </c>
      <c r="C12" s="80"/>
      <c r="D12" s="82"/>
      <c r="E12" s="85">
        <v>125270</v>
      </c>
      <c r="F12" s="85">
        <v>127333</v>
      </c>
      <c r="G12" s="85">
        <v>127729</v>
      </c>
      <c r="H12" s="85">
        <v>889</v>
      </c>
      <c r="I12" s="66">
        <v>958</v>
      </c>
    </row>
    <row r="13" spans="1:9" ht="27" customHeight="1">
      <c r="A13" s="123"/>
      <c r="B13" s="80" t="s">
        <v>123</v>
      </c>
      <c r="C13" s="80"/>
      <c r="D13" s="82"/>
      <c r="E13" s="85">
        <v>-3901</v>
      </c>
      <c r="F13" s="85">
        <v>2063</v>
      </c>
      <c r="G13" s="85">
        <v>396</v>
      </c>
      <c r="H13" s="85">
        <v>-126840</v>
      </c>
      <c r="I13" s="66">
        <v>70</v>
      </c>
    </row>
    <row r="14" spans="1:9" ht="27" customHeight="1">
      <c r="A14" s="123"/>
      <c r="B14" s="80" t="s">
        <v>124</v>
      </c>
      <c r="C14" s="80"/>
      <c r="D14" s="82"/>
      <c r="E14" s="85">
        <v>0</v>
      </c>
      <c r="F14" s="85">
        <v>0</v>
      </c>
      <c r="G14" s="85">
        <v>0</v>
      </c>
      <c r="H14" s="85">
        <v>0</v>
      </c>
      <c r="I14" s="85">
        <v>0</v>
      </c>
    </row>
    <row r="15" spans="1:9" ht="27" customHeight="1">
      <c r="A15" s="123"/>
      <c r="B15" s="80" t="s">
        <v>125</v>
      </c>
      <c r="C15" s="80"/>
      <c r="D15" s="82"/>
      <c r="E15" s="85">
        <v>89088</v>
      </c>
      <c r="F15" s="85">
        <v>128346</v>
      </c>
      <c r="G15" s="85">
        <v>92090</v>
      </c>
      <c r="H15" s="85">
        <v>-528626</v>
      </c>
      <c r="I15" s="66">
        <v>194598</v>
      </c>
    </row>
    <row r="16" spans="1:9" ht="27" customHeight="1">
      <c r="A16" s="123"/>
      <c r="B16" s="80" t="s">
        <v>126</v>
      </c>
      <c r="C16" s="80"/>
      <c r="D16" s="82" t="s">
        <v>42</v>
      </c>
      <c r="E16" s="85">
        <v>2755649</v>
      </c>
      <c r="F16" s="85">
        <v>2499454</v>
      </c>
      <c r="G16" s="85">
        <v>2626676</v>
      </c>
      <c r="H16" s="85">
        <v>2241656</v>
      </c>
      <c r="I16" s="66">
        <v>2187181</v>
      </c>
    </row>
    <row r="17" spans="1:9" ht="27" customHeight="1">
      <c r="A17" s="123"/>
      <c r="B17" s="80" t="s">
        <v>127</v>
      </c>
      <c r="C17" s="80"/>
      <c r="D17" s="82" t="s">
        <v>43</v>
      </c>
      <c r="E17" s="85">
        <v>1192502</v>
      </c>
      <c r="F17" s="85">
        <v>1158525</v>
      </c>
      <c r="G17" s="85">
        <v>888362</v>
      </c>
      <c r="H17" s="85">
        <v>963297</v>
      </c>
      <c r="I17" s="66">
        <v>910049</v>
      </c>
    </row>
    <row r="18" spans="1:9" ht="27" customHeight="1">
      <c r="A18" s="123"/>
      <c r="B18" s="80" t="s">
        <v>128</v>
      </c>
      <c r="C18" s="80"/>
      <c r="D18" s="82" t="s">
        <v>44</v>
      </c>
      <c r="E18" s="85">
        <v>4305024</v>
      </c>
      <c r="F18" s="85">
        <v>4039388</v>
      </c>
      <c r="G18" s="85">
        <v>3831655</v>
      </c>
      <c r="H18" s="85">
        <v>3988913</v>
      </c>
      <c r="I18" s="66">
        <v>3919447</v>
      </c>
    </row>
    <row r="19" spans="1:9" ht="27" customHeight="1">
      <c r="A19" s="123"/>
      <c r="B19" s="80" t="s">
        <v>129</v>
      </c>
      <c r="C19" s="80"/>
      <c r="D19" s="82" t="s">
        <v>130</v>
      </c>
      <c r="E19" s="85">
        <f>E17+E18-E16</f>
        <v>2741877</v>
      </c>
      <c r="F19" s="85">
        <f>F17+F18-F16</f>
        <v>2698459</v>
      </c>
      <c r="G19" s="85">
        <f>G17+G18-G16</f>
        <v>2093341</v>
      </c>
      <c r="H19" s="85">
        <f>H17+H18-H16</f>
        <v>2710554</v>
      </c>
      <c r="I19" s="85">
        <f>I17+I18-I16</f>
        <v>2642315</v>
      </c>
    </row>
    <row r="20" spans="1:9" ht="27" customHeight="1">
      <c r="A20" s="123"/>
      <c r="B20" s="80" t="s">
        <v>131</v>
      </c>
      <c r="C20" s="80"/>
      <c r="D20" s="82" t="s">
        <v>132</v>
      </c>
      <c r="E20" s="67">
        <f>E18/E8</f>
        <v>0.77713667618781657</v>
      </c>
      <c r="F20" s="67">
        <f>F18/F8</f>
        <v>0.7030718101724841</v>
      </c>
      <c r="G20" s="67">
        <f>G18/G8</f>
        <v>0.63628735411151371</v>
      </c>
      <c r="H20" s="67">
        <f>H18/H8</f>
        <v>0.74569017570556095</v>
      </c>
      <c r="I20" s="67">
        <f>I18/I8</f>
        <v>0.65840050273955086</v>
      </c>
    </row>
    <row r="21" spans="1:9" ht="27" customHeight="1">
      <c r="A21" s="123"/>
      <c r="B21" s="80" t="s">
        <v>133</v>
      </c>
      <c r="C21" s="80"/>
      <c r="D21" s="82" t="s">
        <v>134</v>
      </c>
      <c r="E21" s="67">
        <f>E19/E8</f>
        <v>0.49495965139702403</v>
      </c>
      <c r="F21" s="67">
        <f>F19/F8</f>
        <v>0.46967769716754892</v>
      </c>
      <c r="G21" s="67">
        <f>G19/G8</f>
        <v>0.34762169510124225</v>
      </c>
      <c r="H21" s="67">
        <f>H19/H8</f>
        <v>0.50671285348149009</v>
      </c>
      <c r="I21" s="67">
        <f>I19/I8</f>
        <v>0.44386402581697276</v>
      </c>
    </row>
    <row r="22" spans="1:9" ht="27" customHeight="1">
      <c r="A22" s="123"/>
      <c r="B22" s="80" t="s">
        <v>135</v>
      </c>
      <c r="C22" s="80"/>
      <c r="D22" s="82" t="s">
        <v>136</v>
      </c>
      <c r="E22" s="85">
        <f>E18/E24*1000000</f>
        <v>318530.34985388012</v>
      </c>
      <c r="F22" s="85">
        <f>F18/F24*1000000</f>
        <v>298875.84200124437</v>
      </c>
      <c r="G22" s="85">
        <f>G18/G24*1000000</f>
        <v>283505.59896283253</v>
      </c>
      <c r="H22" s="85">
        <f>H18/H24*1000000</f>
        <v>283957.0249538818</v>
      </c>
      <c r="I22" s="85">
        <f>I18/I24*1000000</f>
        <v>279011.97884847753</v>
      </c>
    </row>
    <row r="23" spans="1:9" ht="27" customHeight="1">
      <c r="A23" s="123"/>
      <c r="B23" s="80" t="s">
        <v>137</v>
      </c>
      <c r="C23" s="80"/>
      <c r="D23" s="82" t="s">
        <v>138</v>
      </c>
      <c r="E23" s="85">
        <f>E19/E24*1000000</f>
        <v>202872.51361811391</v>
      </c>
      <c r="F23" s="85">
        <f>F19/F24*1000000</f>
        <v>199659.99941843562</v>
      </c>
      <c r="G23" s="85">
        <f>G19/G24*1000000</f>
        <v>154887.09031435626</v>
      </c>
      <c r="H23" s="85">
        <f>H19/H24*1000000</f>
        <v>192955.03557406343</v>
      </c>
      <c r="I23" s="85">
        <f>I19/I24*1000000</f>
        <v>188097.33538711327</v>
      </c>
    </row>
    <row r="24" spans="1:9" ht="27" customHeight="1">
      <c r="A24" s="123"/>
      <c r="B24" s="68" t="s">
        <v>139</v>
      </c>
      <c r="C24" s="69"/>
      <c r="D24" s="82" t="s">
        <v>140</v>
      </c>
      <c r="E24" s="85">
        <v>13515271</v>
      </c>
      <c r="F24" s="85">
        <f>E24</f>
        <v>13515271</v>
      </c>
      <c r="G24" s="85">
        <f>F24</f>
        <v>13515271</v>
      </c>
      <c r="H24" s="66">
        <v>14047594</v>
      </c>
      <c r="I24" s="66">
        <f>H24</f>
        <v>14047594</v>
      </c>
    </row>
    <row r="25" spans="1:9" ht="27" customHeight="1">
      <c r="A25" s="123"/>
      <c r="B25" s="45" t="s">
        <v>141</v>
      </c>
      <c r="C25" s="45"/>
      <c r="D25" s="45"/>
      <c r="E25" s="85">
        <v>3883591</v>
      </c>
      <c r="F25" s="85">
        <v>3824152</v>
      </c>
      <c r="G25" s="85">
        <v>3949870</v>
      </c>
      <c r="H25" s="85">
        <v>3774968</v>
      </c>
      <c r="I25" s="84">
        <v>3263127</v>
      </c>
    </row>
    <row r="26" spans="1:9" ht="27" customHeight="1">
      <c r="A26" s="123"/>
      <c r="B26" s="45" t="s">
        <v>142</v>
      </c>
      <c r="C26" s="45"/>
      <c r="D26" s="45"/>
      <c r="E26" s="70">
        <v>1.1619999999999999</v>
      </c>
      <c r="F26" s="70">
        <v>1.1788400000000001</v>
      </c>
      <c r="G26" s="70">
        <v>1.17736</v>
      </c>
      <c r="H26" s="70">
        <v>1.1499999999999999</v>
      </c>
      <c r="I26" s="71">
        <v>1.073</v>
      </c>
    </row>
    <row r="27" spans="1:9" ht="27" customHeight="1">
      <c r="A27" s="123"/>
      <c r="B27" s="45" t="s">
        <v>143</v>
      </c>
      <c r="C27" s="45"/>
      <c r="D27" s="45"/>
      <c r="E27" s="53">
        <v>3.2</v>
      </c>
      <c r="F27" s="53">
        <v>3.3</v>
      </c>
      <c r="G27" s="53">
        <v>3.23</v>
      </c>
      <c r="H27" s="53">
        <v>6.6</v>
      </c>
      <c r="I27" s="50">
        <v>8.1999999999999993</v>
      </c>
    </row>
    <row r="28" spans="1:9" ht="27" customHeight="1">
      <c r="A28" s="123"/>
      <c r="B28" s="45" t="s">
        <v>144</v>
      </c>
      <c r="C28" s="45"/>
      <c r="D28" s="45"/>
      <c r="E28" s="53">
        <v>82.2</v>
      </c>
      <c r="F28" s="53">
        <v>77.5</v>
      </c>
      <c r="G28" s="53">
        <v>74.400000000000006</v>
      </c>
      <c r="H28" s="53">
        <v>84.9</v>
      </c>
      <c r="I28" s="50">
        <v>77.8</v>
      </c>
    </row>
    <row r="29" spans="1:9" ht="27" customHeight="1">
      <c r="A29" s="123"/>
      <c r="B29" s="45" t="s">
        <v>145</v>
      </c>
      <c r="C29" s="45"/>
      <c r="D29" s="45"/>
      <c r="E29" s="53">
        <v>89.3</v>
      </c>
      <c r="F29" s="53">
        <v>90.268000000000001</v>
      </c>
      <c r="G29" s="53">
        <v>90.32</v>
      </c>
      <c r="H29" s="53">
        <v>80.400000000000006</v>
      </c>
      <c r="I29" s="50">
        <v>71.900000000000006</v>
      </c>
    </row>
    <row r="30" spans="1:9" ht="27" customHeight="1">
      <c r="A30" s="123"/>
      <c r="B30" s="123" t="s">
        <v>146</v>
      </c>
      <c r="C30" s="45" t="s">
        <v>147</v>
      </c>
      <c r="D30" s="45"/>
      <c r="E30" s="53">
        <v>0</v>
      </c>
      <c r="F30" s="53">
        <v>0</v>
      </c>
      <c r="G30" s="53">
        <v>0</v>
      </c>
      <c r="H30" s="53">
        <v>0</v>
      </c>
      <c r="I30" s="53">
        <v>0</v>
      </c>
    </row>
    <row r="31" spans="1:9" ht="27" customHeight="1">
      <c r="A31" s="123"/>
      <c r="B31" s="123"/>
      <c r="C31" s="45" t="s">
        <v>148</v>
      </c>
      <c r="D31" s="45"/>
      <c r="E31" s="53">
        <v>0</v>
      </c>
      <c r="F31" s="53">
        <v>0</v>
      </c>
      <c r="G31" s="53">
        <v>0</v>
      </c>
      <c r="H31" s="53">
        <v>0</v>
      </c>
      <c r="I31" s="53">
        <v>0</v>
      </c>
    </row>
    <row r="32" spans="1:9" ht="27" customHeight="1">
      <c r="A32" s="123"/>
      <c r="B32" s="123"/>
      <c r="C32" s="45" t="s">
        <v>149</v>
      </c>
      <c r="D32" s="45"/>
      <c r="E32" s="53">
        <v>1.6</v>
      </c>
      <c r="F32" s="53">
        <v>1.5</v>
      </c>
      <c r="G32" s="53">
        <v>1.5</v>
      </c>
      <c r="H32" s="53">
        <v>1.4</v>
      </c>
      <c r="I32" s="50">
        <v>1.5</v>
      </c>
    </row>
    <row r="33" spans="1:9" ht="27" customHeight="1">
      <c r="A33" s="123"/>
      <c r="B33" s="123"/>
      <c r="C33" s="45" t="s">
        <v>150</v>
      </c>
      <c r="D33" s="45"/>
      <c r="E33" s="53">
        <v>12.5</v>
      </c>
      <c r="F33" s="53">
        <v>22.7</v>
      </c>
      <c r="G33" s="53">
        <v>23.6</v>
      </c>
      <c r="H33" s="53">
        <v>24.2</v>
      </c>
      <c r="I33" s="72">
        <v>37.5</v>
      </c>
    </row>
    <row r="34" spans="1:9" ht="27" customHeight="1">
      <c r="A34" s="2" t="s">
        <v>216</v>
      </c>
      <c r="E34" s="36"/>
      <c r="F34" s="36"/>
      <c r="G34" s="36"/>
      <c r="H34" s="36"/>
      <c r="I34" s="37"/>
    </row>
    <row r="35" spans="1:9" ht="27" customHeight="1">
      <c r="A35" s="7" t="s">
        <v>110</v>
      </c>
    </row>
    <row r="36" spans="1:9">
      <c r="A36" s="38"/>
    </row>
  </sheetData>
  <mergeCells count="2">
    <mergeCell ref="A7:A33"/>
    <mergeCell ref="B30:B33"/>
  </mergeCells>
  <phoneticPr fontId="14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85" zoomScaleNormal="100" zoomScaleSheetLayoutView="85" workbookViewId="0">
      <pane xSplit="5" ySplit="7" topLeftCell="P8" activePane="bottomRight" state="frozen"/>
      <selection activeCell="L8" sqref="L8"/>
      <selection pane="topRight" activeCell="L8" sqref="L8"/>
      <selection pane="bottomLeft" activeCell="L8" sqref="L8"/>
      <selection pane="bottomRight" activeCell="AA22" sqref="AA22:AA27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2" width="13.6640625" style="2" customWidth="1"/>
    <col min="23" max="23" width="17.88671875" style="2" customWidth="1"/>
    <col min="24" max="25" width="12" style="2" customWidth="1"/>
    <col min="26" max="26" width="12.109375" style="2" customWidth="1"/>
    <col min="27" max="27" width="14.88671875" style="2" customWidth="1"/>
    <col min="28" max="16384" width="9" style="2"/>
  </cols>
  <sheetData>
    <row r="1" spans="1:27" ht="33.9" customHeight="1">
      <c r="A1" s="19" t="s">
        <v>0</v>
      </c>
      <c r="B1" s="10"/>
      <c r="C1" s="10"/>
      <c r="D1" s="21" t="s">
        <v>248</v>
      </c>
      <c r="E1" s="12"/>
      <c r="F1" s="12"/>
      <c r="G1" s="12"/>
    </row>
    <row r="2" spans="1:27" ht="15" customHeight="1"/>
    <row r="3" spans="1:27" ht="15" customHeight="1">
      <c r="A3" s="13" t="s">
        <v>151</v>
      </c>
      <c r="B3" s="13"/>
      <c r="C3" s="13"/>
      <c r="D3" s="13"/>
    </row>
    <row r="4" spans="1:27" ht="15" customHeight="1">
      <c r="A4" s="13"/>
      <c r="B4" s="13"/>
      <c r="C4" s="13"/>
      <c r="D4" s="13"/>
    </row>
    <row r="5" spans="1:27" ht="15.9" customHeight="1">
      <c r="A5" s="11" t="s">
        <v>228</v>
      </c>
      <c r="B5" s="11"/>
      <c r="C5" s="11"/>
      <c r="D5" s="11"/>
      <c r="K5" s="14"/>
      <c r="O5" s="14"/>
      <c r="AA5" s="14" t="s">
        <v>47</v>
      </c>
    </row>
    <row r="6" spans="1:27" ht="15.9" customHeight="1">
      <c r="A6" s="152" t="s">
        <v>48</v>
      </c>
      <c r="B6" s="132"/>
      <c r="C6" s="132"/>
      <c r="D6" s="132"/>
      <c r="E6" s="132"/>
      <c r="F6" s="148" t="s">
        <v>249</v>
      </c>
      <c r="G6" s="149"/>
      <c r="H6" s="148" t="s">
        <v>250</v>
      </c>
      <c r="I6" s="149"/>
      <c r="J6" s="148" t="s">
        <v>251</v>
      </c>
      <c r="K6" s="149"/>
      <c r="L6" s="148" t="s">
        <v>252</v>
      </c>
      <c r="M6" s="149"/>
      <c r="N6" s="148" t="s">
        <v>253</v>
      </c>
      <c r="O6" s="149"/>
      <c r="P6" s="148" t="s">
        <v>254</v>
      </c>
      <c r="Q6" s="149"/>
      <c r="R6" s="148" t="s">
        <v>255</v>
      </c>
      <c r="S6" s="149"/>
      <c r="T6" s="148" t="s">
        <v>256</v>
      </c>
      <c r="U6" s="149"/>
      <c r="V6" s="148" t="s">
        <v>257</v>
      </c>
      <c r="W6" s="149"/>
      <c r="X6" s="148" t="s">
        <v>258</v>
      </c>
      <c r="Y6" s="149"/>
      <c r="Z6" s="148" t="s">
        <v>259</v>
      </c>
      <c r="AA6" s="149"/>
    </row>
    <row r="7" spans="1:27" ht="15.9" customHeight="1">
      <c r="A7" s="132"/>
      <c r="B7" s="132"/>
      <c r="C7" s="132"/>
      <c r="D7" s="132"/>
      <c r="E7" s="132"/>
      <c r="F7" s="49" t="s">
        <v>260</v>
      </c>
      <c r="G7" s="49" t="s">
        <v>261</v>
      </c>
      <c r="H7" s="49" t="s">
        <v>260</v>
      </c>
      <c r="I7" s="49" t="s">
        <v>261</v>
      </c>
      <c r="J7" s="49" t="s">
        <v>260</v>
      </c>
      <c r="K7" s="49" t="s">
        <v>261</v>
      </c>
      <c r="L7" s="49" t="s">
        <v>260</v>
      </c>
      <c r="M7" s="49" t="s">
        <v>261</v>
      </c>
      <c r="N7" s="49" t="s">
        <v>260</v>
      </c>
      <c r="O7" s="49" t="s">
        <v>261</v>
      </c>
      <c r="P7" s="49" t="s">
        <v>260</v>
      </c>
      <c r="Q7" s="49" t="s">
        <v>261</v>
      </c>
      <c r="R7" s="49" t="s">
        <v>260</v>
      </c>
      <c r="S7" s="49" t="s">
        <v>261</v>
      </c>
      <c r="T7" s="49" t="s">
        <v>260</v>
      </c>
      <c r="U7" s="49" t="s">
        <v>261</v>
      </c>
      <c r="V7" s="49" t="s">
        <v>260</v>
      </c>
      <c r="W7" s="49" t="s">
        <v>261</v>
      </c>
      <c r="X7" s="49" t="s">
        <v>260</v>
      </c>
      <c r="Y7" s="49" t="s">
        <v>261</v>
      </c>
      <c r="Z7" s="49" t="s">
        <v>260</v>
      </c>
      <c r="AA7" s="49" t="s">
        <v>261</v>
      </c>
    </row>
    <row r="8" spans="1:27" ht="15.9" customHeight="1">
      <c r="A8" s="127" t="s">
        <v>82</v>
      </c>
      <c r="B8" s="56" t="s">
        <v>49</v>
      </c>
      <c r="C8" s="80"/>
      <c r="D8" s="80"/>
      <c r="E8" s="82" t="s">
        <v>40</v>
      </c>
      <c r="F8" s="84">
        <v>322491</v>
      </c>
      <c r="G8" s="84">
        <v>321993</v>
      </c>
      <c r="H8" s="84">
        <v>1705</v>
      </c>
      <c r="I8" s="84">
        <v>5551</v>
      </c>
      <c r="J8" s="84">
        <v>134744</v>
      </c>
      <c r="K8" s="84">
        <v>127840</v>
      </c>
      <c r="L8" s="84">
        <v>53129</v>
      </c>
      <c r="M8" s="84">
        <v>46619</v>
      </c>
      <c r="N8" s="84">
        <v>1360</v>
      </c>
      <c r="O8" s="84">
        <v>2393</v>
      </c>
      <c r="P8" s="84">
        <v>188474</v>
      </c>
      <c r="Q8" s="89">
        <v>183956</v>
      </c>
      <c r="R8" s="84">
        <v>362909</v>
      </c>
      <c r="S8" s="90">
        <v>365103</v>
      </c>
      <c r="T8" s="84">
        <v>19182</v>
      </c>
      <c r="U8" s="89">
        <v>21483</v>
      </c>
      <c r="V8" s="91">
        <v>40846</v>
      </c>
      <c r="W8" s="92">
        <v>15595</v>
      </c>
      <c r="X8" s="91">
        <v>4493</v>
      </c>
      <c r="Y8" s="92">
        <v>4522</v>
      </c>
      <c r="Z8" s="84">
        <v>155</v>
      </c>
      <c r="AA8" s="89">
        <v>105</v>
      </c>
    </row>
    <row r="9" spans="1:27" ht="15.9" customHeight="1">
      <c r="A9" s="127"/>
      <c r="B9" s="58"/>
      <c r="C9" s="80" t="s">
        <v>50</v>
      </c>
      <c r="D9" s="80"/>
      <c r="E9" s="82" t="s">
        <v>41</v>
      </c>
      <c r="F9" s="84">
        <f>F8-F10</f>
        <v>320130</v>
      </c>
      <c r="G9" s="84">
        <f>G8-G10</f>
        <v>321993</v>
      </c>
      <c r="H9" s="84">
        <f>H8-H10</f>
        <v>1705</v>
      </c>
      <c r="I9" s="84">
        <f>I8-I10</f>
        <v>1890</v>
      </c>
      <c r="J9" s="84">
        <f>J8-J10</f>
        <v>134744</v>
      </c>
      <c r="K9" s="84">
        <v>127839</v>
      </c>
      <c r="L9" s="84">
        <f>L8-L10</f>
        <v>52747</v>
      </c>
      <c r="M9" s="84">
        <v>46619</v>
      </c>
      <c r="N9" s="84">
        <f>N8-N10</f>
        <v>1341</v>
      </c>
      <c r="O9" s="84">
        <v>2393</v>
      </c>
      <c r="P9" s="84">
        <f t="shared" ref="P9:AA9" si="0">P8-P10</f>
        <v>188443</v>
      </c>
      <c r="Q9" s="89">
        <f t="shared" si="0"/>
        <v>180889</v>
      </c>
      <c r="R9" s="84">
        <f t="shared" si="0"/>
        <v>357918</v>
      </c>
      <c r="S9" s="90">
        <f t="shared" si="0"/>
        <v>359126</v>
      </c>
      <c r="T9" s="84">
        <f t="shared" si="0"/>
        <v>19182</v>
      </c>
      <c r="U9" s="89">
        <f t="shared" si="0"/>
        <v>19310</v>
      </c>
      <c r="V9" s="91">
        <f t="shared" si="0"/>
        <v>40846</v>
      </c>
      <c r="W9" s="92">
        <f t="shared" si="0"/>
        <v>15595</v>
      </c>
      <c r="X9" s="91">
        <f t="shared" si="0"/>
        <v>4493</v>
      </c>
      <c r="Y9" s="92">
        <f t="shared" si="0"/>
        <v>4522</v>
      </c>
      <c r="Z9" s="84">
        <f t="shared" si="0"/>
        <v>104</v>
      </c>
      <c r="AA9" s="89">
        <f t="shared" si="0"/>
        <v>105</v>
      </c>
    </row>
    <row r="10" spans="1:27" ht="15.9" customHeight="1">
      <c r="A10" s="127"/>
      <c r="B10" s="57"/>
      <c r="C10" s="80" t="s">
        <v>51</v>
      </c>
      <c r="D10" s="80"/>
      <c r="E10" s="82" t="s">
        <v>42</v>
      </c>
      <c r="F10" s="84">
        <v>2361</v>
      </c>
      <c r="G10" s="84">
        <v>0</v>
      </c>
      <c r="H10" s="84">
        <v>0</v>
      </c>
      <c r="I10" s="84">
        <v>3661</v>
      </c>
      <c r="J10" s="84">
        <v>0</v>
      </c>
      <c r="K10" s="84">
        <v>0</v>
      </c>
      <c r="L10" s="84">
        <v>382</v>
      </c>
      <c r="M10" s="84">
        <v>0</v>
      </c>
      <c r="N10" s="77">
        <v>19</v>
      </c>
      <c r="O10" s="61">
        <v>0</v>
      </c>
      <c r="P10" s="84">
        <v>31</v>
      </c>
      <c r="Q10" s="89">
        <v>3067</v>
      </c>
      <c r="R10" s="84">
        <v>4991</v>
      </c>
      <c r="S10" s="90">
        <v>5977</v>
      </c>
      <c r="T10" s="84">
        <v>0</v>
      </c>
      <c r="U10" s="89">
        <v>2173</v>
      </c>
      <c r="V10" s="91">
        <v>0</v>
      </c>
      <c r="W10" s="92"/>
      <c r="X10" s="91">
        <v>0</v>
      </c>
      <c r="Y10" s="92">
        <v>0</v>
      </c>
      <c r="Z10" s="84">
        <v>51</v>
      </c>
      <c r="AA10" s="89">
        <v>0</v>
      </c>
    </row>
    <row r="11" spans="1:27" ht="15.9" customHeight="1">
      <c r="A11" s="127"/>
      <c r="B11" s="56" t="s">
        <v>52</v>
      </c>
      <c r="C11" s="80"/>
      <c r="D11" s="80"/>
      <c r="E11" s="82" t="s">
        <v>43</v>
      </c>
      <c r="F11" s="84">
        <v>297337</v>
      </c>
      <c r="G11" s="84">
        <v>302159</v>
      </c>
      <c r="H11" s="84">
        <v>5951</v>
      </c>
      <c r="I11" s="84">
        <v>4810</v>
      </c>
      <c r="J11" s="84">
        <v>137183</v>
      </c>
      <c r="K11" s="84">
        <v>138258</v>
      </c>
      <c r="L11" s="84">
        <v>58938</v>
      </c>
      <c r="M11" s="84">
        <v>57850</v>
      </c>
      <c r="N11" s="84">
        <v>1020</v>
      </c>
      <c r="O11" s="84">
        <v>1443</v>
      </c>
      <c r="P11" s="84">
        <v>176250</v>
      </c>
      <c r="Q11" s="89">
        <v>173368</v>
      </c>
      <c r="R11" s="84">
        <v>348849</v>
      </c>
      <c r="S11" s="90">
        <v>347161</v>
      </c>
      <c r="T11" s="84">
        <v>30824</v>
      </c>
      <c r="U11" s="89">
        <v>32497</v>
      </c>
      <c r="V11" s="91">
        <v>16337</v>
      </c>
      <c r="W11" s="92">
        <v>6225</v>
      </c>
      <c r="X11" s="91">
        <v>3452</v>
      </c>
      <c r="Y11" s="92">
        <v>3095</v>
      </c>
      <c r="Z11" s="84">
        <v>0</v>
      </c>
      <c r="AA11" s="89">
        <v>0</v>
      </c>
    </row>
    <row r="12" spans="1:27" ht="15.9" customHeight="1">
      <c r="A12" s="127"/>
      <c r="B12" s="58"/>
      <c r="C12" s="80" t="s">
        <v>53</v>
      </c>
      <c r="D12" s="80"/>
      <c r="E12" s="82" t="s">
        <v>44</v>
      </c>
      <c r="F12" s="84">
        <f>F11-F13</f>
        <v>297337</v>
      </c>
      <c r="G12" s="84">
        <f>G11-G13</f>
        <v>302159</v>
      </c>
      <c r="H12" s="84">
        <f>H11-H13</f>
        <v>1917</v>
      </c>
      <c r="I12" s="84">
        <f>I11-I13</f>
        <v>1990</v>
      </c>
      <c r="J12" s="84">
        <f>J11-J13</f>
        <v>137183</v>
      </c>
      <c r="K12" s="84">
        <v>138258</v>
      </c>
      <c r="L12" s="84">
        <f>L11-L13</f>
        <v>58920</v>
      </c>
      <c r="M12" s="84">
        <v>57779</v>
      </c>
      <c r="N12" s="84">
        <f>N11-N13</f>
        <v>1020</v>
      </c>
      <c r="O12" s="84">
        <v>1443</v>
      </c>
      <c r="P12" s="84">
        <f t="shared" ref="P12:AA12" si="1">P11-P13</f>
        <v>176250</v>
      </c>
      <c r="Q12" s="89">
        <f t="shared" si="1"/>
        <v>170671</v>
      </c>
      <c r="R12" s="84">
        <f t="shared" si="1"/>
        <v>345830</v>
      </c>
      <c r="S12" s="90">
        <f t="shared" si="1"/>
        <v>347161</v>
      </c>
      <c r="T12" s="84">
        <f t="shared" si="1"/>
        <v>30568</v>
      </c>
      <c r="U12" s="89">
        <f t="shared" si="1"/>
        <v>31432</v>
      </c>
      <c r="V12" s="91">
        <f t="shared" si="1"/>
        <v>16337</v>
      </c>
      <c r="W12" s="92">
        <f t="shared" si="1"/>
        <v>6225</v>
      </c>
      <c r="X12" s="91">
        <f t="shared" si="1"/>
        <v>3452</v>
      </c>
      <c r="Y12" s="92">
        <f t="shared" si="1"/>
        <v>3095</v>
      </c>
      <c r="Z12" s="84">
        <f t="shared" si="1"/>
        <v>0</v>
      </c>
      <c r="AA12" s="89">
        <f t="shared" si="1"/>
        <v>0</v>
      </c>
    </row>
    <row r="13" spans="1:27" ht="15.9" customHeight="1">
      <c r="A13" s="127"/>
      <c r="B13" s="57"/>
      <c r="C13" s="80" t="s">
        <v>54</v>
      </c>
      <c r="D13" s="80"/>
      <c r="E13" s="82" t="s">
        <v>45</v>
      </c>
      <c r="F13" s="84">
        <v>0</v>
      </c>
      <c r="G13" s="84">
        <v>0</v>
      </c>
      <c r="H13" s="84">
        <v>4034</v>
      </c>
      <c r="I13" s="61">
        <v>2820</v>
      </c>
      <c r="J13" s="84">
        <v>0</v>
      </c>
      <c r="K13" s="84">
        <v>0</v>
      </c>
      <c r="L13" s="84">
        <v>18</v>
      </c>
      <c r="M13" s="61">
        <v>71</v>
      </c>
      <c r="N13" s="84">
        <v>0</v>
      </c>
      <c r="O13" s="61">
        <v>0</v>
      </c>
      <c r="P13" s="84">
        <v>0</v>
      </c>
      <c r="Q13" s="89">
        <v>2697</v>
      </c>
      <c r="R13" s="84">
        <v>3019</v>
      </c>
      <c r="S13" s="111">
        <v>0</v>
      </c>
      <c r="T13" s="84">
        <v>256</v>
      </c>
      <c r="U13" s="89">
        <v>1065</v>
      </c>
      <c r="V13" s="91">
        <v>0</v>
      </c>
      <c r="W13" s="92"/>
      <c r="X13" s="91">
        <v>0</v>
      </c>
      <c r="Y13" s="92">
        <v>0</v>
      </c>
      <c r="Z13" s="84">
        <v>0</v>
      </c>
      <c r="AA13" s="89">
        <v>0</v>
      </c>
    </row>
    <row r="14" spans="1:27" ht="15.9" customHeight="1">
      <c r="A14" s="127"/>
      <c r="B14" s="80" t="s">
        <v>55</v>
      </c>
      <c r="C14" s="80"/>
      <c r="D14" s="80"/>
      <c r="E14" s="82" t="s">
        <v>96</v>
      </c>
      <c r="F14" s="84">
        <f t="shared" ref="F14:N15" si="2">F9-F12</f>
        <v>22793</v>
      </c>
      <c r="G14" s="84">
        <f t="shared" si="2"/>
        <v>19834</v>
      </c>
      <c r="H14" s="84">
        <f t="shared" si="2"/>
        <v>-212</v>
      </c>
      <c r="I14" s="84">
        <f t="shared" si="2"/>
        <v>-100</v>
      </c>
      <c r="J14" s="84">
        <f t="shared" si="2"/>
        <v>-2439</v>
      </c>
      <c r="K14" s="84">
        <f>K9-K12+1</f>
        <v>-10418</v>
      </c>
      <c r="L14" s="84">
        <f t="shared" ref="L14" si="3">L9-L12</f>
        <v>-6173</v>
      </c>
      <c r="M14" s="84">
        <f>M9-M12+1</f>
        <v>-11159</v>
      </c>
      <c r="N14" s="84">
        <f t="shared" ref="N14:S15" si="4">N9-N12</f>
        <v>321</v>
      </c>
      <c r="O14" s="84">
        <f t="shared" si="4"/>
        <v>950</v>
      </c>
      <c r="P14" s="84">
        <f t="shared" si="4"/>
        <v>12193</v>
      </c>
      <c r="Q14" s="94">
        <f>Q9-Q12</f>
        <v>10218</v>
      </c>
      <c r="R14" s="84">
        <f t="shared" ref="R14:R15" si="5">R9-R12</f>
        <v>12088</v>
      </c>
      <c r="S14" s="95">
        <f>S9-S12</f>
        <v>11965</v>
      </c>
      <c r="T14" s="84">
        <f t="shared" ref="T14:U15" si="6">T9-T12</f>
        <v>-11386</v>
      </c>
      <c r="U14" s="94">
        <f>U9-U12</f>
        <v>-12122</v>
      </c>
      <c r="V14" s="91">
        <f t="shared" ref="V14:Y15" si="7">V9-V12</f>
        <v>24509</v>
      </c>
      <c r="W14" s="96">
        <f>W9-W12</f>
        <v>9370</v>
      </c>
      <c r="X14" s="91">
        <f t="shared" ref="X14" si="8">X9-X12</f>
        <v>1041</v>
      </c>
      <c r="Y14" s="96">
        <f>Y9-Y12</f>
        <v>1427</v>
      </c>
      <c r="Z14" s="84">
        <f t="shared" ref="Z14:AA15" si="9">Z9-Z12</f>
        <v>104</v>
      </c>
      <c r="AA14" s="94">
        <f>AA9-AA12</f>
        <v>105</v>
      </c>
    </row>
    <row r="15" spans="1:27" ht="15.9" customHeight="1">
      <c r="A15" s="127"/>
      <c r="B15" s="80" t="s">
        <v>56</v>
      </c>
      <c r="C15" s="80"/>
      <c r="D15" s="80"/>
      <c r="E15" s="82" t="s">
        <v>97</v>
      </c>
      <c r="F15" s="84">
        <f t="shared" si="2"/>
        <v>2361</v>
      </c>
      <c r="G15" s="84">
        <f t="shared" si="2"/>
        <v>0</v>
      </c>
      <c r="H15" s="84">
        <f t="shared" si="2"/>
        <v>-4034</v>
      </c>
      <c r="I15" s="84">
        <f t="shared" si="2"/>
        <v>841</v>
      </c>
      <c r="J15" s="84">
        <f t="shared" si="2"/>
        <v>0</v>
      </c>
      <c r="K15" s="84">
        <f t="shared" si="2"/>
        <v>0</v>
      </c>
      <c r="L15" s="84">
        <f t="shared" si="2"/>
        <v>364</v>
      </c>
      <c r="M15" s="84">
        <f t="shared" si="2"/>
        <v>-71</v>
      </c>
      <c r="N15" s="84">
        <f t="shared" si="2"/>
        <v>19</v>
      </c>
      <c r="O15" s="84">
        <f t="shared" si="4"/>
        <v>0</v>
      </c>
      <c r="P15" s="84">
        <f t="shared" si="4"/>
        <v>31</v>
      </c>
      <c r="Q15" s="94">
        <f t="shared" si="4"/>
        <v>370</v>
      </c>
      <c r="R15" s="84">
        <f t="shared" si="5"/>
        <v>1972</v>
      </c>
      <c r="S15" s="94">
        <f t="shared" si="4"/>
        <v>5977</v>
      </c>
      <c r="T15" s="84">
        <f t="shared" si="6"/>
        <v>-256</v>
      </c>
      <c r="U15" s="94">
        <f t="shared" si="6"/>
        <v>1108</v>
      </c>
      <c r="V15" s="91">
        <f t="shared" si="7"/>
        <v>0</v>
      </c>
      <c r="W15" s="96">
        <f t="shared" si="7"/>
        <v>0</v>
      </c>
      <c r="X15" s="91">
        <f t="shared" si="7"/>
        <v>0</v>
      </c>
      <c r="Y15" s="96">
        <f t="shared" si="7"/>
        <v>0</v>
      </c>
      <c r="Z15" s="84">
        <f t="shared" si="9"/>
        <v>51</v>
      </c>
      <c r="AA15" s="94">
        <f t="shared" si="9"/>
        <v>0</v>
      </c>
    </row>
    <row r="16" spans="1:27" ht="15.9" customHeight="1">
      <c r="A16" s="127"/>
      <c r="B16" s="80" t="s">
        <v>57</v>
      </c>
      <c r="C16" s="80"/>
      <c r="D16" s="80"/>
      <c r="E16" s="82" t="s">
        <v>98</v>
      </c>
      <c r="F16" s="84">
        <f t="shared" ref="F16:AA16" si="10">F8-F11</f>
        <v>25154</v>
      </c>
      <c r="G16" s="84">
        <f t="shared" si="10"/>
        <v>19834</v>
      </c>
      <c r="H16" s="84">
        <f t="shared" si="10"/>
        <v>-4246</v>
      </c>
      <c r="I16" s="84">
        <f t="shared" si="10"/>
        <v>741</v>
      </c>
      <c r="J16" s="84">
        <f t="shared" si="10"/>
        <v>-2439</v>
      </c>
      <c r="K16" s="84">
        <f t="shared" si="10"/>
        <v>-10418</v>
      </c>
      <c r="L16" s="84">
        <f t="shared" si="10"/>
        <v>-5809</v>
      </c>
      <c r="M16" s="84">
        <f t="shared" si="10"/>
        <v>-11231</v>
      </c>
      <c r="N16" s="84">
        <f t="shared" si="10"/>
        <v>340</v>
      </c>
      <c r="O16" s="84">
        <f t="shared" si="10"/>
        <v>950</v>
      </c>
      <c r="P16" s="84">
        <f t="shared" si="10"/>
        <v>12224</v>
      </c>
      <c r="Q16" s="94">
        <f t="shared" si="10"/>
        <v>10588</v>
      </c>
      <c r="R16" s="84">
        <f t="shared" si="10"/>
        <v>14060</v>
      </c>
      <c r="S16" s="94">
        <f t="shared" si="10"/>
        <v>17942</v>
      </c>
      <c r="T16" s="84">
        <f t="shared" si="10"/>
        <v>-11642</v>
      </c>
      <c r="U16" s="94">
        <f t="shared" si="10"/>
        <v>-11014</v>
      </c>
      <c r="V16" s="91">
        <f t="shared" si="10"/>
        <v>24509</v>
      </c>
      <c r="W16" s="96">
        <f t="shared" si="10"/>
        <v>9370</v>
      </c>
      <c r="X16" s="91">
        <f t="shared" si="10"/>
        <v>1041</v>
      </c>
      <c r="Y16" s="96">
        <f t="shared" si="10"/>
        <v>1427</v>
      </c>
      <c r="Z16" s="84">
        <f t="shared" si="10"/>
        <v>155</v>
      </c>
      <c r="AA16" s="94">
        <f t="shared" si="10"/>
        <v>105</v>
      </c>
    </row>
    <row r="17" spans="1:27" ht="15.9" customHeight="1">
      <c r="A17" s="127"/>
      <c r="B17" s="80" t="s">
        <v>58</v>
      </c>
      <c r="C17" s="80"/>
      <c r="D17" s="80"/>
      <c r="E17" s="49"/>
      <c r="F17" s="61"/>
      <c r="G17" s="61"/>
      <c r="H17" s="61"/>
      <c r="I17" s="61"/>
      <c r="J17" s="61">
        <v>214728</v>
      </c>
      <c r="K17" s="61">
        <v>208292</v>
      </c>
      <c r="L17" s="61">
        <v>31382</v>
      </c>
      <c r="M17" s="61">
        <v>25061</v>
      </c>
      <c r="N17" s="62">
        <v>0</v>
      </c>
      <c r="O17" s="62">
        <v>0</v>
      </c>
      <c r="P17" s="61" t="s">
        <v>262</v>
      </c>
      <c r="Q17" s="101">
        <v>0</v>
      </c>
      <c r="R17" s="61"/>
      <c r="S17" s="89"/>
      <c r="T17" s="61">
        <v>0</v>
      </c>
      <c r="U17" s="89">
        <v>0</v>
      </c>
      <c r="V17" s="99">
        <v>0</v>
      </c>
      <c r="W17" s="92">
        <v>0</v>
      </c>
      <c r="X17" s="99">
        <v>0</v>
      </c>
      <c r="Y17" s="92">
        <v>0</v>
      </c>
      <c r="Z17" s="61">
        <v>0</v>
      </c>
      <c r="AA17" s="89">
        <v>0</v>
      </c>
    </row>
    <row r="18" spans="1:27" ht="15.9" customHeight="1">
      <c r="A18" s="127"/>
      <c r="B18" s="80" t="s">
        <v>59</v>
      </c>
      <c r="C18" s="80"/>
      <c r="D18" s="80"/>
      <c r="E18" s="49"/>
      <c r="F18" s="62"/>
      <c r="G18" s="62"/>
      <c r="H18" s="62"/>
      <c r="I18" s="62"/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112" t="s">
        <v>262</v>
      </c>
      <c r="Q18" s="101">
        <v>0</v>
      </c>
      <c r="R18" s="62"/>
      <c r="S18" s="101">
        <v>0</v>
      </c>
      <c r="T18" s="62">
        <v>0</v>
      </c>
      <c r="U18" s="101">
        <v>0</v>
      </c>
      <c r="V18" s="103">
        <v>0</v>
      </c>
      <c r="W18" s="104">
        <v>0</v>
      </c>
      <c r="X18" s="103">
        <v>0</v>
      </c>
      <c r="Y18" s="104">
        <v>0</v>
      </c>
      <c r="Z18" s="62">
        <v>0</v>
      </c>
      <c r="AA18" s="101">
        <v>0</v>
      </c>
    </row>
    <row r="19" spans="1:27" ht="15.9" customHeight="1">
      <c r="A19" s="127" t="s">
        <v>83</v>
      </c>
      <c r="B19" s="56" t="s">
        <v>60</v>
      </c>
      <c r="C19" s="80"/>
      <c r="D19" s="80"/>
      <c r="E19" s="82"/>
      <c r="F19" s="84">
        <v>46453</v>
      </c>
      <c r="G19" s="84">
        <v>43660</v>
      </c>
      <c r="H19" s="84">
        <v>1</v>
      </c>
      <c r="I19" s="84">
        <v>138</v>
      </c>
      <c r="J19" s="84">
        <v>65669</v>
      </c>
      <c r="K19" s="84">
        <v>56539</v>
      </c>
      <c r="L19" s="84">
        <v>7320</v>
      </c>
      <c r="M19" s="84">
        <v>7553</v>
      </c>
      <c r="N19" s="84">
        <v>0</v>
      </c>
      <c r="O19" s="84">
        <v>0</v>
      </c>
      <c r="P19" s="84">
        <v>14059</v>
      </c>
      <c r="Q19" s="89">
        <v>13730</v>
      </c>
      <c r="R19" s="84">
        <v>166229</v>
      </c>
      <c r="S19" s="89">
        <v>172253</v>
      </c>
      <c r="T19" s="84">
        <v>0</v>
      </c>
      <c r="U19" s="89">
        <v>530</v>
      </c>
      <c r="V19" s="91">
        <v>177</v>
      </c>
      <c r="W19" s="92">
        <v>166</v>
      </c>
      <c r="X19" s="91">
        <v>1</v>
      </c>
      <c r="Y19" s="92">
        <v>1</v>
      </c>
      <c r="Z19" s="84">
        <v>2910</v>
      </c>
      <c r="AA19" s="89">
        <v>2343</v>
      </c>
    </row>
    <row r="20" spans="1:27" ht="15.9" customHeight="1">
      <c r="A20" s="127"/>
      <c r="B20" s="57"/>
      <c r="C20" s="80" t="s">
        <v>61</v>
      </c>
      <c r="D20" s="80"/>
      <c r="E20" s="82"/>
      <c r="F20" s="84">
        <v>25280</v>
      </c>
      <c r="G20" s="84">
        <v>19159</v>
      </c>
      <c r="H20" s="84">
        <v>0</v>
      </c>
      <c r="I20" s="84">
        <v>0</v>
      </c>
      <c r="J20" s="84">
        <v>35294</v>
      </c>
      <c r="K20" s="84">
        <v>33904</v>
      </c>
      <c r="L20" s="84">
        <v>7033</v>
      </c>
      <c r="M20" s="84">
        <v>7266</v>
      </c>
      <c r="N20" s="84">
        <v>0</v>
      </c>
      <c r="O20" s="84">
        <v>0</v>
      </c>
      <c r="P20" s="84">
        <v>8053</v>
      </c>
      <c r="Q20" s="89">
        <v>12382</v>
      </c>
      <c r="R20" s="84">
        <v>92568</v>
      </c>
      <c r="S20" s="89">
        <v>67031</v>
      </c>
      <c r="T20" s="84">
        <v>0</v>
      </c>
      <c r="U20" s="89">
        <v>529</v>
      </c>
      <c r="V20" s="91"/>
      <c r="W20" s="113">
        <v>0</v>
      </c>
      <c r="X20" s="91">
        <v>0</v>
      </c>
      <c r="Y20" s="92">
        <v>0</v>
      </c>
      <c r="Z20" s="84">
        <v>0</v>
      </c>
      <c r="AA20" s="89">
        <v>0</v>
      </c>
    </row>
    <row r="21" spans="1:27" ht="15.9" customHeight="1">
      <c r="A21" s="127"/>
      <c r="B21" s="73" t="s">
        <v>62</v>
      </c>
      <c r="C21" s="80"/>
      <c r="D21" s="80"/>
      <c r="E21" s="82" t="s">
        <v>99</v>
      </c>
      <c r="F21" s="84">
        <v>46453</v>
      </c>
      <c r="G21" s="84">
        <v>43660</v>
      </c>
      <c r="H21" s="84">
        <v>1</v>
      </c>
      <c r="I21" s="84">
        <v>138</v>
      </c>
      <c r="J21" s="84">
        <v>65669</v>
      </c>
      <c r="K21" s="84">
        <v>56539</v>
      </c>
      <c r="L21" s="84">
        <v>7320</v>
      </c>
      <c r="M21" s="84">
        <v>7553</v>
      </c>
      <c r="N21" s="84">
        <v>0</v>
      </c>
      <c r="O21" s="84">
        <v>0</v>
      </c>
      <c r="P21" s="84">
        <v>14059</v>
      </c>
      <c r="Q21" s="89">
        <v>13730</v>
      </c>
      <c r="R21" s="84">
        <v>166229</v>
      </c>
      <c r="S21" s="89">
        <v>172253</v>
      </c>
      <c r="T21" s="84">
        <v>0</v>
      </c>
      <c r="U21" s="89">
        <v>530</v>
      </c>
      <c r="V21" s="91">
        <v>177</v>
      </c>
      <c r="W21" s="92">
        <v>166</v>
      </c>
      <c r="X21" s="91">
        <v>1</v>
      </c>
      <c r="Y21" s="92">
        <v>1</v>
      </c>
      <c r="Z21" s="84">
        <v>2910</v>
      </c>
      <c r="AA21" s="89">
        <v>2343</v>
      </c>
    </row>
    <row r="22" spans="1:27" ht="15.9" customHeight="1">
      <c r="A22" s="127"/>
      <c r="B22" s="56" t="s">
        <v>63</v>
      </c>
      <c r="C22" s="80"/>
      <c r="D22" s="80"/>
      <c r="E22" s="82" t="s">
        <v>100</v>
      </c>
      <c r="F22" s="84">
        <v>143148</v>
      </c>
      <c r="G22" s="84">
        <v>131882</v>
      </c>
      <c r="H22" s="84">
        <v>6</v>
      </c>
      <c r="I22" s="84">
        <v>132</v>
      </c>
      <c r="J22" s="84">
        <v>104758</v>
      </c>
      <c r="K22" s="84">
        <v>111017</v>
      </c>
      <c r="L22" s="84">
        <v>9618</v>
      </c>
      <c r="M22" s="84">
        <v>11840</v>
      </c>
      <c r="N22" s="84">
        <v>113</v>
      </c>
      <c r="O22" s="84">
        <v>457</v>
      </c>
      <c r="P22" s="84">
        <v>27605</v>
      </c>
      <c r="Q22" s="89">
        <v>30758</v>
      </c>
      <c r="R22" s="84">
        <v>341765</v>
      </c>
      <c r="S22" s="89">
        <v>358168</v>
      </c>
      <c r="T22" s="84">
        <v>2797</v>
      </c>
      <c r="U22" s="89">
        <v>63378</v>
      </c>
      <c r="V22" s="91">
        <v>9300</v>
      </c>
      <c r="W22" s="92">
        <v>96309</v>
      </c>
      <c r="X22" s="91">
        <v>475</v>
      </c>
      <c r="Y22" s="92">
        <v>3715</v>
      </c>
      <c r="Z22" s="84">
        <v>2744</v>
      </c>
      <c r="AA22" s="90">
        <v>2382</v>
      </c>
    </row>
    <row r="23" spans="1:27" ht="15.9" customHeight="1">
      <c r="A23" s="127"/>
      <c r="B23" s="57" t="s">
        <v>64</v>
      </c>
      <c r="C23" s="80" t="s">
        <v>65</v>
      </c>
      <c r="D23" s="80"/>
      <c r="E23" s="82"/>
      <c r="F23" s="84">
        <v>19924</v>
      </c>
      <c r="G23" s="84">
        <v>20524</v>
      </c>
      <c r="H23" s="84">
        <v>0</v>
      </c>
      <c r="I23" s="84">
        <v>0</v>
      </c>
      <c r="J23" s="84">
        <v>26284</v>
      </c>
      <c r="K23" s="84">
        <v>57521</v>
      </c>
      <c r="L23" s="84">
        <v>4000</v>
      </c>
      <c r="M23" s="84">
        <v>4700</v>
      </c>
      <c r="N23" s="84">
        <v>0</v>
      </c>
      <c r="O23" s="84">
        <v>0</v>
      </c>
      <c r="P23" s="84">
        <v>13931</v>
      </c>
      <c r="Q23" s="89">
        <v>19354</v>
      </c>
      <c r="R23" s="84">
        <v>130644</v>
      </c>
      <c r="S23" s="89">
        <v>131086</v>
      </c>
      <c r="T23" s="84">
        <v>0</v>
      </c>
      <c r="U23" s="89">
        <v>60000</v>
      </c>
      <c r="V23" s="91">
        <v>0</v>
      </c>
      <c r="W23" s="92">
        <v>89780</v>
      </c>
      <c r="X23" s="91">
        <v>21</v>
      </c>
      <c r="Y23" s="92">
        <v>34</v>
      </c>
      <c r="Z23" s="84">
        <v>0</v>
      </c>
      <c r="AA23" s="90">
        <v>0</v>
      </c>
    </row>
    <row r="24" spans="1:27" ht="15.9" customHeight="1">
      <c r="A24" s="127"/>
      <c r="B24" s="80" t="s">
        <v>101</v>
      </c>
      <c r="C24" s="80"/>
      <c r="D24" s="80"/>
      <c r="E24" s="82" t="s">
        <v>102</v>
      </c>
      <c r="F24" s="84">
        <f t="shared" ref="F24:L24" si="11">F21-F22</f>
        <v>-96695</v>
      </c>
      <c r="G24" s="84">
        <f t="shared" si="11"/>
        <v>-88222</v>
      </c>
      <c r="H24" s="84">
        <f t="shared" si="11"/>
        <v>-5</v>
      </c>
      <c r="I24" s="84">
        <f t="shared" si="11"/>
        <v>6</v>
      </c>
      <c r="J24" s="84">
        <f t="shared" si="11"/>
        <v>-39089</v>
      </c>
      <c r="K24" s="84">
        <f t="shared" si="11"/>
        <v>-54478</v>
      </c>
      <c r="L24" s="84">
        <f t="shared" si="11"/>
        <v>-2298</v>
      </c>
      <c r="M24" s="84">
        <f>M21-M22+1</f>
        <v>-4286</v>
      </c>
      <c r="N24" s="84">
        <f t="shared" ref="N24:P24" si="12">N21-N22</f>
        <v>-113</v>
      </c>
      <c r="O24" s="84">
        <f t="shared" si="12"/>
        <v>-457</v>
      </c>
      <c r="P24" s="84">
        <f t="shared" si="12"/>
        <v>-13546</v>
      </c>
      <c r="Q24" s="94">
        <f>Q21-Q22</f>
        <v>-17028</v>
      </c>
      <c r="R24" s="84">
        <f t="shared" ref="R24" si="13">R21-R22</f>
        <v>-175536</v>
      </c>
      <c r="S24" s="94">
        <f>S21-S22</f>
        <v>-185915</v>
      </c>
      <c r="T24" s="84">
        <f t="shared" ref="T24" si="14">T21-T22</f>
        <v>-2797</v>
      </c>
      <c r="U24" s="94">
        <f>U21-U22</f>
        <v>-62848</v>
      </c>
      <c r="V24" s="91">
        <f t="shared" ref="V24" si="15">V21-V22</f>
        <v>-9123</v>
      </c>
      <c r="W24" s="96">
        <f>W21-W22</f>
        <v>-96143</v>
      </c>
      <c r="X24" s="91">
        <f t="shared" ref="X24" si="16">X21-X22</f>
        <v>-474</v>
      </c>
      <c r="Y24" s="96">
        <f>Y21-Y22</f>
        <v>-3714</v>
      </c>
      <c r="Z24" s="84">
        <f t="shared" ref="Z24" si="17">Z21-Z22</f>
        <v>166</v>
      </c>
      <c r="AA24" s="95">
        <f>AA21-AA22</f>
        <v>-39</v>
      </c>
    </row>
    <row r="25" spans="1:27" ht="15.9" customHeight="1">
      <c r="A25" s="127"/>
      <c r="B25" s="56" t="s">
        <v>66</v>
      </c>
      <c r="C25" s="56"/>
      <c r="D25" s="56"/>
      <c r="E25" s="146" t="s">
        <v>103</v>
      </c>
      <c r="F25" s="142">
        <v>96695</v>
      </c>
      <c r="G25" s="142">
        <v>88222</v>
      </c>
      <c r="H25" s="142">
        <v>5</v>
      </c>
      <c r="I25" s="142">
        <v>6</v>
      </c>
      <c r="J25" s="142">
        <v>39089</v>
      </c>
      <c r="K25" s="142">
        <v>54478</v>
      </c>
      <c r="L25" s="142">
        <v>2298</v>
      </c>
      <c r="M25" s="142">
        <v>4286</v>
      </c>
      <c r="N25" s="142">
        <v>113</v>
      </c>
      <c r="O25" s="144">
        <v>457</v>
      </c>
      <c r="P25" s="142">
        <v>13546</v>
      </c>
      <c r="Q25" s="130">
        <v>17028</v>
      </c>
      <c r="R25" s="142">
        <v>175536</v>
      </c>
      <c r="S25" s="130">
        <v>185915</v>
      </c>
      <c r="T25" s="142">
        <v>2797</v>
      </c>
      <c r="U25" s="130">
        <v>62848</v>
      </c>
      <c r="V25" s="138">
        <v>9123</v>
      </c>
      <c r="W25" s="140">
        <v>96143</v>
      </c>
      <c r="X25" s="138">
        <v>474</v>
      </c>
      <c r="Y25" s="140">
        <v>3714</v>
      </c>
      <c r="Z25" s="142">
        <v>1</v>
      </c>
      <c r="AA25" s="136">
        <v>61</v>
      </c>
    </row>
    <row r="26" spans="1:27" ht="15.9" customHeight="1">
      <c r="A26" s="127"/>
      <c r="B26" s="73" t="s">
        <v>67</v>
      </c>
      <c r="C26" s="73"/>
      <c r="D26" s="73"/>
      <c r="E26" s="147"/>
      <c r="F26" s="143"/>
      <c r="G26" s="143"/>
      <c r="H26" s="143"/>
      <c r="I26" s="143"/>
      <c r="J26" s="143"/>
      <c r="K26" s="143"/>
      <c r="L26" s="143"/>
      <c r="M26" s="143"/>
      <c r="N26" s="143"/>
      <c r="O26" s="145"/>
      <c r="P26" s="143"/>
      <c r="Q26" s="131"/>
      <c r="R26" s="143"/>
      <c r="S26" s="131"/>
      <c r="T26" s="143"/>
      <c r="U26" s="131"/>
      <c r="V26" s="139"/>
      <c r="W26" s="141"/>
      <c r="X26" s="139"/>
      <c r="Y26" s="141"/>
      <c r="Z26" s="143"/>
      <c r="AA26" s="137"/>
    </row>
    <row r="27" spans="1:27" ht="15.9" customHeight="1">
      <c r="A27" s="127"/>
      <c r="B27" s="80" t="s">
        <v>104</v>
      </c>
      <c r="C27" s="80"/>
      <c r="D27" s="80"/>
      <c r="E27" s="82" t="s">
        <v>105</v>
      </c>
      <c r="F27" s="84">
        <f t="shared" ref="F27:P27" si="18">F24+F25</f>
        <v>0</v>
      </c>
      <c r="G27" s="84">
        <f t="shared" si="18"/>
        <v>0</v>
      </c>
      <c r="H27" s="84">
        <f t="shared" si="18"/>
        <v>0</v>
      </c>
      <c r="I27" s="84">
        <f t="shared" si="18"/>
        <v>12</v>
      </c>
      <c r="J27" s="84">
        <f t="shared" si="18"/>
        <v>0</v>
      </c>
      <c r="K27" s="84">
        <f t="shared" si="18"/>
        <v>0</v>
      </c>
      <c r="L27" s="84">
        <f t="shared" si="18"/>
        <v>0</v>
      </c>
      <c r="M27" s="84">
        <f t="shared" si="18"/>
        <v>0</v>
      </c>
      <c r="N27" s="84">
        <f t="shared" si="18"/>
        <v>0</v>
      </c>
      <c r="O27" s="84">
        <f t="shared" si="18"/>
        <v>0</v>
      </c>
      <c r="P27" s="84">
        <f t="shared" si="18"/>
        <v>0</v>
      </c>
      <c r="Q27" s="94">
        <f>Q24+Q25</f>
        <v>0</v>
      </c>
      <c r="R27" s="84">
        <f t="shared" ref="R27" si="19">R24+R25</f>
        <v>0</v>
      </c>
      <c r="S27" s="94">
        <f>S24+S25</f>
        <v>0</v>
      </c>
      <c r="T27" s="84">
        <f t="shared" ref="T27" si="20">T24+T25</f>
        <v>0</v>
      </c>
      <c r="U27" s="94">
        <f>U24+U25</f>
        <v>0</v>
      </c>
      <c r="V27" s="91">
        <f t="shared" ref="V27" si="21">V24+V25</f>
        <v>0</v>
      </c>
      <c r="W27" s="96">
        <f>W24+W25</f>
        <v>0</v>
      </c>
      <c r="X27" s="91">
        <f t="shared" ref="X27" si="22">X24+X25</f>
        <v>0</v>
      </c>
      <c r="Y27" s="96">
        <f>Y24+Y25</f>
        <v>0</v>
      </c>
      <c r="Z27" s="84">
        <f t="shared" ref="Z27" si="23">Z24+Z25</f>
        <v>167</v>
      </c>
      <c r="AA27" s="95">
        <f>AA24+AA25</f>
        <v>22</v>
      </c>
    </row>
    <row r="28" spans="1:27" ht="15.9" customHeight="1">
      <c r="A28" s="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7" ht="15.9" customHeight="1">
      <c r="A29" s="11"/>
      <c r="F29" s="26"/>
      <c r="G29" s="26"/>
      <c r="H29" s="26"/>
      <c r="I29" s="26"/>
      <c r="J29" s="27"/>
      <c r="K29" s="27"/>
      <c r="L29" s="26"/>
      <c r="M29" s="26"/>
      <c r="N29" s="26"/>
      <c r="O29" s="27" t="s">
        <v>106</v>
      </c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1:27" ht="15.9" customHeight="1">
      <c r="A30" s="132" t="s">
        <v>68</v>
      </c>
      <c r="B30" s="132"/>
      <c r="C30" s="132"/>
      <c r="D30" s="132"/>
      <c r="E30" s="132"/>
      <c r="F30" s="150" t="s">
        <v>263</v>
      </c>
      <c r="G30" s="151"/>
      <c r="H30" s="135"/>
      <c r="I30" s="135"/>
      <c r="J30" s="135"/>
      <c r="K30" s="135"/>
      <c r="L30" s="135"/>
      <c r="M30" s="135"/>
      <c r="N30" s="135"/>
      <c r="O30" s="135"/>
      <c r="P30" s="28"/>
      <c r="Q30" s="26"/>
      <c r="R30" s="28"/>
      <c r="S30" s="26"/>
      <c r="T30" s="28"/>
      <c r="U30" s="26"/>
      <c r="V30" s="28"/>
      <c r="W30" s="26"/>
      <c r="X30" s="28"/>
      <c r="Y30" s="26"/>
    </row>
    <row r="31" spans="1:27" ht="15.9" customHeight="1">
      <c r="A31" s="132"/>
      <c r="B31" s="132"/>
      <c r="C31" s="132"/>
      <c r="D31" s="132"/>
      <c r="E31" s="132"/>
      <c r="F31" s="49" t="s">
        <v>227</v>
      </c>
      <c r="G31" s="83" t="s">
        <v>230</v>
      </c>
      <c r="H31" s="49" t="s">
        <v>227</v>
      </c>
      <c r="I31" s="83" t="s">
        <v>230</v>
      </c>
      <c r="J31" s="49" t="s">
        <v>227</v>
      </c>
      <c r="K31" s="83" t="s">
        <v>230</v>
      </c>
      <c r="L31" s="49" t="s">
        <v>227</v>
      </c>
      <c r="M31" s="83" t="s">
        <v>230</v>
      </c>
      <c r="N31" s="49" t="s">
        <v>227</v>
      </c>
      <c r="O31" s="83" t="s">
        <v>230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7" ht="15.9" customHeight="1">
      <c r="A32" s="127" t="s">
        <v>84</v>
      </c>
      <c r="B32" s="56" t="s">
        <v>49</v>
      </c>
      <c r="C32" s="80"/>
      <c r="D32" s="80"/>
      <c r="E32" s="82" t="s">
        <v>40</v>
      </c>
      <c r="F32" s="77">
        <f>F33+F35</f>
        <v>4877</v>
      </c>
      <c r="G32" s="77">
        <v>4846</v>
      </c>
      <c r="H32" s="84"/>
      <c r="I32" s="84"/>
      <c r="J32" s="84"/>
      <c r="K32" s="84"/>
      <c r="L32" s="84"/>
      <c r="M32" s="84"/>
      <c r="N32" s="84"/>
      <c r="O32" s="84"/>
      <c r="P32" s="30"/>
      <c r="Q32" s="30"/>
      <c r="R32" s="30"/>
      <c r="S32" s="30"/>
      <c r="T32" s="31"/>
      <c r="U32" s="31"/>
      <c r="V32" s="30"/>
      <c r="W32" s="30"/>
      <c r="X32" s="31"/>
      <c r="Y32" s="31"/>
    </row>
    <row r="33" spans="1:25" ht="15.9" customHeight="1">
      <c r="A33" s="128"/>
      <c r="B33" s="58"/>
      <c r="C33" s="56" t="s">
        <v>69</v>
      </c>
      <c r="D33" s="80"/>
      <c r="E33" s="82"/>
      <c r="F33" s="77">
        <v>1343</v>
      </c>
      <c r="G33" s="77">
        <v>1390</v>
      </c>
      <c r="H33" s="84"/>
      <c r="I33" s="84"/>
      <c r="J33" s="84"/>
      <c r="K33" s="84"/>
      <c r="L33" s="84"/>
      <c r="M33" s="84"/>
      <c r="N33" s="84"/>
      <c r="O33" s="84"/>
      <c r="P33" s="30"/>
      <c r="Q33" s="30"/>
      <c r="R33" s="30"/>
      <c r="S33" s="30"/>
      <c r="T33" s="31"/>
      <c r="U33" s="31"/>
      <c r="V33" s="30"/>
      <c r="W33" s="30"/>
      <c r="X33" s="31"/>
      <c r="Y33" s="31"/>
    </row>
    <row r="34" spans="1:25" ht="15.9" customHeight="1">
      <c r="A34" s="128"/>
      <c r="B34" s="58"/>
      <c r="C34" s="57"/>
      <c r="D34" s="80" t="s">
        <v>70</v>
      </c>
      <c r="E34" s="82"/>
      <c r="F34" s="77">
        <v>1343</v>
      </c>
      <c r="G34" s="77">
        <v>1390</v>
      </c>
      <c r="H34" s="84"/>
      <c r="I34" s="84"/>
      <c r="J34" s="84"/>
      <c r="K34" s="84"/>
      <c r="L34" s="84"/>
      <c r="M34" s="84"/>
      <c r="N34" s="84"/>
      <c r="O34" s="84"/>
      <c r="P34" s="30"/>
      <c r="Q34" s="30"/>
      <c r="R34" s="30"/>
      <c r="S34" s="30"/>
      <c r="T34" s="31"/>
      <c r="U34" s="31"/>
      <c r="V34" s="30"/>
      <c r="W34" s="30"/>
      <c r="X34" s="31"/>
      <c r="Y34" s="31"/>
    </row>
    <row r="35" spans="1:25" ht="15.9" customHeight="1">
      <c r="A35" s="128"/>
      <c r="B35" s="57"/>
      <c r="C35" s="73" t="s">
        <v>71</v>
      </c>
      <c r="D35" s="80"/>
      <c r="E35" s="82"/>
      <c r="F35" s="77">
        <f>3555+97-114-4</f>
        <v>3534</v>
      </c>
      <c r="G35" s="77">
        <v>3456</v>
      </c>
      <c r="H35" s="84"/>
      <c r="I35" s="84"/>
      <c r="J35" s="62"/>
      <c r="K35" s="62"/>
      <c r="L35" s="84"/>
      <c r="M35" s="84"/>
      <c r="N35" s="84"/>
      <c r="O35" s="84"/>
      <c r="P35" s="30"/>
      <c r="Q35" s="30"/>
      <c r="R35" s="30"/>
      <c r="S35" s="30"/>
      <c r="T35" s="31"/>
      <c r="U35" s="31"/>
      <c r="V35" s="30"/>
      <c r="W35" s="30"/>
      <c r="X35" s="31"/>
      <c r="Y35" s="31"/>
    </row>
    <row r="36" spans="1:25" ht="15.9" customHeight="1">
      <c r="A36" s="128"/>
      <c r="B36" s="56" t="s">
        <v>52</v>
      </c>
      <c r="C36" s="80"/>
      <c r="D36" s="80"/>
      <c r="E36" s="82" t="s">
        <v>41</v>
      </c>
      <c r="F36" s="77">
        <f>SUM(F37:F38)</f>
        <v>4877</v>
      </c>
      <c r="G36" s="77">
        <v>4846</v>
      </c>
      <c r="H36" s="84"/>
      <c r="I36" s="84"/>
      <c r="J36" s="84"/>
      <c r="K36" s="84"/>
      <c r="L36" s="84"/>
      <c r="M36" s="84"/>
      <c r="N36" s="84"/>
      <c r="O36" s="84"/>
      <c r="P36" s="30"/>
      <c r="Q36" s="30"/>
      <c r="R36" s="30"/>
      <c r="S36" s="30"/>
      <c r="T36" s="30"/>
      <c r="U36" s="30"/>
      <c r="V36" s="30"/>
      <c r="W36" s="30"/>
      <c r="X36" s="31"/>
      <c r="Y36" s="31"/>
    </row>
    <row r="37" spans="1:25" ht="15.9" customHeight="1">
      <c r="A37" s="128"/>
      <c r="B37" s="58"/>
      <c r="C37" s="80" t="s">
        <v>72</v>
      </c>
      <c r="D37" s="80"/>
      <c r="E37" s="82"/>
      <c r="F37" s="77">
        <f>2167+2704</f>
        <v>4871</v>
      </c>
      <c r="G37" s="77">
        <v>4842</v>
      </c>
      <c r="H37" s="84"/>
      <c r="I37" s="84"/>
      <c r="J37" s="84"/>
      <c r="K37" s="84"/>
      <c r="L37" s="84"/>
      <c r="M37" s="84"/>
      <c r="N37" s="84"/>
      <c r="O37" s="84"/>
      <c r="P37" s="30"/>
      <c r="Q37" s="30"/>
      <c r="R37" s="30"/>
      <c r="S37" s="30"/>
      <c r="T37" s="30"/>
      <c r="U37" s="30"/>
      <c r="V37" s="30"/>
      <c r="W37" s="30"/>
      <c r="X37" s="31"/>
      <c r="Y37" s="31"/>
    </row>
    <row r="38" spans="1:25" ht="15.9" customHeight="1">
      <c r="A38" s="128"/>
      <c r="B38" s="57"/>
      <c r="C38" s="80" t="s">
        <v>73</v>
      </c>
      <c r="D38" s="80"/>
      <c r="E38" s="82"/>
      <c r="F38" s="77">
        <v>6</v>
      </c>
      <c r="G38" s="77">
        <v>4</v>
      </c>
      <c r="H38" s="84"/>
      <c r="I38" s="84"/>
      <c r="J38" s="84"/>
      <c r="K38" s="62"/>
      <c r="L38" s="84"/>
      <c r="M38" s="84"/>
      <c r="N38" s="84"/>
      <c r="O38" s="84"/>
      <c r="P38" s="30"/>
      <c r="Q38" s="30"/>
      <c r="R38" s="31"/>
      <c r="S38" s="31"/>
      <c r="T38" s="30"/>
      <c r="U38" s="30"/>
      <c r="V38" s="30"/>
      <c r="W38" s="30"/>
      <c r="X38" s="31"/>
      <c r="Y38" s="31"/>
    </row>
    <row r="39" spans="1:25" ht="15.9" customHeight="1">
      <c r="A39" s="128"/>
      <c r="B39" s="45" t="s">
        <v>74</v>
      </c>
      <c r="C39" s="45"/>
      <c r="D39" s="45"/>
      <c r="E39" s="82" t="s">
        <v>107</v>
      </c>
      <c r="F39" s="77">
        <f t="shared" ref="F39" si="24">F32-F36</f>
        <v>0</v>
      </c>
      <c r="G39" s="77">
        <v>0</v>
      </c>
      <c r="H39" s="84">
        <f t="shared" ref="H39:O39" si="25">H32-H36</f>
        <v>0</v>
      </c>
      <c r="I39" s="84">
        <f t="shared" si="25"/>
        <v>0</v>
      </c>
      <c r="J39" s="84">
        <f t="shared" si="25"/>
        <v>0</v>
      </c>
      <c r="K39" s="84">
        <f t="shared" si="25"/>
        <v>0</v>
      </c>
      <c r="L39" s="84">
        <f t="shared" si="25"/>
        <v>0</v>
      </c>
      <c r="M39" s="84">
        <f t="shared" si="25"/>
        <v>0</v>
      </c>
      <c r="N39" s="84">
        <f t="shared" si="25"/>
        <v>0</v>
      </c>
      <c r="O39" s="84">
        <f t="shared" si="25"/>
        <v>0</v>
      </c>
      <c r="P39" s="30"/>
      <c r="Q39" s="30"/>
      <c r="R39" s="30"/>
      <c r="S39" s="30"/>
      <c r="T39" s="30"/>
      <c r="U39" s="30"/>
      <c r="V39" s="30"/>
      <c r="W39" s="30"/>
      <c r="X39" s="31"/>
      <c r="Y39" s="31"/>
    </row>
    <row r="40" spans="1:25" ht="15.9" customHeight="1">
      <c r="A40" s="127" t="s">
        <v>85</v>
      </c>
      <c r="B40" s="56" t="s">
        <v>75</v>
      </c>
      <c r="C40" s="80"/>
      <c r="D40" s="80"/>
      <c r="E40" s="82" t="s">
        <v>43</v>
      </c>
      <c r="F40" s="77">
        <f>738+4+114</f>
        <v>856</v>
      </c>
      <c r="G40" s="77">
        <v>725</v>
      </c>
      <c r="H40" s="84"/>
      <c r="I40" s="84"/>
      <c r="J40" s="84"/>
      <c r="K40" s="84"/>
      <c r="L40" s="84"/>
      <c r="M40" s="84"/>
      <c r="N40" s="84"/>
      <c r="O40" s="84"/>
      <c r="P40" s="30"/>
      <c r="Q40" s="30"/>
      <c r="R40" s="30"/>
      <c r="S40" s="30"/>
      <c r="T40" s="31"/>
      <c r="U40" s="31"/>
      <c r="V40" s="31"/>
      <c r="W40" s="31"/>
      <c r="X40" s="30"/>
      <c r="Y40" s="30"/>
    </row>
    <row r="41" spans="1:25" ht="15.9" customHeight="1">
      <c r="A41" s="129"/>
      <c r="B41" s="57"/>
      <c r="C41" s="80" t="s">
        <v>76</v>
      </c>
      <c r="D41" s="80"/>
      <c r="E41" s="82"/>
      <c r="F41" s="109">
        <v>738</v>
      </c>
      <c r="G41" s="109">
        <v>563</v>
      </c>
      <c r="H41" s="62"/>
      <c r="I41" s="62"/>
      <c r="J41" s="84"/>
      <c r="K41" s="84"/>
      <c r="L41" s="84"/>
      <c r="M41" s="84"/>
      <c r="N41" s="84"/>
      <c r="O41" s="84"/>
      <c r="P41" s="31"/>
      <c r="Q41" s="31"/>
      <c r="R41" s="31"/>
      <c r="S41" s="31"/>
      <c r="T41" s="31"/>
      <c r="U41" s="31"/>
      <c r="V41" s="31"/>
      <c r="W41" s="31"/>
      <c r="X41" s="30"/>
      <c r="Y41" s="30"/>
    </row>
    <row r="42" spans="1:25" ht="15.9" customHeight="1">
      <c r="A42" s="129"/>
      <c r="B42" s="56" t="s">
        <v>63</v>
      </c>
      <c r="C42" s="80"/>
      <c r="D42" s="80"/>
      <c r="E42" s="82" t="s">
        <v>44</v>
      </c>
      <c r="F42" s="77">
        <f>742+114</f>
        <v>856</v>
      </c>
      <c r="G42" s="77">
        <v>725</v>
      </c>
      <c r="H42" s="84"/>
      <c r="I42" s="84"/>
      <c r="J42" s="84"/>
      <c r="K42" s="84"/>
      <c r="L42" s="84"/>
      <c r="M42" s="84"/>
      <c r="N42" s="84"/>
      <c r="O42" s="84"/>
      <c r="P42" s="30"/>
      <c r="Q42" s="30"/>
      <c r="R42" s="30"/>
      <c r="S42" s="30"/>
      <c r="T42" s="31"/>
      <c r="U42" s="31"/>
      <c r="V42" s="30"/>
      <c r="W42" s="30"/>
      <c r="X42" s="30"/>
      <c r="Y42" s="30"/>
    </row>
    <row r="43" spans="1:25" ht="15.9" customHeight="1">
      <c r="A43" s="129"/>
      <c r="B43" s="57"/>
      <c r="C43" s="80" t="s">
        <v>77</v>
      </c>
      <c r="D43" s="80"/>
      <c r="E43" s="82"/>
      <c r="F43" s="77">
        <v>114</v>
      </c>
      <c r="G43" s="77">
        <v>134</v>
      </c>
      <c r="H43" s="84"/>
      <c r="I43" s="84"/>
      <c r="J43" s="62"/>
      <c r="K43" s="62"/>
      <c r="L43" s="84"/>
      <c r="M43" s="84"/>
      <c r="N43" s="84"/>
      <c r="O43" s="84"/>
      <c r="P43" s="30"/>
      <c r="Q43" s="30"/>
      <c r="R43" s="31"/>
      <c r="S43" s="30"/>
      <c r="T43" s="31"/>
      <c r="U43" s="31"/>
      <c r="V43" s="30"/>
      <c r="W43" s="30"/>
      <c r="X43" s="31"/>
      <c r="Y43" s="31"/>
    </row>
    <row r="44" spans="1:25" ht="15.9" customHeight="1">
      <c r="A44" s="129"/>
      <c r="B44" s="80" t="s">
        <v>74</v>
      </c>
      <c r="C44" s="80"/>
      <c r="D44" s="80"/>
      <c r="E44" s="82" t="s">
        <v>108</v>
      </c>
      <c r="F44" s="109">
        <f t="shared" ref="F44" si="26">F40-F42</f>
        <v>0</v>
      </c>
      <c r="G44" s="109">
        <v>0</v>
      </c>
      <c r="H44" s="62">
        <f t="shared" ref="H44:O44" si="27">H40-H42</f>
        <v>0</v>
      </c>
      <c r="I44" s="62">
        <f t="shared" si="27"/>
        <v>0</v>
      </c>
      <c r="J44" s="62">
        <f t="shared" si="27"/>
        <v>0</v>
      </c>
      <c r="K44" s="62">
        <f t="shared" si="27"/>
        <v>0</v>
      </c>
      <c r="L44" s="62">
        <f t="shared" si="27"/>
        <v>0</v>
      </c>
      <c r="M44" s="62">
        <f t="shared" si="27"/>
        <v>0</v>
      </c>
      <c r="N44" s="62">
        <f t="shared" si="27"/>
        <v>0</v>
      </c>
      <c r="O44" s="62">
        <f t="shared" si="27"/>
        <v>0</v>
      </c>
      <c r="P44" s="31"/>
      <c r="Q44" s="31"/>
      <c r="R44" s="30"/>
      <c r="S44" s="30"/>
      <c r="T44" s="31"/>
      <c r="U44" s="31"/>
      <c r="V44" s="30"/>
      <c r="W44" s="30"/>
      <c r="X44" s="30"/>
      <c r="Y44" s="30"/>
    </row>
    <row r="45" spans="1:25" ht="15.9" customHeight="1">
      <c r="A45" s="127" t="s">
        <v>86</v>
      </c>
      <c r="B45" s="45" t="s">
        <v>78</v>
      </c>
      <c r="C45" s="45"/>
      <c r="D45" s="45"/>
      <c r="E45" s="82" t="s">
        <v>109</v>
      </c>
      <c r="F45" s="77">
        <f t="shared" ref="F45" si="28">F39+F44</f>
        <v>0</v>
      </c>
      <c r="G45" s="77">
        <v>0</v>
      </c>
      <c r="H45" s="84">
        <f t="shared" ref="H45:O45" si="29">H39+H44</f>
        <v>0</v>
      </c>
      <c r="I45" s="84">
        <f t="shared" si="29"/>
        <v>0</v>
      </c>
      <c r="J45" s="84">
        <f t="shared" si="29"/>
        <v>0</v>
      </c>
      <c r="K45" s="84">
        <f t="shared" si="29"/>
        <v>0</v>
      </c>
      <c r="L45" s="84">
        <f t="shared" si="29"/>
        <v>0</v>
      </c>
      <c r="M45" s="84">
        <f t="shared" si="29"/>
        <v>0</v>
      </c>
      <c r="N45" s="84">
        <f t="shared" si="29"/>
        <v>0</v>
      </c>
      <c r="O45" s="84">
        <f t="shared" si="29"/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.9" customHeight="1">
      <c r="A46" s="129"/>
      <c r="B46" s="80" t="s">
        <v>79</v>
      </c>
      <c r="C46" s="80"/>
      <c r="D46" s="80"/>
      <c r="E46" s="80"/>
      <c r="F46" s="109"/>
      <c r="G46" s="109">
        <v>0</v>
      </c>
      <c r="H46" s="62"/>
      <c r="I46" s="62"/>
      <c r="J46" s="62"/>
      <c r="K46" s="62"/>
      <c r="L46" s="84"/>
      <c r="M46" s="84"/>
      <c r="N46" s="62"/>
      <c r="O46" s="62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9" customHeight="1">
      <c r="A47" s="129"/>
      <c r="B47" s="80" t="s">
        <v>80</v>
      </c>
      <c r="C47" s="80"/>
      <c r="D47" s="80"/>
      <c r="E47" s="80"/>
      <c r="F47" s="77"/>
      <c r="G47" s="77">
        <v>0</v>
      </c>
      <c r="H47" s="84"/>
      <c r="I47" s="84"/>
      <c r="J47" s="84"/>
      <c r="K47" s="84"/>
      <c r="L47" s="84"/>
      <c r="M47" s="84"/>
      <c r="N47" s="84"/>
      <c r="O47" s="84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9" customHeight="1">
      <c r="A48" s="129"/>
      <c r="B48" s="80" t="s">
        <v>81</v>
      </c>
      <c r="C48" s="80"/>
      <c r="D48" s="80"/>
      <c r="E48" s="80"/>
      <c r="F48" s="77"/>
      <c r="G48" s="77">
        <v>0</v>
      </c>
      <c r="H48" s="84"/>
      <c r="I48" s="84"/>
      <c r="J48" s="84"/>
      <c r="K48" s="84"/>
      <c r="L48" s="84"/>
      <c r="M48" s="84"/>
      <c r="N48" s="84"/>
      <c r="O48" s="84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15" ht="15.9" customHeight="1">
      <c r="A49" s="7" t="s">
        <v>110</v>
      </c>
      <c r="O49" s="6"/>
    </row>
    <row r="50" spans="1:15" ht="15.9" customHeight="1">
      <c r="A50" s="7"/>
    </row>
  </sheetData>
  <mergeCells count="46">
    <mergeCell ref="X6:Y6"/>
    <mergeCell ref="Z6:AA6"/>
    <mergeCell ref="A6:E7"/>
    <mergeCell ref="F6:G6"/>
    <mergeCell ref="H6:I6"/>
    <mergeCell ref="J6:K6"/>
    <mergeCell ref="L6:M6"/>
    <mergeCell ref="N6:O6"/>
    <mergeCell ref="H25:H26"/>
    <mergeCell ref="P6:Q6"/>
    <mergeCell ref="R6:S6"/>
    <mergeCell ref="T6:U6"/>
    <mergeCell ref="V6:W6"/>
    <mergeCell ref="A8:A18"/>
    <mergeCell ref="A19:A27"/>
    <mergeCell ref="E25:E26"/>
    <mergeCell ref="F25:F26"/>
    <mergeCell ref="G25:G26"/>
    <mergeCell ref="T25:T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  <mergeCell ref="U25:U26"/>
    <mergeCell ref="V25:V26"/>
    <mergeCell ref="W25:W26"/>
    <mergeCell ref="X25:X26"/>
    <mergeCell ref="Y25:Y26"/>
    <mergeCell ref="Z25:Z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view="pageBreakPreview" topLeftCell="A25" zoomScale="85" zoomScaleNormal="100" zoomScaleSheetLayoutView="85" workbookViewId="0">
      <selection activeCell="AG32" sqref="AG32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32" width="12.6640625" style="2" customWidth="1"/>
    <col min="33" max="16384" width="9" style="2"/>
  </cols>
  <sheetData>
    <row r="1" spans="1:32" ht="33.9" customHeight="1">
      <c r="A1" s="32" t="s">
        <v>0</v>
      </c>
      <c r="B1" s="32"/>
      <c r="C1" s="39" t="s">
        <v>248</v>
      </c>
      <c r="D1" s="40"/>
    </row>
    <row r="3" spans="1:32" ht="15" customHeight="1">
      <c r="A3" s="13" t="s">
        <v>152</v>
      </c>
      <c r="B3" s="13"/>
      <c r="C3" s="13"/>
      <c r="D3" s="13"/>
      <c r="E3" s="13"/>
      <c r="F3" s="13"/>
      <c r="I3" s="13"/>
      <c r="J3" s="13"/>
    </row>
    <row r="4" spans="1:32" ht="15" customHeight="1">
      <c r="A4" s="13"/>
      <c r="B4" s="13"/>
      <c r="C4" s="13"/>
      <c r="D4" s="13"/>
      <c r="E4" s="13"/>
      <c r="F4" s="13"/>
      <c r="I4" s="13"/>
      <c r="J4" s="13"/>
    </row>
    <row r="5" spans="1:32" ht="15" customHeight="1">
      <c r="A5" s="41"/>
      <c r="B5" s="41" t="s">
        <v>229</v>
      </c>
      <c r="C5" s="41"/>
      <c r="D5" s="41"/>
      <c r="H5" s="14"/>
      <c r="L5" s="14"/>
      <c r="N5" s="14"/>
      <c r="P5" s="14"/>
      <c r="R5" s="14"/>
      <c r="T5" s="14"/>
      <c r="V5" s="14"/>
      <c r="X5" s="14"/>
      <c r="Z5" s="14"/>
      <c r="AB5" s="14"/>
      <c r="AD5" s="14"/>
      <c r="AF5" s="14" t="s">
        <v>153</v>
      </c>
    </row>
    <row r="6" spans="1:32" ht="15" customHeight="1">
      <c r="A6" s="42"/>
      <c r="B6" s="43"/>
      <c r="C6" s="43"/>
      <c r="D6" s="79"/>
      <c r="E6" s="159" t="s">
        <v>264</v>
      </c>
      <c r="F6" s="155"/>
      <c r="G6" s="159" t="s">
        <v>265</v>
      </c>
      <c r="H6" s="155"/>
      <c r="I6" s="159" t="s">
        <v>266</v>
      </c>
      <c r="J6" s="155"/>
      <c r="K6" s="160" t="s">
        <v>267</v>
      </c>
      <c r="L6" s="161"/>
      <c r="M6" s="159" t="s">
        <v>268</v>
      </c>
      <c r="N6" s="155"/>
      <c r="O6" s="159" t="s">
        <v>269</v>
      </c>
      <c r="P6" s="155"/>
      <c r="Q6" s="157" t="s">
        <v>270</v>
      </c>
      <c r="R6" s="158"/>
      <c r="S6" s="159" t="s">
        <v>271</v>
      </c>
      <c r="T6" s="155"/>
      <c r="U6" s="159" t="s">
        <v>272</v>
      </c>
      <c r="V6" s="155"/>
      <c r="W6" s="159" t="s">
        <v>273</v>
      </c>
      <c r="X6" s="155"/>
      <c r="Y6" s="159" t="s">
        <v>274</v>
      </c>
      <c r="Z6" s="155"/>
      <c r="AA6" s="159" t="s">
        <v>275</v>
      </c>
      <c r="AB6" s="155"/>
      <c r="AC6" s="154" t="s">
        <v>276</v>
      </c>
      <c r="AD6" s="155"/>
      <c r="AE6" s="156" t="s">
        <v>277</v>
      </c>
      <c r="AF6" s="156"/>
    </row>
    <row r="7" spans="1:32" ht="15" customHeight="1">
      <c r="A7" s="17"/>
      <c r="B7" s="18"/>
      <c r="C7" s="18"/>
      <c r="D7" s="55"/>
      <c r="E7" s="86" t="s">
        <v>227</v>
      </c>
      <c r="F7" s="86" t="s">
        <v>230</v>
      </c>
      <c r="G7" s="86" t="s">
        <v>227</v>
      </c>
      <c r="H7" s="86" t="s">
        <v>230</v>
      </c>
      <c r="I7" s="86" t="s">
        <v>227</v>
      </c>
      <c r="J7" s="86" t="s">
        <v>230</v>
      </c>
      <c r="K7" s="86" t="s">
        <v>227</v>
      </c>
      <c r="L7" s="86" t="s">
        <v>230</v>
      </c>
      <c r="M7" s="86" t="s">
        <v>227</v>
      </c>
      <c r="N7" s="86" t="s">
        <v>230</v>
      </c>
      <c r="O7" s="86" t="s">
        <v>227</v>
      </c>
      <c r="P7" s="86" t="s">
        <v>230</v>
      </c>
      <c r="Q7" s="86" t="s">
        <v>227</v>
      </c>
      <c r="R7" s="86" t="s">
        <v>230</v>
      </c>
      <c r="S7" s="86" t="s">
        <v>227</v>
      </c>
      <c r="T7" s="86" t="s">
        <v>230</v>
      </c>
      <c r="U7" s="86" t="s">
        <v>227</v>
      </c>
      <c r="V7" s="86" t="s">
        <v>230</v>
      </c>
      <c r="W7" s="86" t="s">
        <v>227</v>
      </c>
      <c r="X7" s="86" t="s">
        <v>230</v>
      </c>
      <c r="Y7" s="86" t="s">
        <v>227</v>
      </c>
      <c r="Z7" s="86" t="s">
        <v>230</v>
      </c>
      <c r="AA7" s="86" t="s">
        <v>227</v>
      </c>
      <c r="AB7" s="86" t="s">
        <v>230</v>
      </c>
      <c r="AC7" s="86" t="s">
        <v>227</v>
      </c>
      <c r="AD7" s="86" t="s">
        <v>230</v>
      </c>
      <c r="AE7" s="86" t="s">
        <v>227</v>
      </c>
      <c r="AF7" s="86" t="s">
        <v>230</v>
      </c>
    </row>
    <row r="8" spans="1:32" ht="18" customHeight="1">
      <c r="A8" s="123" t="s">
        <v>154</v>
      </c>
      <c r="B8" s="74" t="s">
        <v>155</v>
      </c>
      <c r="C8" s="75"/>
      <c r="D8" s="75"/>
      <c r="E8" s="76">
        <v>1</v>
      </c>
      <c r="F8" s="114">
        <v>1</v>
      </c>
      <c r="G8" s="76">
        <v>44</v>
      </c>
      <c r="H8" s="76">
        <v>44</v>
      </c>
      <c r="I8" s="76">
        <v>22</v>
      </c>
      <c r="J8" s="76">
        <v>22</v>
      </c>
      <c r="K8" s="76">
        <v>22</v>
      </c>
      <c r="L8" s="76">
        <v>22</v>
      </c>
      <c r="M8" s="115">
        <v>26</v>
      </c>
      <c r="N8" s="115">
        <v>26</v>
      </c>
      <c r="O8" s="115">
        <v>2</v>
      </c>
      <c r="P8" s="115">
        <v>2</v>
      </c>
      <c r="Q8" s="115">
        <v>6</v>
      </c>
      <c r="R8" s="115">
        <v>6</v>
      </c>
      <c r="S8" s="76">
        <v>8</v>
      </c>
      <c r="T8" s="76">
        <v>8</v>
      </c>
      <c r="U8" s="114">
        <v>75</v>
      </c>
      <c r="V8" s="114">
        <v>79</v>
      </c>
      <c r="W8" s="76">
        <v>6</v>
      </c>
      <c r="X8" s="76">
        <v>6</v>
      </c>
      <c r="Y8" s="76">
        <v>4</v>
      </c>
      <c r="Z8" s="76">
        <v>4</v>
      </c>
      <c r="AA8" s="76">
        <v>1</v>
      </c>
      <c r="AB8" s="76">
        <v>1</v>
      </c>
      <c r="AC8" s="76">
        <v>9</v>
      </c>
      <c r="AD8" s="76">
        <v>9</v>
      </c>
      <c r="AE8" s="76">
        <v>6</v>
      </c>
      <c r="AF8" s="115">
        <v>26</v>
      </c>
    </row>
    <row r="9" spans="1:32" ht="18" customHeight="1">
      <c r="A9" s="123"/>
      <c r="B9" s="123" t="s">
        <v>156</v>
      </c>
      <c r="C9" s="80" t="s">
        <v>157</v>
      </c>
      <c r="D9" s="80"/>
      <c r="E9" s="76">
        <v>105</v>
      </c>
      <c r="F9" s="114">
        <v>105</v>
      </c>
      <c r="G9" s="76">
        <v>124479</v>
      </c>
      <c r="H9" s="76">
        <v>124479</v>
      </c>
      <c r="I9" s="76">
        <v>26023</v>
      </c>
      <c r="J9" s="76">
        <v>26023</v>
      </c>
      <c r="K9" s="76">
        <v>897</v>
      </c>
      <c r="L9" s="76">
        <v>897</v>
      </c>
      <c r="M9" s="115">
        <v>75921</v>
      </c>
      <c r="N9" s="115">
        <v>75921</v>
      </c>
      <c r="O9" s="115">
        <v>31291</v>
      </c>
      <c r="P9" s="115">
        <v>31291</v>
      </c>
      <c r="Q9" s="115">
        <v>300</v>
      </c>
      <c r="R9" s="115">
        <v>300</v>
      </c>
      <c r="S9" s="76">
        <v>490</v>
      </c>
      <c r="T9" s="76">
        <v>490</v>
      </c>
      <c r="U9" s="114">
        <v>600</v>
      </c>
      <c r="V9" s="114">
        <v>600</v>
      </c>
      <c r="W9" s="76">
        <v>3000</v>
      </c>
      <c r="X9" s="76">
        <v>3000</v>
      </c>
      <c r="Y9" s="76">
        <v>441</v>
      </c>
      <c r="Z9" s="76">
        <v>441</v>
      </c>
      <c r="AA9" s="76">
        <v>20</v>
      </c>
      <c r="AB9" s="76">
        <v>20</v>
      </c>
      <c r="AC9" s="76">
        <v>100</v>
      </c>
      <c r="AD9" s="76">
        <v>100</v>
      </c>
      <c r="AE9" s="76">
        <v>132</v>
      </c>
      <c r="AF9" s="115">
        <v>75921</v>
      </c>
    </row>
    <row r="10" spans="1:32" ht="18" customHeight="1">
      <c r="A10" s="123"/>
      <c r="B10" s="123"/>
      <c r="C10" s="80" t="s">
        <v>158</v>
      </c>
      <c r="D10" s="80"/>
      <c r="E10" s="76">
        <v>105</v>
      </c>
      <c r="F10" s="114">
        <v>105</v>
      </c>
      <c r="G10" s="76">
        <v>113490</v>
      </c>
      <c r="H10" s="76">
        <v>113490</v>
      </c>
      <c r="I10" s="116">
        <v>20784</v>
      </c>
      <c r="J10" s="76">
        <v>20784</v>
      </c>
      <c r="K10" s="76">
        <v>459</v>
      </c>
      <c r="L10" s="76">
        <v>459</v>
      </c>
      <c r="M10" s="115">
        <v>0</v>
      </c>
      <c r="N10" s="115">
        <v>0</v>
      </c>
      <c r="O10" s="115">
        <v>0</v>
      </c>
      <c r="P10" s="115">
        <v>0</v>
      </c>
      <c r="Q10" s="115">
        <v>159</v>
      </c>
      <c r="R10" s="115">
        <v>159</v>
      </c>
      <c r="S10" s="76">
        <v>250</v>
      </c>
      <c r="T10" s="76">
        <v>250</v>
      </c>
      <c r="U10" s="114">
        <v>300</v>
      </c>
      <c r="V10" s="114">
        <v>300</v>
      </c>
      <c r="W10" s="76">
        <v>2000</v>
      </c>
      <c r="X10" s="76">
        <v>2000</v>
      </c>
      <c r="Y10" s="76">
        <v>264.60000000000002</v>
      </c>
      <c r="Z10" s="76">
        <v>265</v>
      </c>
      <c r="AA10" s="76">
        <v>20</v>
      </c>
      <c r="AB10" s="76">
        <v>20</v>
      </c>
      <c r="AC10" s="76">
        <v>50</v>
      </c>
      <c r="AD10" s="76">
        <v>50</v>
      </c>
      <c r="AE10" s="76">
        <v>107</v>
      </c>
      <c r="AF10" s="115">
        <v>0</v>
      </c>
    </row>
    <row r="11" spans="1:32" ht="18" customHeight="1">
      <c r="A11" s="123"/>
      <c r="B11" s="123"/>
      <c r="C11" s="80" t="s">
        <v>159</v>
      </c>
      <c r="D11" s="80"/>
      <c r="E11" s="76">
        <v>0</v>
      </c>
      <c r="F11" s="114">
        <v>0</v>
      </c>
      <c r="G11" s="76">
        <v>2200</v>
      </c>
      <c r="H11" s="76">
        <v>2200</v>
      </c>
      <c r="I11" s="76">
        <v>853</v>
      </c>
      <c r="J11" s="76">
        <v>853</v>
      </c>
      <c r="K11" s="76">
        <v>0</v>
      </c>
      <c r="L11" s="76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31</v>
      </c>
      <c r="R11" s="115">
        <v>31</v>
      </c>
      <c r="S11" s="76">
        <v>0</v>
      </c>
      <c r="T11" s="76">
        <v>0</v>
      </c>
      <c r="U11" s="114" t="s">
        <v>278</v>
      </c>
      <c r="V11" s="114">
        <v>0</v>
      </c>
      <c r="W11" s="117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117">
        <v>0</v>
      </c>
      <c r="AF11" s="115">
        <v>0</v>
      </c>
    </row>
    <row r="12" spans="1:32" ht="18" customHeight="1">
      <c r="A12" s="123"/>
      <c r="B12" s="123"/>
      <c r="C12" s="80" t="s">
        <v>160</v>
      </c>
      <c r="D12" s="80"/>
      <c r="E12" s="76">
        <v>0</v>
      </c>
      <c r="F12" s="114">
        <v>0</v>
      </c>
      <c r="G12" s="76">
        <v>8589</v>
      </c>
      <c r="H12" s="76">
        <v>8589</v>
      </c>
      <c r="I12" s="76">
        <v>4386</v>
      </c>
      <c r="J12" s="76">
        <v>4386</v>
      </c>
      <c r="K12" s="76">
        <v>438</v>
      </c>
      <c r="L12" s="76">
        <v>438</v>
      </c>
      <c r="M12" s="115">
        <v>0</v>
      </c>
      <c r="N12" s="115">
        <v>0</v>
      </c>
      <c r="O12" s="115">
        <v>0</v>
      </c>
      <c r="P12" s="115">
        <v>0</v>
      </c>
      <c r="Q12" s="115">
        <v>105</v>
      </c>
      <c r="R12" s="115">
        <v>105</v>
      </c>
      <c r="S12" s="76">
        <v>240</v>
      </c>
      <c r="T12" s="76">
        <v>240</v>
      </c>
      <c r="U12" s="114">
        <v>300</v>
      </c>
      <c r="V12" s="114">
        <v>300</v>
      </c>
      <c r="W12" s="76">
        <v>600</v>
      </c>
      <c r="X12" s="76">
        <v>600</v>
      </c>
      <c r="Y12" s="76">
        <v>176.4</v>
      </c>
      <c r="Z12" s="76">
        <v>176</v>
      </c>
      <c r="AA12" s="76">
        <v>0</v>
      </c>
      <c r="AB12" s="76">
        <v>0</v>
      </c>
      <c r="AC12" s="76">
        <v>32</v>
      </c>
      <c r="AD12" s="76">
        <v>32</v>
      </c>
      <c r="AE12" s="76">
        <v>25</v>
      </c>
      <c r="AF12" s="115">
        <v>0</v>
      </c>
    </row>
    <row r="13" spans="1:32" ht="18" customHeight="1">
      <c r="A13" s="123"/>
      <c r="B13" s="123"/>
      <c r="C13" s="80" t="s">
        <v>161</v>
      </c>
      <c r="D13" s="80"/>
      <c r="E13" s="76">
        <v>0</v>
      </c>
      <c r="F13" s="114">
        <v>0</v>
      </c>
      <c r="G13" s="76">
        <v>0</v>
      </c>
      <c r="H13" s="76">
        <v>0</v>
      </c>
      <c r="I13" s="117">
        <v>0</v>
      </c>
      <c r="J13" s="76">
        <v>0</v>
      </c>
      <c r="K13" s="76">
        <v>0</v>
      </c>
      <c r="L13" s="76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76">
        <v>0</v>
      </c>
      <c r="T13" s="76">
        <v>0</v>
      </c>
      <c r="U13" s="114" t="s">
        <v>278</v>
      </c>
      <c r="V13" s="114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115">
        <v>0</v>
      </c>
    </row>
    <row r="14" spans="1:32" ht="18" customHeight="1">
      <c r="A14" s="123"/>
      <c r="B14" s="123"/>
      <c r="C14" s="80" t="s">
        <v>162</v>
      </c>
      <c r="D14" s="80"/>
      <c r="E14" s="76">
        <v>0</v>
      </c>
      <c r="F14" s="114">
        <v>0</v>
      </c>
      <c r="G14" s="76">
        <v>0</v>
      </c>
      <c r="H14" s="76">
        <v>0</v>
      </c>
      <c r="I14" s="118">
        <v>0</v>
      </c>
      <c r="J14" s="76">
        <v>0</v>
      </c>
      <c r="K14" s="76">
        <v>0</v>
      </c>
      <c r="L14" s="76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5</v>
      </c>
      <c r="R14" s="115">
        <v>5</v>
      </c>
      <c r="S14" s="76">
        <v>0</v>
      </c>
      <c r="T14" s="76">
        <v>0</v>
      </c>
      <c r="U14" s="114" t="s">
        <v>278</v>
      </c>
      <c r="V14" s="114">
        <v>0</v>
      </c>
      <c r="W14" s="76">
        <v>400</v>
      </c>
      <c r="X14" s="76">
        <v>400</v>
      </c>
      <c r="Y14" s="76">
        <v>0</v>
      </c>
      <c r="Z14" s="76">
        <v>0</v>
      </c>
      <c r="AA14" s="76">
        <v>0</v>
      </c>
      <c r="AB14" s="76">
        <v>0</v>
      </c>
      <c r="AC14" s="76">
        <v>19</v>
      </c>
      <c r="AD14" s="76">
        <v>19</v>
      </c>
      <c r="AE14" s="76">
        <v>0</v>
      </c>
      <c r="AF14" s="115">
        <v>0</v>
      </c>
    </row>
    <row r="15" spans="1:32" ht="18" customHeight="1">
      <c r="A15" s="123" t="s">
        <v>163</v>
      </c>
      <c r="B15" s="123" t="s">
        <v>164</v>
      </c>
      <c r="C15" s="80" t="s">
        <v>165</v>
      </c>
      <c r="D15" s="80"/>
      <c r="E15" s="84">
        <v>66489.762000000002</v>
      </c>
      <c r="F15" s="77">
        <v>64208.027000000002</v>
      </c>
      <c r="G15" s="84">
        <v>14790.91</v>
      </c>
      <c r="H15" s="84">
        <v>11562.674999999999</v>
      </c>
      <c r="I15" s="84">
        <v>3734</v>
      </c>
      <c r="J15" s="84">
        <v>4796</v>
      </c>
      <c r="K15" s="84">
        <v>2311</v>
      </c>
      <c r="L15" s="84">
        <v>2669</v>
      </c>
      <c r="M15" s="91">
        <v>19067</v>
      </c>
      <c r="N15" s="91">
        <v>16859</v>
      </c>
      <c r="O15" s="91">
        <v>32601</v>
      </c>
      <c r="P15" s="91">
        <v>28500</v>
      </c>
      <c r="Q15" s="91">
        <v>537</v>
      </c>
      <c r="R15" s="91">
        <v>495</v>
      </c>
      <c r="S15" s="84">
        <v>3718</v>
      </c>
      <c r="T15" s="84">
        <v>2997</v>
      </c>
      <c r="U15" s="77">
        <v>10878</v>
      </c>
      <c r="V15" s="77">
        <v>10805.8</v>
      </c>
      <c r="W15" s="84">
        <v>189019.2</v>
      </c>
      <c r="X15" s="84">
        <v>383.1</v>
      </c>
      <c r="Y15" s="84">
        <v>1777</v>
      </c>
      <c r="Z15" s="84">
        <v>1711</v>
      </c>
      <c r="AA15" s="84">
        <v>2455.1999999999998</v>
      </c>
      <c r="AB15" s="84">
        <v>2225.9</v>
      </c>
      <c r="AC15" s="84">
        <v>17442</v>
      </c>
      <c r="AD15" s="84">
        <v>17275</v>
      </c>
      <c r="AE15" s="84">
        <v>10690</v>
      </c>
      <c r="AF15" s="91">
        <v>16859</v>
      </c>
    </row>
    <row r="16" spans="1:32" ht="18" customHeight="1">
      <c r="A16" s="123"/>
      <c r="B16" s="123"/>
      <c r="C16" s="80" t="s">
        <v>166</v>
      </c>
      <c r="D16" s="80"/>
      <c r="E16" s="84">
        <v>1145134.0689999999</v>
      </c>
      <c r="F16" s="77">
        <v>1151222.1140000001</v>
      </c>
      <c r="G16" s="84">
        <v>187530.77</v>
      </c>
      <c r="H16" s="84">
        <v>194314.40599999999</v>
      </c>
      <c r="I16" s="84">
        <v>58653</v>
      </c>
      <c r="J16" s="84">
        <v>59869</v>
      </c>
      <c r="K16" s="84">
        <v>7524</v>
      </c>
      <c r="L16" s="84">
        <v>7331</v>
      </c>
      <c r="M16" s="91">
        <v>80490</v>
      </c>
      <c r="N16" s="91">
        <v>81653</v>
      </c>
      <c r="O16" s="91">
        <v>65380</v>
      </c>
      <c r="P16" s="91">
        <v>71489</v>
      </c>
      <c r="Q16" s="91">
        <v>835</v>
      </c>
      <c r="R16" s="91">
        <v>891</v>
      </c>
      <c r="S16" s="84">
        <v>1719</v>
      </c>
      <c r="T16" s="84">
        <v>1821</v>
      </c>
      <c r="U16" s="77">
        <v>1239</v>
      </c>
      <c r="V16" s="77">
        <v>972</v>
      </c>
      <c r="W16" s="84">
        <v>2802.4</v>
      </c>
      <c r="X16" s="84">
        <v>202801.9</v>
      </c>
      <c r="Y16" s="84">
        <v>5897</v>
      </c>
      <c r="Z16" s="84">
        <v>5937</v>
      </c>
      <c r="AA16" s="84">
        <v>1231.2</v>
      </c>
      <c r="AB16" s="84">
        <v>1141.9000000000001</v>
      </c>
      <c r="AC16" s="84">
        <v>2618</v>
      </c>
      <c r="AD16" s="84">
        <v>2679</v>
      </c>
      <c r="AE16" s="84">
        <v>5942</v>
      </c>
      <c r="AF16" s="91">
        <v>81653</v>
      </c>
    </row>
    <row r="17" spans="1:32" ht="18" customHeight="1">
      <c r="A17" s="123"/>
      <c r="B17" s="123"/>
      <c r="C17" s="80" t="s">
        <v>167</v>
      </c>
      <c r="D17" s="80"/>
      <c r="E17" s="84">
        <v>0</v>
      </c>
      <c r="F17" s="77">
        <v>0</v>
      </c>
      <c r="G17" s="84">
        <v>0</v>
      </c>
      <c r="H17" s="84">
        <v>0</v>
      </c>
      <c r="I17" s="119">
        <v>0</v>
      </c>
      <c r="J17" s="84">
        <v>0</v>
      </c>
      <c r="K17" s="84">
        <v>0</v>
      </c>
      <c r="L17" s="84">
        <v>0</v>
      </c>
      <c r="M17" s="115">
        <v>0</v>
      </c>
      <c r="N17" s="91">
        <v>0</v>
      </c>
      <c r="O17" s="91"/>
      <c r="P17" s="91">
        <v>0</v>
      </c>
      <c r="Q17" s="91">
        <v>0</v>
      </c>
      <c r="R17" s="91">
        <v>0</v>
      </c>
      <c r="S17" s="84">
        <v>0</v>
      </c>
      <c r="T17" s="84">
        <v>0</v>
      </c>
      <c r="U17" s="77" t="s">
        <v>278</v>
      </c>
      <c r="V17" s="77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119">
        <v>0</v>
      </c>
      <c r="AF17" s="91">
        <v>0</v>
      </c>
    </row>
    <row r="18" spans="1:32" ht="18" customHeight="1">
      <c r="A18" s="123"/>
      <c r="B18" s="123"/>
      <c r="C18" s="80" t="s">
        <v>168</v>
      </c>
      <c r="D18" s="80"/>
      <c r="E18" s="77">
        <f>+SUM(E15:E17)</f>
        <v>1211623.831</v>
      </c>
      <c r="F18" s="77">
        <f>+SUM(F15:F17)</f>
        <v>1215430.1410000001</v>
      </c>
      <c r="G18" s="84">
        <v>202321.68</v>
      </c>
      <c r="H18" s="84">
        <v>205877.08100000001</v>
      </c>
      <c r="I18" s="84">
        <v>62387</v>
      </c>
      <c r="J18" s="84">
        <v>64665</v>
      </c>
      <c r="K18" s="84">
        <v>9835</v>
      </c>
      <c r="L18" s="84">
        <v>10000</v>
      </c>
      <c r="M18" s="91">
        <v>99557</v>
      </c>
      <c r="N18" s="91">
        <v>98512</v>
      </c>
      <c r="O18" s="91">
        <v>97981</v>
      </c>
      <c r="P18" s="91">
        <v>99989</v>
      </c>
      <c r="Q18" s="91">
        <v>1372</v>
      </c>
      <c r="R18" s="91">
        <v>1386</v>
      </c>
      <c r="S18" s="84">
        <v>5436</v>
      </c>
      <c r="T18" s="84">
        <v>4818</v>
      </c>
      <c r="U18" s="77">
        <v>12117</v>
      </c>
      <c r="V18" s="77">
        <v>11777.8</v>
      </c>
      <c r="W18" s="84">
        <v>191821.6</v>
      </c>
      <c r="X18" s="84">
        <v>203185.1</v>
      </c>
      <c r="Y18" s="84">
        <v>7674</v>
      </c>
      <c r="Z18" s="84">
        <v>7648</v>
      </c>
      <c r="AA18" s="84">
        <v>3686.4</v>
      </c>
      <c r="AB18" s="84">
        <v>3367.8</v>
      </c>
      <c r="AC18" s="84">
        <v>20060</v>
      </c>
      <c r="AD18" s="84">
        <v>19954</v>
      </c>
      <c r="AE18" s="84">
        <v>16631</v>
      </c>
      <c r="AF18" s="91">
        <v>98512</v>
      </c>
    </row>
    <row r="19" spans="1:32" ht="18" customHeight="1">
      <c r="A19" s="123"/>
      <c r="B19" s="123" t="s">
        <v>169</v>
      </c>
      <c r="C19" s="80" t="s">
        <v>170</v>
      </c>
      <c r="D19" s="80"/>
      <c r="E19" s="84">
        <v>43003.976000000002</v>
      </c>
      <c r="F19" s="77">
        <v>41563.182999999997</v>
      </c>
      <c r="G19" s="84">
        <v>13453.47</v>
      </c>
      <c r="H19" s="84">
        <v>13426.120999999999</v>
      </c>
      <c r="I19" s="84">
        <v>6745</v>
      </c>
      <c r="J19" s="84">
        <v>6717</v>
      </c>
      <c r="K19" s="84">
        <v>544</v>
      </c>
      <c r="L19" s="84">
        <v>587</v>
      </c>
      <c r="M19" s="91">
        <v>17265</v>
      </c>
      <c r="N19" s="91">
        <v>16277</v>
      </c>
      <c r="O19" s="91">
        <v>5997</v>
      </c>
      <c r="P19" s="91">
        <v>6363</v>
      </c>
      <c r="Q19" s="91">
        <v>90</v>
      </c>
      <c r="R19" s="91">
        <v>113</v>
      </c>
      <c r="S19" s="84">
        <v>2997</v>
      </c>
      <c r="T19" s="84">
        <v>1875</v>
      </c>
      <c r="U19" s="77">
        <v>1300</v>
      </c>
      <c r="V19" s="77">
        <v>1501.5</v>
      </c>
      <c r="W19" s="84">
        <v>28646.400000000001</v>
      </c>
      <c r="X19" s="84">
        <v>20007.900000000001</v>
      </c>
      <c r="Y19" s="84">
        <v>458</v>
      </c>
      <c r="Z19" s="84">
        <v>572</v>
      </c>
      <c r="AA19" s="84">
        <v>924.4</v>
      </c>
      <c r="AB19" s="84">
        <v>949.2</v>
      </c>
      <c r="AC19" s="84">
        <v>5639</v>
      </c>
      <c r="AD19" s="84">
        <v>5814</v>
      </c>
      <c r="AE19" s="84">
        <v>3868</v>
      </c>
      <c r="AF19" s="91">
        <v>16277</v>
      </c>
    </row>
    <row r="20" spans="1:32" ht="18" customHeight="1">
      <c r="A20" s="123"/>
      <c r="B20" s="123"/>
      <c r="C20" s="80" t="s">
        <v>171</v>
      </c>
      <c r="D20" s="80"/>
      <c r="E20" s="84">
        <v>718618.75600000005</v>
      </c>
      <c r="F20" s="77">
        <v>732326.29700000002</v>
      </c>
      <c r="G20" s="84">
        <v>103666.72</v>
      </c>
      <c r="H20" s="84">
        <v>105151.711</v>
      </c>
      <c r="I20" s="84">
        <v>22437</v>
      </c>
      <c r="J20" s="84">
        <v>25192</v>
      </c>
      <c r="K20" s="84">
        <v>3793</v>
      </c>
      <c r="L20" s="84">
        <v>4089</v>
      </c>
      <c r="M20" s="91">
        <v>5011</v>
      </c>
      <c r="N20" s="91">
        <v>5011</v>
      </c>
      <c r="O20" s="91">
        <v>29845</v>
      </c>
      <c r="P20" s="91">
        <v>32343</v>
      </c>
      <c r="Q20" s="91">
        <v>209</v>
      </c>
      <c r="R20" s="91">
        <v>234</v>
      </c>
      <c r="S20" s="84">
        <v>734</v>
      </c>
      <c r="T20" s="84">
        <v>821</v>
      </c>
      <c r="U20" s="77">
        <v>745</v>
      </c>
      <c r="V20" s="77">
        <v>697.1</v>
      </c>
      <c r="W20" s="84">
        <v>160000</v>
      </c>
      <c r="X20" s="84">
        <v>180011.3</v>
      </c>
      <c r="Y20" s="84">
        <v>2857</v>
      </c>
      <c r="Z20" s="84">
        <v>2891</v>
      </c>
      <c r="AA20" s="84">
        <v>471.7</v>
      </c>
      <c r="AB20" s="84">
        <v>373.5</v>
      </c>
      <c r="AC20" s="84">
        <v>1184</v>
      </c>
      <c r="AD20" s="84">
        <v>1249</v>
      </c>
      <c r="AE20" s="84">
        <v>4876</v>
      </c>
      <c r="AF20" s="91">
        <v>5011</v>
      </c>
    </row>
    <row r="21" spans="1:32" ht="18" customHeight="1">
      <c r="A21" s="123"/>
      <c r="B21" s="123"/>
      <c r="C21" s="80" t="s">
        <v>172</v>
      </c>
      <c r="D21" s="80"/>
      <c r="E21" s="77">
        <v>0</v>
      </c>
      <c r="F21" s="77">
        <v>0</v>
      </c>
      <c r="G21" s="77">
        <v>0</v>
      </c>
      <c r="H21" s="77">
        <v>0</v>
      </c>
      <c r="I21" s="120">
        <v>0</v>
      </c>
      <c r="J21" s="77">
        <v>0</v>
      </c>
      <c r="K21" s="77">
        <v>0</v>
      </c>
      <c r="L21" s="77">
        <v>0</v>
      </c>
      <c r="M21" s="115">
        <v>0</v>
      </c>
      <c r="N21" s="91">
        <v>0</v>
      </c>
      <c r="O21" s="91"/>
      <c r="P21" s="91">
        <v>0</v>
      </c>
      <c r="Q21" s="91">
        <v>0</v>
      </c>
      <c r="R21" s="91">
        <v>0</v>
      </c>
      <c r="S21" s="77">
        <v>0</v>
      </c>
      <c r="T21" s="77">
        <v>0</v>
      </c>
      <c r="U21" s="77" t="s">
        <v>278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91">
        <v>0</v>
      </c>
    </row>
    <row r="22" spans="1:32" ht="18" customHeight="1">
      <c r="A22" s="123"/>
      <c r="B22" s="123"/>
      <c r="C22" s="45" t="s">
        <v>173</v>
      </c>
      <c r="D22" s="45"/>
      <c r="E22" s="77">
        <f>+SUM(E19:E21)</f>
        <v>761622.73200000008</v>
      </c>
      <c r="F22" s="77">
        <f>+SUM(F19:F21)</f>
        <v>773889.48</v>
      </c>
      <c r="G22" s="84">
        <v>117120.19</v>
      </c>
      <c r="H22" s="84">
        <v>118577.833</v>
      </c>
      <c r="I22" s="84">
        <v>29182</v>
      </c>
      <c r="J22" s="84">
        <v>31908</v>
      </c>
      <c r="K22" s="84">
        <v>4337</v>
      </c>
      <c r="L22" s="84">
        <v>4675</v>
      </c>
      <c r="M22" s="91">
        <v>22276</v>
      </c>
      <c r="N22" s="91">
        <v>21288</v>
      </c>
      <c r="O22" s="91">
        <v>35843</v>
      </c>
      <c r="P22" s="91">
        <v>38706</v>
      </c>
      <c r="Q22" s="91">
        <v>299</v>
      </c>
      <c r="R22" s="91">
        <v>347</v>
      </c>
      <c r="S22" s="84">
        <v>3731</v>
      </c>
      <c r="T22" s="84">
        <v>2696</v>
      </c>
      <c r="U22" s="77">
        <v>2045</v>
      </c>
      <c r="V22" s="77">
        <v>2198.6</v>
      </c>
      <c r="W22" s="84">
        <v>188646.39999999999</v>
      </c>
      <c r="X22" s="84">
        <v>200019.20000000001</v>
      </c>
      <c r="Y22" s="84">
        <v>3315</v>
      </c>
      <c r="Z22" s="84">
        <v>3463</v>
      </c>
      <c r="AA22" s="84">
        <v>1396.1</v>
      </c>
      <c r="AB22" s="84">
        <v>1322.7</v>
      </c>
      <c r="AC22" s="84">
        <v>6822</v>
      </c>
      <c r="AD22" s="84">
        <v>7063</v>
      </c>
      <c r="AE22" s="84">
        <v>8744</v>
      </c>
      <c r="AF22" s="91">
        <v>21288</v>
      </c>
    </row>
    <row r="23" spans="1:32" ht="18" customHeight="1">
      <c r="A23" s="123"/>
      <c r="B23" s="123" t="s">
        <v>174</v>
      </c>
      <c r="C23" s="80" t="s">
        <v>175</v>
      </c>
      <c r="D23" s="80"/>
      <c r="E23" s="84">
        <v>105</v>
      </c>
      <c r="F23" s="77">
        <v>105</v>
      </c>
      <c r="G23" s="84">
        <v>124279</v>
      </c>
      <c r="H23" s="84">
        <v>124279</v>
      </c>
      <c r="I23" s="84">
        <v>100</v>
      </c>
      <c r="J23" s="84">
        <v>100</v>
      </c>
      <c r="K23" s="84">
        <v>897</v>
      </c>
      <c r="L23" s="84">
        <v>897</v>
      </c>
      <c r="M23" s="91">
        <v>12000</v>
      </c>
      <c r="N23" s="91">
        <v>12000</v>
      </c>
      <c r="O23" s="91">
        <v>16855</v>
      </c>
      <c r="P23" s="91">
        <v>16855</v>
      </c>
      <c r="Q23" s="91">
        <v>300</v>
      </c>
      <c r="R23" s="91">
        <v>300</v>
      </c>
      <c r="S23" s="84">
        <v>490</v>
      </c>
      <c r="T23" s="84">
        <v>490</v>
      </c>
      <c r="U23" s="77">
        <v>600</v>
      </c>
      <c r="V23" s="77">
        <v>600</v>
      </c>
      <c r="W23" s="84">
        <v>100</v>
      </c>
      <c r="X23" s="84">
        <v>100</v>
      </c>
      <c r="Y23" s="84">
        <v>441</v>
      </c>
      <c r="Z23" s="84">
        <v>441</v>
      </c>
      <c r="AA23" s="84">
        <v>20</v>
      </c>
      <c r="AB23" s="84">
        <v>20</v>
      </c>
      <c r="AC23" s="84">
        <v>100</v>
      </c>
      <c r="AD23" s="84">
        <v>100</v>
      </c>
      <c r="AE23" s="84">
        <v>100</v>
      </c>
      <c r="AF23" s="91">
        <v>12000</v>
      </c>
    </row>
    <row r="24" spans="1:32" ht="18" customHeight="1">
      <c r="A24" s="123"/>
      <c r="B24" s="123"/>
      <c r="C24" s="80" t="s">
        <v>176</v>
      </c>
      <c r="D24" s="80"/>
      <c r="E24" s="84">
        <v>449896.098</v>
      </c>
      <c r="F24" s="77">
        <v>441435.66</v>
      </c>
      <c r="G24" s="84">
        <v>-39077.506000000001</v>
      </c>
      <c r="H24" s="84">
        <v>-36979.750999999997</v>
      </c>
      <c r="I24" s="84">
        <v>33105</v>
      </c>
      <c r="J24" s="84">
        <v>32657</v>
      </c>
      <c r="K24" s="84">
        <v>4601</v>
      </c>
      <c r="L24" s="84">
        <v>4428</v>
      </c>
      <c r="M24" s="91">
        <v>1360</v>
      </c>
      <c r="N24" s="91">
        <v>1303</v>
      </c>
      <c r="O24" s="91">
        <v>30848</v>
      </c>
      <c r="P24" s="91">
        <v>29992</v>
      </c>
      <c r="Q24" s="91">
        <v>773</v>
      </c>
      <c r="R24" s="91">
        <v>739</v>
      </c>
      <c r="S24" s="84">
        <v>1187</v>
      </c>
      <c r="T24" s="84">
        <v>1604</v>
      </c>
      <c r="U24" s="77">
        <v>9462</v>
      </c>
      <c r="V24" s="77">
        <v>8968.1</v>
      </c>
      <c r="W24" s="84">
        <v>3075.2</v>
      </c>
      <c r="X24" s="77">
        <v>3065.9</v>
      </c>
      <c r="Y24" s="84">
        <v>3918</v>
      </c>
      <c r="Z24" s="84">
        <v>3744</v>
      </c>
      <c r="AA24" s="84">
        <v>2268.8000000000002</v>
      </c>
      <c r="AB24" s="84">
        <v>2021.9</v>
      </c>
      <c r="AC24" s="84">
        <v>13119</v>
      </c>
      <c r="AD24" s="84">
        <v>12772</v>
      </c>
      <c r="AE24" s="84">
        <v>3697</v>
      </c>
      <c r="AF24" s="91">
        <v>1303</v>
      </c>
    </row>
    <row r="25" spans="1:32" ht="18" customHeight="1">
      <c r="A25" s="123"/>
      <c r="B25" s="123"/>
      <c r="C25" s="80" t="s">
        <v>177</v>
      </c>
      <c r="D25" s="80"/>
      <c r="E25" s="84">
        <v>0</v>
      </c>
      <c r="F25" s="77">
        <v>0</v>
      </c>
      <c r="G25" s="84">
        <v>0</v>
      </c>
      <c r="H25" s="84">
        <v>0</v>
      </c>
      <c r="I25" s="121">
        <v>0</v>
      </c>
      <c r="J25" s="84">
        <v>0</v>
      </c>
      <c r="K25" s="84">
        <v>0</v>
      </c>
      <c r="L25" s="84">
        <v>0</v>
      </c>
      <c r="M25" s="91">
        <v>63921</v>
      </c>
      <c r="N25" s="91">
        <v>63921</v>
      </c>
      <c r="O25" s="91">
        <v>14436</v>
      </c>
      <c r="P25" s="91">
        <v>14436</v>
      </c>
      <c r="Q25" s="91">
        <v>0</v>
      </c>
      <c r="R25" s="91">
        <v>0</v>
      </c>
      <c r="S25" s="84">
        <v>28</v>
      </c>
      <c r="T25" s="84">
        <v>28</v>
      </c>
      <c r="U25" s="77">
        <v>150</v>
      </c>
      <c r="V25" s="77">
        <v>150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19</v>
      </c>
      <c r="AD25" s="84">
        <v>19</v>
      </c>
      <c r="AE25" s="84">
        <v>1</v>
      </c>
      <c r="AF25" s="91">
        <v>63921</v>
      </c>
    </row>
    <row r="26" spans="1:32" ht="18" customHeight="1">
      <c r="A26" s="123"/>
      <c r="B26" s="123"/>
      <c r="C26" s="80" t="s">
        <v>178</v>
      </c>
      <c r="D26" s="80"/>
      <c r="E26" s="77">
        <f>+SUM(E23:E25)</f>
        <v>450001.098</v>
      </c>
      <c r="F26" s="77">
        <f>+SUM(F23:F25)</f>
        <v>441540.66</v>
      </c>
      <c r="G26" s="84">
        <v>85201.493000000002</v>
      </c>
      <c r="H26" s="84">
        <v>87299.248000000007</v>
      </c>
      <c r="I26" s="84">
        <v>33205</v>
      </c>
      <c r="J26" s="84">
        <v>32757</v>
      </c>
      <c r="K26" s="84">
        <v>5498</v>
      </c>
      <c r="L26" s="84">
        <v>5325</v>
      </c>
      <c r="M26" s="91">
        <v>77281</v>
      </c>
      <c r="N26" s="91">
        <v>77224</v>
      </c>
      <c r="O26" s="91">
        <v>62139</v>
      </c>
      <c r="P26" s="91">
        <v>61283</v>
      </c>
      <c r="Q26" s="91">
        <v>1073</v>
      </c>
      <c r="R26" s="91">
        <v>1039</v>
      </c>
      <c r="S26" s="84">
        <v>1705</v>
      </c>
      <c r="T26" s="84">
        <v>2122</v>
      </c>
      <c r="U26" s="77">
        <v>10072</v>
      </c>
      <c r="V26" s="77">
        <v>9579.2999999999993</v>
      </c>
      <c r="W26" s="84">
        <v>3175.2</v>
      </c>
      <c r="X26" s="84">
        <v>3165.9</v>
      </c>
      <c r="Y26" s="84">
        <v>4359</v>
      </c>
      <c r="Z26" s="84">
        <v>4185</v>
      </c>
      <c r="AA26" s="84">
        <v>2290.3000000000002</v>
      </c>
      <c r="AB26" s="84">
        <v>2045.1</v>
      </c>
      <c r="AC26" s="84">
        <v>13238</v>
      </c>
      <c r="AD26" s="84">
        <v>12891</v>
      </c>
      <c r="AE26" s="84">
        <v>7887</v>
      </c>
      <c r="AF26" s="91">
        <v>77224</v>
      </c>
    </row>
    <row r="27" spans="1:32" ht="18" customHeight="1">
      <c r="A27" s="123"/>
      <c r="B27" s="80" t="s">
        <v>179</v>
      </c>
      <c r="C27" s="80"/>
      <c r="D27" s="80"/>
      <c r="E27" s="77">
        <f>+E22+E26</f>
        <v>1211623.83</v>
      </c>
      <c r="F27" s="77">
        <f>+F22+F26</f>
        <v>1215430.1399999999</v>
      </c>
      <c r="G27" s="84">
        <v>202321.68400000001</v>
      </c>
      <c r="H27" s="84">
        <v>205877.08100000001</v>
      </c>
      <c r="I27" s="84">
        <v>62387</v>
      </c>
      <c r="J27" s="84">
        <v>64665</v>
      </c>
      <c r="K27" s="84">
        <v>9835</v>
      </c>
      <c r="L27" s="84">
        <v>10000</v>
      </c>
      <c r="M27" s="91">
        <v>99557</v>
      </c>
      <c r="N27" s="91">
        <v>98512</v>
      </c>
      <c r="O27" s="91">
        <v>97981</v>
      </c>
      <c r="P27" s="91">
        <v>99989</v>
      </c>
      <c r="Q27" s="91">
        <v>1372</v>
      </c>
      <c r="R27" s="91">
        <v>1386</v>
      </c>
      <c r="S27" s="84">
        <v>5436</v>
      </c>
      <c r="T27" s="84">
        <v>4818</v>
      </c>
      <c r="U27" s="77">
        <v>12117</v>
      </c>
      <c r="V27" s="77">
        <v>11777.8</v>
      </c>
      <c r="W27" s="84">
        <v>191821.6</v>
      </c>
      <c r="X27" s="84">
        <v>203185.1</v>
      </c>
      <c r="Y27" s="84">
        <v>7674</v>
      </c>
      <c r="Z27" s="84">
        <v>7648</v>
      </c>
      <c r="AA27" s="84">
        <v>3686.4</v>
      </c>
      <c r="AB27" s="84">
        <v>3367.8</v>
      </c>
      <c r="AC27" s="84">
        <v>20060</v>
      </c>
      <c r="AD27" s="84">
        <v>19954</v>
      </c>
      <c r="AE27" s="84">
        <v>16631</v>
      </c>
      <c r="AF27" s="91">
        <v>98512</v>
      </c>
    </row>
    <row r="28" spans="1:32" ht="18" customHeight="1">
      <c r="A28" s="123" t="s">
        <v>180</v>
      </c>
      <c r="B28" s="123" t="s">
        <v>181</v>
      </c>
      <c r="C28" s="80" t="s">
        <v>182</v>
      </c>
      <c r="D28" s="78" t="s">
        <v>40</v>
      </c>
      <c r="E28" s="84">
        <v>120688.80899999999</v>
      </c>
      <c r="F28" s="120">
        <v>124229.22</v>
      </c>
      <c r="G28" s="84">
        <v>13092.522999999999</v>
      </c>
      <c r="H28" s="84">
        <v>11694.950999999999</v>
      </c>
      <c r="I28" s="84">
        <v>6808</v>
      </c>
      <c r="J28" s="84">
        <v>5820</v>
      </c>
      <c r="K28" s="84">
        <v>1499</v>
      </c>
      <c r="L28" s="84">
        <v>1460</v>
      </c>
      <c r="M28" s="91">
        <v>498</v>
      </c>
      <c r="N28" s="91">
        <v>503</v>
      </c>
      <c r="O28" s="91">
        <v>18033</v>
      </c>
      <c r="P28" s="91">
        <v>17759</v>
      </c>
      <c r="Q28" s="91">
        <v>572</v>
      </c>
      <c r="R28" s="91">
        <v>536</v>
      </c>
      <c r="S28" s="84">
        <v>3451</v>
      </c>
      <c r="T28" s="84">
        <v>1873</v>
      </c>
      <c r="U28" s="77">
        <v>11073</v>
      </c>
      <c r="V28" s="77">
        <v>9656.5</v>
      </c>
      <c r="W28" s="84">
        <v>0</v>
      </c>
      <c r="X28" s="84">
        <v>0</v>
      </c>
      <c r="Y28" s="84">
        <v>3119</v>
      </c>
      <c r="Z28" s="84">
        <v>3465</v>
      </c>
      <c r="AA28" s="84">
        <v>7963.3</v>
      </c>
      <c r="AB28" s="84">
        <v>7761.9</v>
      </c>
      <c r="AC28" s="84">
        <v>25624</v>
      </c>
      <c r="AD28" s="84">
        <v>24717</v>
      </c>
      <c r="AE28" s="84">
        <v>28997</v>
      </c>
      <c r="AF28" s="91">
        <v>503</v>
      </c>
    </row>
    <row r="29" spans="1:32" ht="18" customHeight="1">
      <c r="A29" s="123"/>
      <c r="B29" s="123"/>
      <c r="C29" s="80" t="s">
        <v>183</v>
      </c>
      <c r="D29" s="78" t="s">
        <v>41</v>
      </c>
      <c r="E29" s="84">
        <v>109167.522</v>
      </c>
      <c r="F29" s="77">
        <v>112394.268</v>
      </c>
      <c r="G29" s="51">
        <v>6212.3419999999996</v>
      </c>
      <c r="H29" s="84">
        <v>6107.8530000000001</v>
      </c>
      <c r="I29" s="84">
        <v>6161</v>
      </c>
      <c r="J29" s="84">
        <v>6949</v>
      </c>
      <c r="K29" s="84">
        <v>1072</v>
      </c>
      <c r="L29" s="84">
        <v>1038</v>
      </c>
      <c r="M29" s="91">
        <v>209</v>
      </c>
      <c r="N29" s="91">
        <v>219</v>
      </c>
      <c r="O29" s="91">
        <v>16093</v>
      </c>
      <c r="P29" s="91">
        <v>14301</v>
      </c>
      <c r="Q29" s="91">
        <v>118</v>
      </c>
      <c r="R29" s="91">
        <v>107</v>
      </c>
      <c r="S29" s="84">
        <v>3646</v>
      </c>
      <c r="T29" s="84">
        <v>2932</v>
      </c>
      <c r="U29" s="77">
        <v>6740</v>
      </c>
      <c r="V29" s="77">
        <v>5543.6</v>
      </c>
      <c r="W29" s="84">
        <v>0</v>
      </c>
      <c r="X29" s="84">
        <v>0</v>
      </c>
      <c r="Y29" s="84">
        <v>2562</v>
      </c>
      <c r="Z29" s="84">
        <v>2347</v>
      </c>
      <c r="AA29" s="84">
        <v>7133.4740000000002</v>
      </c>
      <c r="AB29" s="84">
        <v>7057.7</v>
      </c>
      <c r="AC29" s="84">
        <v>23837</v>
      </c>
      <c r="AD29" s="84">
        <v>23052</v>
      </c>
      <c r="AE29" s="84">
        <v>25572</v>
      </c>
      <c r="AF29" s="91">
        <v>219</v>
      </c>
    </row>
    <row r="30" spans="1:32" ht="18" customHeight="1">
      <c r="A30" s="123"/>
      <c r="B30" s="123"/>
      <c r="C30" s="80" t="s">
        <v>184</v>
      </c>
      <c r="D30" s="78" t="s">
        <v>185</v>
      </c>
      <c r="E30" s="84">
        <v>1872.269</v>
      </c>
      <c r="F30" s="77">
        <v>1629.5139999999999</v>
      </c>
      <c r="G30" s="51">
        <v>8228.1149999999998</v>
      </c>
      <c r="H30" s="84">
        <v>8378.75</v>
      </c>
      <c r="I30" s="84">
        <v>327</v>
      </c>
      <c r="J30" s="84">
        <v>312</v>
      </c>
      <c r="K30" s="84">
        <v>172</v>
      </c>
      <c r="L30" s="84">
        <v>159</v>
      </c>
      <c r="M30" s="91">
        <v>232</v>
      </c>
      <c r="N30" s="91">
        <v>230</v>
      </c>
      <c r="O30" s="91">
        <v>679</v>
      </c>
      <c r="P30" s="91">
        <v>708</v>
      </c>
      <c r="Q30" s="91">
        <v>410</v>
      </c>
      <c r="R30" s="91">
        <v>425</v>
      </c>
      <c r="S30" s="84">
        <v>1310</v>
      </c>
      <c r="T30" s="84">
        <v>1319</v>
      </c>
      <c r="U30" s="77">
        <v>3563</v>
      </c>
      <c r="V30" s="77">
        <v>3319.8</v>
      </c>
      <c r="W30" s="84">
        <v>6.6</v>
      </c>
      <c r="X30" s="84">
        <v>8.3000000000000007</v>
      </c>
      <c r="Y30" s="84">
        <v>313</v>
      </c>
      <c r="Z30" s="84">
        <v>636</v>
      </c>
      <c r="AA30" s="84">
        <v>443.495</v>
      </c>
      <c r="AB30" s="84">
        <v>438.4</v>
      </c>
      <c r="AC30" s="84">
        <v>1219</v>
      </c>
      <c r="AD30" s="84">
        <v>1172</v>
      </c>
      <c r="AE30" s="84">
        <v>2496</v>
      </c>
      <c r="AF30" s="91">
        <v>230</v>
      </c>
    </row>
    <row r="31" spans="1:32" ht="18" customHeight="1">
      <c r="A31" s="123"/>
      <c r="B31" s="123"/>
      <c r="C31" s="45" t="s">
        <v>186</v>
      </c>
      <c r="D31" s="78" t="s">
        <v>187</v>
      </c>
      <c r="E31" s="84">
        <f t="shared" ref="E31:F31" si="0">E28-E29-E30</f>
        <v>9649.0179999999964</v>
      </c>
      <c r="F31" s="77">
        <f t="shared" si="0"/>
        <v>10205.438000000006</v>
      </c>
      <c r="G31" s="84">
        <f>G28-G29-G30</f>
        <v>-1347.9340000000002</v>
      </c>
      <c r="H31" s="84">
        <f t="shared" ref="H31:K31" si="1">H28-H29-H30</f>
        <v>-2791.652000000001</v>
      </c>
      <c r="I31" s="84">
        <f t="shared" si="1"/>
        <v>320</v>
      </c>
      <c r="J31" s="84">
        <f t="shared" si="1"/>
        <v>-1441</v>
      </c>
      <c r="K31" s="84">
        <f t="shared" si="1"/>
        <v>255</v>
      </c>
      <c r="L31" s="84">
        <f>L28-L29-L30</f>
        <v>263</v>
      </c>
      <c r="M31" s="91">
        <f t="shared" ref="M31" si="2">M28-M29-M30</f>
        <v>57</v>
      </c>
      <c r="N31" s="91">
        <v>54</v>
      </c>
      <c r="O31" s="91">
        <f t="shared" ref="O31" si="3">O28-O29-O30</f>
        <v>1261</v>
      </c>
      <c r="P31" s="91">
        <v>2750</v>
      </c>
      <c r="Q31" s="91">
        <f t="shared" ref="Q31" si="4">Q28-Q29-Q30</f>
        <v>44</v>
      </c>
      <c r="R31" s="91">
        <f>R28-R29-R30</f>
        <v>4</v>
      </c>
      <c r="S31" s="84">
        <f t="shared" ref="S31" si="5">S28-S29-S30</f>
        <v>-1505</v>
      </c>
      <c r="T31" s="84">
        <v>-2378</v>
      </c>
      <c r="U31" s="77">
        <f t="shared" ref="U31" si="6">U28-U29-U30</f>
        <v>770</v>
      </c>
      <c r="V31" s="77">
        <f>V28-V29-V30</f>
        <v>793.09999999999945</v>
      </c>
      <c r="W31" s="84">
        <f t="shared" ref="W31:AC31" si="7">W28-W29-W30</f>
        <v>-6.6</v>
      </c>
      <c r="X31" s="84">
        <f t="shared" si="7"/>
        <v>-8.3000000000000007</v>
      </c>
      <c r="Y31" s="84">
        <v>244</v>
      </c>
      <c r="Z31" s="84">
        <f t="shared" si="7"/>
        <v>482</v>
      </c>
      <c r="AA31" s="84">
        <v>386.3</v>
      </c>
      <c r="AB31" s="84">
        <f t="shared" si="7"/>
        <v>265.79999999999984</v>
      </c>
      <c r="AC31" s="84">
        <f t="shared" si="7"/>
        <v>568</v>
      </c>
      <c r="AD31" s="84">
        <f>AD28-AD29-AD30</f>
        <v>493</v>
      </c>
      <c r="AE31" s="84">
        <v>928</v>
      </c>
      <c r="AF31" s="91">
        <v>54</v>
      </c>
    </row>
    <row r="32" spans="1:32" ht="18" customHeight="1">
      <c r="A32" s="123"/>
      <c r="B32" s="123"/>
      <c r="C32" s="80" t="s">
        <v>188</v>
      </c>
      <c r="D32" s="78" t="s">
        <v>189</v>
      </c>
      <c r="E32" s="84">
        <v>39.908000000000001</v>
      </c>
      <c r="F32" s="77">
        <v>46.515999999999998</v>
      </c>
      <c r="G32" s="84">
        <v>14.125</v>
      </c>
      <c r="H32" s="84">
        <v>10.365</v>
      </c>
      <c r="I32" s="84">
        <v>385</v>
      </c>
      <c r="J32" s="84">
        <v>142</v>
      </c>
      <c r="K32" s="84">
        <v>1</v>
      </c>
      <c r="L32" s="84">
        <v>2</v>
      </c>
      <c r="M32" s="91">
        <v>0</v>
      </c>
      <c r="N32" s="91">
        <v>0.02</v>
      </c>
      <c r="O32" s="91">
        <v>119</v>
      </c>
      <c r="P32" s="91">
        <v>431</v>
      </c>
      <c r="Q32" s="91">
        <v>8</v>
      </c>
      <c r="R32" s="91">
        <v>23</v>
      </c>
      <c r="S32" s="84">
        <v>119</v>
      </c>
      <c r="T32" s="84">
        <v>51</v>
      </c>
      <c r="U32" s="77">
        <v>89</v>
      </c>
      <c r="V32" s="77">
        <v>82.7</v>
      </c>
      <c r="W32" s="84">
        <v>21.4</v>
      </c>
      <c r="X32" s="84">
        <v>21.4</v>
      </c>
      <c r="Y32" s="84">
        <v>0</v>
      </c>
      <c r="Z32" s="84">
        <v>3</v>
      </c>
      <c r="AA32" s="84">
        <v>6.7</v>
      </c>
      <c r="AB32" s="84">
        <v>7.7</v>
      </c>
      <c r="AC32" s="84">
        <v>40</v>
      </c>
      <c r="AD32" s="84">
        <v>36</v>
      </c>
      <c r="AE32" s="84">
        <v>89</v>
      </c>
      <c r="AF32" s="91">
        <v>0.02</v>
      </c>
    </row>
    <row r="33" spans="1:32" ht="18" customHeight="1">
      <c r="A33" s="123"/>
      <c r="B33" s="123"/>
      <c r="C33" s="80" t="s">
        <v>190</v>
      </c>
      <c r="D33" s="78" t="s">
        <v>191</v>
      </c>
      <c r="E33" s="84">
        <v>368.63600000000002</v>
      </c>
      <c r="F33" s="77">
        <v>556.00599999999997</v>
      </c>
      <c r="G33" s="84">
        <v>690.31399999999996</v>
      </c>
      <c r="H33" s="84">
        <v>847.63199999999995</v>
      </c>
      <c r="I33" s="84">
        <v>116</v>
      </c>
      <c r="J33" s="84">
        <v>138</v>
      </c>
      <c r="K33" s="84">
        <v>1</v>
      </c>
      <c r="L33" s="84">
        <v>1</v>
      </c>
      <c r="M33" s="91">
        <v>0</v>
      </c>
      <c r="N33" s="91">
        <v>0.1</v>
      </c>
      <c r="O33" s="91">
        <v>71</v>
      </c>
      <c r="P33" s="91">
        <v>76</v>
      </c>
      <c r="Q33" s="91">
        <v>3</v>
      </c>
      <c r="R33" s="91">
        <v>3</v>
      </c>
      <c r="S33" s="84">
        <v>1</v>
      </c>
      <c r="T33" s="84">
        <v>3</v>
      </c>
      <c r="U33" s="77">
        <v>0</v>
      </c>
      <c r="V33" s="77">
        <v>0</v>
      </c>
      <c r="W33" s="84">
        <v>0</v>
      </c>
      <c r="X33" s="84">
        <v>0</v>
      </c>
      <c r="Y33" s="84">
        <v>0</v>
      </c>
      <c r="Z33" s="84">
        <v>29</v>
      </c>
      <c r="AA33" s="84">
        <v>1.1000000000000001</v>
      </c>
      <c r="AB33" s="84">
        <v>3.2</v>
      </c>
      <c r="AC33" s="84">
        <v>0.5</v>
      </c>
      <c r="AD33" s="84">
        <v>2</v>
      </c>
      <c r="AE33" s="84">
        <v>19</v>
      </c>
      <c r="AF33" s="91">
        <v>0.1</v>
      </c>
    </row>
    <row r="34" spans="1:32" ht="18" customHeight="1">
      <c r="A34" s="123"/>
      <c r="B34" s="123"/>
      <c r="C34" s="45" t="s">
        <v>192</v>
      </c>
      <c r="D34" s="78" t="s">
        <v>193</v>
      </c>
      <c r="E34" s="84">
        <f t="shared" ref="E34:K34" si="8">E31+E32-E33</f>
        <v>9320.2899999999954</v>
      </c>
      <c r="F34" s="77">
        <f t="shared" si="8"/>
        <v>9695.9480000000058</v>
      </c>
      <c r="G34" s="84">
        <f t="shared" si="8"/>
        <v>-2024.123</v>
      </c>
      <c r="H34" s="84">
        <f>H31+H32-H33</f>
        <v>-3628.9190000000012</v>
      </c>
      <c r="I34" s="84">
        <f t="shared" ref="I34" si="9">I31+I32-I33</f>
        <v>589</v>
      </c>
      <c r="J34" s="84">
        <f t="shared" si="8"/>
        <v>-1437</v>
      </c>
      <c r="K34" s="84">
        <f t="shared" si="8"/>
        <v>255</v>
      </c>
      <c r="L34" s="84">
        <f>L31+L32-L33</f>
        <v>264</v>
      </c>
      <c r="M34" s="91">
        <f t="shared" ref="M34" si="10">M31+M32-M33</f>
        <v>57</v>
      </c>
      <c r="N34" s="91">
        <v>53.92</v>
      </c>
      <c r="O34" s="91">
        <f t="shared" ref="O34" si="11">O31+O32-O33</f>
        <v>1309</v>
      </c>
      <c r="P34" s="91">
        <v>3105</v>
      </c>
      <c r="Q34" s="91">
        <f t="shared" ref="Q34" si="12">Q31+Q32-Q33</f>
        <v>49</v>
      </c>
      <c r="R34" s="91">
        <f>R31+R32-R33</f>
        <v>24</v>
      </c>
      <c r="S34" s="84">
        <f t="shared" ref="S34" si="13">S31+S32-S33</f>
        <v>-1387</v>
      </c>
      <c r="T34" s="84">
        <v>-2330</v>
      </c>
      <c r="U34" s="77">
        <f>U31+U32-U33</f>
        <v>859</v>
      </c>
      <c r="V34" s="77">
        <f>V31+V32-V33</f>
        <v>875.7999999999995</v>
      </c>
      <c r="W34" s="84">
        <f t="shared" ref="W34:AB34" si="14">W31+W32-W33</f>
        <v>14.799999999999999</v>
      </c>
      <c r="X34" s="84">
        <f t="shared" si="14"/>
        <v>13.099999999999998</v>
      </c>
      <c r="Y34" s="84">
        <f t="shared" si="14"/>
        <v>244</v>
      </c>
      <c r="Z34" s="84">
        <f t="shared" si="14"/>
        <v>456</v>
      </c>
      <c r="AA34" s="84">
        <v>391.9</v>
      </c>
      <c r="AB34" s="84">
        <f t="shared" si="14"/>
        <v>270.29999999999984</v>
      </c>
      <c r="AC34" s="84">
        <f>AC31+AC32-AC33-1</f>
        <v>606.5</v>
      </c>
      <c r="AD34" s="84">
        <f>AD31+AD32-AD33+1</f>
        <v>528</v>
      </c>
      <c r="AE34" s="84">
        <v>998</v>
      </c>
      <c r="AF34" s="91">
        <v>53.92</v>
      </c>
    </row>
    <row r="35" spans="1:32" ht="18" customHeight="1">
      <c r="A35" s="123"/>
      <c r="B35" s="123" t="s">
        <v>194</v>
      </c>
      <c r="C35" s="80" t="s">
        <v>195</v>
      </c>
      <c r="D35" s="78" t="s">
        <v>196</v>
      </c>
      <c r="E35" s="84">
        <v>51.103000000000002</v>
      </c>
      <c r="F35" s="77">
        <v>0.4</v>
      </c>
      <c r="G35" s="84">
        <v>629.03499999999997</v>
      </c>
      <c r="H35" s="84">
        <v>185.917</v>
      </c>
      <c r="I35" s="121">
        <v>0</v>
      </c>
      <c r="J35" s="84">
        <v>0</v>
      </c>
      <c r="K35" s="84">
        <v>0</v>
      </c>
      <c r="L35" s="84">
        <v>0</v>
      </c>
      <c r="M35" s="91">
        <v>0</v>
      </c>
      <c r="N35" s="91">
        <v>0</v>
      </c>
      <c r="O35" s="91">
        <v>0</v>
      </c>
      <c r="P35" s="91">
        <v>8</v>
      </c>
      <c r="Q35" s="91">
        <v>0</v>
      </c>
      <c r="R35" s="91">
        <v>0</v>
      </c>
      <c r="S35" s="84">
        <v>997</v>
      </c>
      <c r="T35" s="84">
        <v>19</v>
      </c>
      <c r="U35" s="77">
        <v>9</v>
      </c>
      <c r="V35" s="77">
        <v>13.4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45</v>
      </c>
      <c r="AE35" s="84">
        <v>0</v>
      </c>
      <c r="AF35" s="91">
        <v>0</v>
      </c>
    </row>
    <row r="36" spans="1:32" ht="18" customHeight="1">
      <c r="A36" s="123"/>
      <c r="B36" s="123"/>
      <c r="C36" s="80" t="s">
        <v>197</v>
      </c>
      <c r="D36" s="78" t="s">
        <v>198</v>
      </c>
      <c r="E36" s="84">
        <v>910.95500000000004</v>
      </c>
      <c r="F36" s="77">
        <v>1584.951</v>
      </c>
      <c r="G36" s="84">
        <v>612.66499999999996</v>
      </c>
      <c r="H36" s="84">
        <v>79.635000000000005</v>
      </c>
      <c r="I36" s="119">
        <v>0</v>
      </c>
      <c r="J36" s="84">
        <v>0</v>
      </c>
      <c r="K36" s="84">
        <v>5</v>
      </c>
      <c r="L36" s="84">
        <v>2</v>
      </c>
      <c r="M36" s="91">
        <v>0</v>
      </c>
      <c r="N36" s="91">
        <v>0</v>
      </c>
      <c r="O36" s="91">
        <v>65</v>
      </c>
      <c r="P36" s="91">
        <v>0</v>
      </c>
      <c r="Q36" s="91">
        <v>0</v>
      </c>
      <c r="R36" s="91">
        <v>0</v>
      </c>
      <c r="S36" s="84">
        <v>26</v>
      </c>
      <c r="T36" s="84">
        <v>9</v>
      </c>
      <c r="U36" s="77">
        <v>8</v>
      </c>
      <c r="V36" s="77">
        <v>12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10</v>
      </c>
      <c r="AD36" s="84">
        <v>0.9</v>
      </c>
      <c r="AE36" s="84">
        <v>12</v>
      </c>
      <c r="AF36" s="91">
        <v>0</v>
      </c>
    </row>
    <row r="37" spans="1:32" ht="18" customHeight="1">
      <c r="A37" s="123"/>
      <c r="B37" s="123"/>
      <c r="C37" s="80" t="s">
        <v>199</v>
      </c>
      <c r="D37" s="78" t="s">
        <v>200</v>
      </c>
      <c r="E37" s="84">
        <f t="shared" ref="E37:F37" si="15">E34+E35-E36</f>
        <v>8460.4379999999946</v>
      </c>
      <c r="F37" s="77">
        <f t="shared" si="15"/>
        <v>8111.3970000000054</v>
      </c>
      <c r="G37" s="84">
        <f>G34+G35-G36</f>
        <v>-2007.7530000000002</v>
      </c>
      <c r="H37" s="84">
        <f t="shared" ref="H37:K37" si="16">H34+H35-H36</f>
        <v>-3522.6370000000015</v>
      </c>
      <c r="I37" s="84">
        <f t="shared" si="16"/>
        <v>589</v>
      </c>
      <c r="J37" s="84">
        <f t="shared" si="16"/>
        <v>-1437</v>
      </c>
      <c r="K37" s="84">
        <f t="shared" si="16"/>
        <v>250</v>
      </c>
      <c r="L37" s="84">
        <f>L34+L35-L36</f>
        <v>262</v>
      </c>
      <c r="M37" s="91">
        <f t="shared" ref="M37" si="17">M34+M35-M36</f>
        <v>57</v>
      </c>
      <c r="N37" s="91">
        <v>53.92</v>
      </c>
      <c r="O37" s="91">
        <f t="shared" ref="O37" si="18">O34+O35-O36</f>
        <v>1244</v>
      </c>
      <c r="P37" s="91">
        <v>3113</v>
      </c>
      <c r="Q37" s="91">
        <f t="shared" ref="Q37" si="19">Q34+Q35-Q36</f>
        <v>49</v>
      </c>
      <c r="R37" s="91">
        <f>R34+R35-R36</f>
        <v>24</v>
      </c>
      <c r="S37" s="84">
        <f t="shared" ref="S37" si="20">S34+S35-S36</f>
        <v>-416</v>
      </c>
      <c r="T37" s="84">
        <v>-2320</v>
      </c>
      <c r="U37" s="77">
        <f t="shared" ref="U37" si="21">U34+U35-U36</f>
        <v>860</v>
      </c>
      <c r="V37" s="77">
        <f>V34+V35-V36</f>
        <v>877.19999999999948</v>
      </c>
      <c r="W37" s="84">
        <f t="shared" ref="W37:AC37" si="22">W34+W35-W36</f>
        <v>14.799999999999999</v>
      </c>
      <c r="X37" s="84">
        <f t="shared" si="22"/>
        <v>13.099999999999998</v>
      </c>
      <c r="Y37" s="84">
        <f t="shared" si="22"/>
        <v>244</v>
      </c>
      <c r="Z37" s="84">
        <f t="shared" si="22"/>
        <v>456</v>
      </c>
      <c r="AA37" s="84">
        <f t="shared" si="22"/>
        <v>391.9</v>
      </c>
      <c r="AB37" s="84">
        <f t="shared" si="22"/>
        <v>270.29999999999984</v>
      </c>
      <c r="AC37" s="84">
        <f t="shared" si="22"/>
        <v>596.5</v>
      </c>
      <c r="AD37" s="84">
        <f>AD34+AD35-AD36</f>
        <v>572.1</v>
      </c>
      <c r="AE37" s="84">
        <f>AE34+AE35-AE36</f>
        <v>986</v>
      </c>
      <c r="AF37" s="91">
        <v>53.92</v>
      </c>
    </row>
    <row r="38" spans="1:32" ht="18" customHeight="1">
      <c r="A38" s="123"/>
      <c r="B38" s="123"/>
      <c r="C38" s="80" t="s">
        <v>201</v>
      </c>
      <c r="D38" s="78" t="s">
        <v>202</v>
      </c>
      <c r="E38" s="84"/>
      <c r="F38" s="77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84">
        <v>0</v>
      </c>
      <c r="T38" s="84">
        <v>0</v>
      </c>
      <c r="U38" s="77">
        <v>0</v>
      </c>
      <c r="V38" s="77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91">
        <v>0</v>
      </c>
    </row>
    <row r="39" spans="1:32" ht="18" customHeight="1">
      <c r="A39" s="123"/>
      <c r="B39" s="123"/>
      <c r="C39" s="80" t="s">
        <v>203</v>
      </c>
      <c r="D39" s="78" t="s">
        <v>204</v>
      </c>
      <c r="E39" s="84"/>
      <c r="F39" s="77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84">
        <v>0</v>
      </c>
      <c r="T39" s="84">
        <v>0</v>
      </c>
      <c r="U39" s="77">
        <v>0</v>
      </c>
      <c r="V39" s="77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91">
        <v>0</v>
      </c>
    </row>
    <row r="40" spans="1:32" ht="18" customHeight="1">
      <c r="A40" s="123"/>
      <c r="B40" s="123"/>
      <c r="C40" s="80" t="s">
        <v>205</v>
      </c>
      <c r="D40" s="78" t="s">
        <v>206</v>
      </c>
      <c r="E40" s="84"/>
      <c r="F40" s="77">
        <v>0</v>
      </c>
      <c r="G40" s="84">
        <v>4.21</v>
      </c>
      <c r="H40" s="84">
        <v>469.75</v>
      </c>
      <c r="I40" s="84">
        <v>106</v>
      </c>
      <c r="J40" s="84">
        <v>-63</v>
      </c>
      <c r="K40" s="77">
        <v>77</v>
      </c>
      <c r="L40" s="84">
        <v>84</v>
      </c>
      <c r="M40" s="91">
        <v>1</v>
      </c>
      <c r="N40" s="91">
        <v>1</v>
      </c>
      <c r="O40" s="91">
        <v>388</v>
      </c>
      <c r="P40" s="91">
        <v>960</v>
      </c>
      <c r="Q40" s="91">
        <v>15</v>
      </c>
      <c r="R40" s="91">
        <v>10</v>
      </c>
      <c r="S40" s="84">
        <v>1</v>
      </c>
      <c r="T40" s="84">
        <v>92</v>
      </c>
      <c r="U40" s="77">
        <v>264</v>
      </c>
      <c r="V40" s="77">
        <v>278.10000000000002</v>
      </c>
      <c r="W40" s="84">
        <v>5.4</v>
      </c>
      <c r="X40" s="84">
        <v>4.4000000000000004</v>
      </c>
      <c r="Y40" s="84">
        <v>70</v>
      </c>
      <c r="Z40" s="84">
        <v>141</v>
      </c>
      <c r="AA40" s="84">
        <v>134.9</v>
      </c>
      <c r="AB40" s="84">
        <v>92.9</v>
      </c>
      <c r="AC40" s="84">
        <v>245</v>
      </c>
      <c r="AD40" s="84">
        <v>185</v>
      </c>
      <c r="AE40" s="84">
        <v>308</v>
      </c>
      <c r="AF40" s="91">
        <v>1</v>
      </c>
    </row>
    <row r="41" spans="1:32" ht="18" customHeight="1">
      <c r="A41" s="123"/>
      <c r="B41" s="123"/>
      <c r="C41" s="45" t="s">
        <v>207</v>
      </c>
      <c r="D41" s="78" t="s">
        <v>208</v>
      </c>
      <c r="E41" s="84">
        <f t="shared" ref="E41:F41" si="23">E34+E35-E36-E40</f>
        <v>8460.4379999999946</v>
      </c>
      <c r="F41" s="77">
        <f t="shared" si="23"/>
        <v>8111.3970000000054</v>
      </c>
      <c r="G41" s="84">
        <f>G34+G35-G36-G40</f>
        <v>-2011.9630000000002</v>
      </c>
      <c r="H41" s="84">
        <f>H34+H35-H36-H40</f>
        <v>-3992.3870000000015</v>
      </c>
      <c r="I41" s="84">
        <f t="shared" ref="I41:K41" si="24">I34+I35-I36-I40</f>
        <v>483</v>
      </c>
      <c r="J41" s="84">
        <f t="shared" si="24"/>
        <v>-1374</v>
      </c>
      <c r="K41" s="84">
        <f t="shared" si="24"/>
        <v>173</v>
      </c>
      <c r="L41" s="84">
        <f>L34+L35-L36-L40</f>
        <v>178</v>
      </c>
      <c r="M41" s="91">
        <v>57</v>
      </c>
      <c r="N41" s="91">
        <v>52.92</v>
      </c>
      <c r="O41" s="91">
        <f t="shared" ref="O41" si="25">O34+O35-O36-O40</f>
        <v>856</v>
      </c>
      <c r="P41" s="91">
        <v>2153</v>
      </c>
      <c r="Q41" s="91">
        <f t="shared" ref="Q41" si="26">Q34+Q35-Q36-Q40</f>
        <v>34</v>
      </c>
      <c r="R41" s="91">
        <f>R34+R35-R36-R40</f>
        <v>14</v>
      </c>
      <c r="S41" s="84">
        <f t="shared" ref="S41" si="27">S34+S35-S36-S40</f>
        <v>-417</v>
      </c>
      <c r="T41" s="84">
        <v>-2412</v>
      </c>
      <c r="U41" s="77">
        <f t="shared" ref="U41" si="28">U34+U35-U36-U40</f>
        <v>596</v>
      </c>
      <c r="V41" s="77">
        <f>V34+V35-V36-V40</f>
        <v>599.09999999999945</v>
      </c>
      <c r="W41" s="84">
        <f t="shared" ref="W41:AC41" si="29">W34+W35-W36-W40</f>
        <v>9.3999999999999986</v>
      </c>
      <c r="X41" s="84">
        <f t="shared" si="29"/>
        <v>8.6999999999999975</v>
      </c>
      <c r="Y41" s="84">
        <f t="shared" si="29"/>
        <v>174</v>
      </c>
      <c r="Z41" s="84">
        <f t="shared" si="29"/>
        <v>315</v>
      </c>
      <c r="AA41" s="84">
        <f t="shared" si="29"/>
        <v>257</v>
      </c>
      <c r="AB41" s="84">
        <f t="shared" si="29"/>
        <v>177.39999999999984</v>
      </c>
      <c r="AC41" s="84">
        <f t="shared" si="29"/>
        <v>351.5</v>
      </c>
      <c r="AD41" s="84">
        <f>AD34+AD35-AD36-AD40</f>
        <v>387.1</v>
      </c>
      <c r="AE41" s="84">
        <f>AE34+AE35-AE36-AE40</f>
        <v>678</v>
      </c>
      <c r="AF41" s="91">
        <v>52.92</v>
      </c>
    </row>
    <row r="42" spans="1:32" ht="18" customHeight="1">
      <c r="A42" s="123"/>
      <c r="B42" s="123"/>
      <c r="C42" s="153" t="s">
        <v>209</v>
      </c>
      <c r="D42" s="153"/>
      <c r="E42" s="84">
        <f t="shared" ref="E42:F42" si="30">E37+E38-E39-E40</f>
        <v>8460.4379999999946</v>
      </c>
      <c r="F42" s="77">
        <f t="shared" si="30"/>
        <v>8111.3970000000054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91">
        <v>57</v>
      </c>
      <c r="N42" s="91">
        <v>52.92</v>
      </c>
      <c r="O42" s="91">
        <f t="shared" ref="O42" si="31">O37+O38-O39-O40</f>
        <v>856</v>
      </c>
      <c r="P42" s="91">
        <v>2153</v>
      </c>
      <c r="Q42" s="91">
        <f t="shared" ref="Q42" si="32">Q37+Q38-Q39-Q40</f>
        <v>34</v>
      </c>
      <c r="R42" s="91">
        <f>R37+R38-R39-R40</f>
        <v>14</v>
      </c>
      <c r="S42" s="84">
        <f t="shared" ref="S42" si="33">S37+S38-S39-S40</f>
        <v>-417</v>
      </c>
      <c r="T42" s="84">
        <v>-2412</v>
      </c>
      <c r="U42" s="77">
        <f t="shared" ref="U42" si="34">U37+U38-U39-U40</f>
        <v>596</v>
      </c>
      <c r="V42" s="77">
        <f>V37+V38-V39-V40</f>
        <v>599.09999999999945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f t="shared" ref="AC42" si="35">AC37+AC38-AC39-AC40</f>
        <v>351.5</v>
      </c>
      <c r="AD42" s="89">
        <v>0</v>
      </c>
      <c r="AE42" s="84">
        <v>0</v>
      </c>
      <c r="AF42" s="91">
        <v>52.92</v>
      </c>
    </row>
    <row r="43" spans="1:32" ht="18" customHeight="1">
      <c r="A43" s="123"/>
      <c r="B43" s="123"/>
      <c r="C43" s="80" t="s">
        <v>210</v>
      </c>
      <c r="D43" s="78" t="s">
        <v>211</v>
      </c>
      <c r="E43" s="84"/>
      <c r="F43" s="77">
        <v>0</v>
      </c>
      <c r="G43" s="84">
        <v>-37065.542999999998</v>
      </c>
      <c r="H43" s="84">
        <v>-32987.362000000001</v>
      </c>
      <c r="I43" s="122">
        <v>6698</v>
      </c>
      <c r="J43" s="84">
        <v>8107</v>
      </c>
      <c r="K43" s="77">
        <v>3235</v>
      </c>
      <c r="L43" s="84">
        <v>3061</v>
      </c>
      <c r="M43" s="91">
        <v>904</v>
      </c>
      <c r="N43" s="91">
        <v>851</v>
      </c>
      <c r="O43" s="91">
        <v>29992</v>
      </c>
      <c r="P43" s="91">
        <v>27839</v>
      </c>
      <c r="Q43" s="91">
        <v>738</v>
      </c>
      <c r="R43" s="91">
        <v>724</v>
      </c>
      <c r="S43" s="84">
        <v>0</v>
      </c>
      <c r="T43" s="84">
        <v>0</v>
      </c>
      <c r="U43" s="77">
        <v>222</v>
      </c>
      <c r="V43" s="77">
        <v>393.9</v>
      </c>
      <c r="W43" s="84">
        <v>165.9</v>
      </c>
      <c r="X43" s="84">
        <v>157.19999999999999</v>
      </c>
      <c r="Y43" s="84">
        <v>3085.8</v>
      </c>
      <c r="Z43" s="84">
        <v>2771</v>
      </c>
      <c r="AA43" s="84">
        <v>1406.4</v>
      </c>
      <c r="AB43" s="84">
        <v>1238.9000000000001</v>
      </c>
      <c r="AC43" s="84">
        <v>5557</v>
      </c>
      <c r="AD43" s="84">
        <v>5025</v>
      </c>
      <c r="AE43" s="84">
        <v>2220</v>
      </c>
      <c r="AF43" s="91">
        <v>851</v>
      </c>
    </row>
    <row r="44" spans="1:32" ht="18" customHeight="1">
      <c r="A44" s="123"/>
      <c r="B44" s="123"/>
      <c r="C44" s="45" t="s">
        <v>212</v>
      </c>
      <c r="D44" s="82" t="s">
        <v>213</v>
      </c>
      <c r="E44" s="84">
        <f t="shared" ref="E44:K44" si="36">E41+E43</f>
        <v>8460.4379999999946</v>
      </c>
      <c r="F44" s="77">
        <f t="shared" si="36"/>
        <v>8111.3970000000054</v>
      </c>
      <c r="G44" s="84">
        <f t="shared" si="36"/>
        <v>-39077.506000000001</v>
      </c>
      <c r="H44" s="84">
        <f t="shared" si="36"/>
        <v>-36979.749000000003</v>
      </c>
      <c r="I44" s="84">
        <f t="shared" si="36"/>
        <v>7181</v>
      </c>
      <c r="J44" s="84">
        <f t="shared" si="36"/>
        <v>6733</v>
      </c>
      <c r="K44" s="77">
        <f t="shared" si="36"/>
        <v>3408</v>
      </c>
      <c r="L44" s="84">
        <f>L41+L43</f>
        <v>3239</v>
      </c>
      <c r="M44" s="91">
        <f t="shared" ref="M44" si="37">M41+M43</f>
        <v>961</v>
      </c>
      <c r="N44" s="91">
        <v>903.92</v>
      </c>
      <c r="O44" s="91">
        <f t="shared" ref="O44" si="38">O41+O43</f>
        <v>30848</v>
      </c>
      <c r="P44" s="91">
        <v>29992</v>
      </c>
      <c r="Q44" s="91">
        <f t="shared" ref="Q44" si="39">Q41+Q43</f>
        <v>772</v>
      </c>
      <c r="R44" s="91">
        <f>R41+R43</f>
        <v>738</v>
      </c>
      <c r="S44" s="84">
        <f t="shared" ref="S44" si="40">S41+S43</f>
        <v>-417</v>
      </c>
      <c r="T44" s="84">
        <v>-2412</v>
      </c>
      <c r="U44" s="77">
        <f t="shared" ref="U44" si="41">U41+U43</f>
        <v>818</v>
      </c>
      <c r="V44" s="77">
        <f>V41+V43</f>
        <v>992.99999999999943</v>
      </c>
      <c r="W44" s="84">
        <f t="shared" ref="W44:Z44" si="42">W41+W43</f>
        <v>175.3</v>
      </c>
      <c r="X44" s="84">
        <f t="shared" si="42"/>
        <v>165.89999999999998</v>
      </c>
      <c r="Y44" s="84">
        <v>3259.4</v>
      </c>
      <c r="Z44" s="84">
        <f t="shared" si="42"/>
        <v>3086</v>
      </c>
      <c r="AA44" s="84">
        <v>1653.4</v>
      </c>
      <c r="AB44" s="84">
        <v>1406.4</v>
      </c>
      <c r="AC44" s="84">
        <f t="shared" ref="AC44" si="43">AC41+AC43</f>
        <v>5908.5</v>
      </c>
      <c r="AD44" s="84">
        <f>AD41+AD43</f>
        <v>5412.1</v>
      </c>
      <c r="AE44" s="84">
        <v>2897</v>
      </c>
      <c r="AF44" s="91">
        <v>903.92</v>
      </c>
    </row>
    <row r="45" spans="1:32" ht="14.1" customHeight="1">
      <c r="A45" s="7" t="s">
        <v>214</v>
      </c>
    </row>
    <row r="46" spans="1:32" ht="14.1" customHeight="1">
      <c r="A46" s="7" t="s">
        <v>215</v>
      </c>
    </row>
    <row r="47" spans="1:32">
      <c r="A47" s="44"/>
    </row>
  </sheetData>
  <mergeCells count="24">
    <mergeCell ref="AE6:AF6"/>
    <mergeCell ref="A8:A14"/>
    <mergeCell ref="B9:B14"/>
    <mergeCell ref="A15:A27"/>
    <mergeCell ref="B15:B18"/>
    <mergeCell ref="B19:B22"/>
    <mergeCell ref="B23:B26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A28:A44"/>
    <mergeCell ref="B28:B34"/>
    <mergeCell ref="B35:B44"/>
    <mergeCell ref="C42:D42"/>
    <mergeCell ref="AC6:AD6"/>
    <mergeCell ref="K6:L6"/>
    <mergeCell ref="M6:N6"/>
    <mergeCell ref="O6:P6"/>
  </mergeCells>
  <phoneticPr fontId="14"/>
  <pageMargins left="0.70866141732283472" right="0.23622047244094491" top="0.19685039370078741" bottom="0.23622047244094491" header="0.19685039370078741" footer="0.19685039370078741"/>
  <pageSetup paperSize="9" scale="34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 (2)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 (2)'!Print_Area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東京都</cp:lastModifiedBy>
  <cp:lastPrinted>2022-07-07T08:42:16Z</cp:lastPrinted>
  <dcterms:created xsi:type="dcterms:W3CDTF">1999-07-06T05:17:05Z</dcterms:created>
  <dcterms:modified xsi:type="dcterms:W3CDTF">2023-08-25T01:05:36Z</dcterms:modified>
</cp:coreProperties>
</file>