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\\192.168.0.241\共有\【月報別冊財政状況】\【財政状況】\令和4年度\03\02指定都市（エクセル）\"/>
    </mc:Choice>
  </mc:AlternateContent>
  <xr:revisionPtr revIDLastSave="0" documentId="13_ncr:1_{5A491B64-E830-4253-AC78-2949C2B92837}" xr6:coauthVersionLast="47" xr6:coauthVersionMax="47" xr10:uidLastSave="{00000000-0000-0000-0000-000000000000}"/>
  <bookViews>
    <workbookView xWindow="-120" yWindow="-120" windowWidth="29040" windowHeight="15840" tabRatio="978" xr2:uid="{00000000-000D-0000-FFFF-FFFF00000000}"/>
  </bookViews>
  <sheets>
    <sheet name="1.普通会計予算（R3-4年度）" sheetId="2" r:id="rId1"/>
    <sheet name="2.公営企業会計予算（R3-4年度）" sheetId="6" r:id="rId2"/>
    <sheet name="3.(1)普通会計決算（R元-2年度）" sheetId="7" r:id="rId3"/>
    <sheet name="3.(2)財政指標等（H28‐R2年度）" sheetId="8" r:id="rId4"/>
    <sheet name="4.公営企業会計決算（R元-2年度）" sheetId="9" r:id="rId5"/>
    <sheet name="5.三セク決算（R元-2年度）" sheetId="10" r:id="rId6"/>
  </sheets>
  <definedNames>
    <definedName name="_xlnm.Print_Area" localSheetId="0">'1.普通会計予算（R3-4年度）'!$A$1:$I$42</definedName>
    <definedName name="_xlnm.Print_Area" localSheetId="1">'2.公営企業会計予算（R3-4年度）'!$A$1:$U$50</definedName>
    <definedName name="_xlnm.Print_Area" localSheetId="2">'3.(1)普通会計決算（R元-2年度）'!$A$1:$I$42</definedName>
    <definedName name="_xlnm.Print_Area" localSheetId="3">'3.(2)財政指標等（H28‐R2年度）'!$A$1:$I$35</definedName>
    <definedName name="_xlnm.Print_Area" localSheetId="4">'4.公営企業会計決算（R元-2年度）'!$A$1:$U$49</definedName>
    <definedName name="_xlnm.Print_Area" localSheetId="5">'5.三セク決算（R元-2年度）'!$A$1:$T$46</definedName>
    <definedName name="_xlnm.Print_Titles" localSheetId="1">'2.公営企業会計予算（R3-4年度）'!$1:$4</definedName>
    <definedName name="_xlnm.Print_Titles" localSheetId="4">'4.公営企業会計決算（R元-2年度）'!$1:$4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1" i="10" l="1"/>
  <c r="K31" i="10"/>
  <c r="E31" i="10"/>
  <c r="E34" i="10" s="1"/>
  <c r="F34" i="2" l="1"/>
  <c r="F27" i="2"/>
  <c r="F23" i="2" l="1"/>
  <c r="L40" i="9" l="1"/>
  <c r="L44" i="9"/>
  <c r="T31" i="10" l="1"/>
  <c r="R31" i="10"/>
  <c r="O24" i="6"/>
  <c r="G14" i="6"/>
  <c r="R14" i="9" l="1"/>
  <c r="R15" i="9"/>
  <c r="R16" i="9"/>
  <c r="R24" i="9"/>
  <c r="R27" i="9" s="1"/>
  <c r="T34" i="10"/>
  <c r="T37" i="10" s="1"/>
  <c r="T42" i="10" s="1"/>
  <c r="S31" i="10"/>
  <c r="S34" i="10" s="1"/>
  <c r="S37" i="10" s="1"/>
  <c r="S42" i="10" s="1"/>
  <c r="R34" i="10"/>
  <c r="R41" i="10" s="1"/>
  <c r="Q31" i="10"/>
  <c r="Q34" i="10" s="1"/>
  <c r="P31" i="10"/>
  <c r="P34" i="10" s="1"/>
  <c r="O31" i="10"/>
  <c r="O34" i="10" s="1"/>
  <c r="U24" i="9"/>
  <c r="U27" i="9" s="1"/>
  <c r="T24" i="9"/>
  <c r="T27" i="9" s="1"/>
  <c r="S24" i="9"/>
  <c r="S27" i="9" s="1"/>
  <c r="Q24" i="9"/>
  <c r="Q27" i="9" s="1"/>
  <c r="P24" i="9"/>
  <c r="P27" i="9" s="1"/>
  <c r="U16" i="9"/>
  <c r="T16" i="9"/>
  <c r="S16" i="9"/>
  <c r="Q16" i="9"/>
  <c r="P16" i="9"/>
  <c r="U15" i="9"/>
  <c r="T15" i="9"/>
  <c r="S15" i="9"/>
  <c r="Q15" i="9"/>
  <c r="P15" i="9"/>
  <c r="U14" i="9"/>
  <c r="T14" i="9"/>
  <c r="S14" i="9"/>
  <c r="Q14" i="9"/>
  <c r="P14" i="9"/>
  <c r="U24" i="6"/>
  <c r="U27" i="6" s="1"/>
  <c r="T24" i="6"/>
  <c r="T27" i="6" s="1"/>
  <c r="S24" i="6"/>
  <c r="S27" i="6" s="1"/>
  <c r="R24" i="6"/>
  <c r="R27" i="6" s="1"/>
  <c r="Q24" i="6"/>
  <c r="Q27" i="6" s="1"/>
  <c r="P24" i="6"/>
  <c r="P27" i="6" s="1"/>
  <c r="U16" i="6"/>
  <c r="T16" i="6"/>
  <c r="S16" i="6"/>
  <c r="R16" i="6"/>
  <c r="Q16" i="6"/>
  <c r="P16" i="6"/>
  <c r="U15" i="6"/>
  <c r="T15" i="6"/>
  <c r="S15" i="6"/>
  <c r="R15" i="6"/>
  <c r="Q15" i="6"/>
  <c r="P15" i="6"/>
  <c r="U14" i="6"/>
  <c r="T14" i="6"/>
  <c r="S14" i="6"/>
  <c r="R14" i="6"/>
  <c r="Q14" i="6"/>
  <c r="P14" i="6"/>
  <c r="O41" i="10" l="1"/>
  <c r="O44" i="10" s="1"/>
  <c r="O37" i="10"/>
  <c r="O42" i="10" s="1"/>
  <c r="P37" i="10"/>
  <c r="P42" i="10" s="1"/>
  <c r="P41" i="10"/>
  <c r="P44" i="10" s="1"/>
  <c r="Q41" i="10"/>
  <c r="Q44" i="10" s="1"/>
  <c r="Q37" i="10"/>
  <c r="Q42" i="10" s="1"/>
  <c r="R44" i="10"/>
  <c r="R37" i="10"/>
  <c r="R42" i="10" s="1"/>
  <c r="S41" i="10"/>
  <c r="S44" i="10" s="1"/>
  <c r="T41" i="10"/>
  <c r="T44" i="10" s="1"/>
  <c r="I16" i="2" l="1"/>
  <c r="F24" i="8"/>
  <c r="F22" i="8" s="1"/>
  <c r="H40" i="7"/>
  <c r="F40" i="7"/>
  <c r="H22" i="7"/>
  <c r="F22" i="7"/>
  <c r="G9" i="7" s="1"/>
  <c r="AD5" i="7" s="1"/>
  <c r="H40" i="2"/>
  <c r="F40" i="2"/>
  <c r="G38" i="2" s="1"/>
  <c r="H22" i="2"/>
  <c r="F22" i="2"/>
  <c r="G20" i="2" s="1"/>
  <c r="AJ5" i="2" s="1"/>
  <c r="F24" i="9"/>
  <c r="F27" i="9" s="1"/>
  <c r="F14" i="9"/>
  <c r="I36" i="2"/>
  <c r="N31" i="10"/>
  <c r="N34" i="10" s="1"/>
  <c r="M34" i="10"/>
  <c r="L31" i="10"/>
  <c r="L34" i="10" s="1"/>
  <c r="L41" i="10" s="1"/>
  <c r="L44" i="10" s="1"/>
  <c r="K34" i="10"/>
  <c r="K41" i="10" s="1"/>
  <c r="K44" i="10" s="1"/>
  <c r="J31" i="10"/>
  <c r="J34" i="10" s="1"/>
  <c r="I31" i="10"/>
  <c r="I34" i="10" s="1"/>
  <c r="I41" i="10" s="1"/>
  <c r="I44" i="10" s="1"/>
  <c r="H31" i="10"/>
  <c r="H34" i="10" s="1"/>
  <c r="G31" i="10"/>
  <c r="G34" i="10" s="1"/>
  <c r="G37" i="10" s="1"/>
  <c r="F31" i="10"/>
  <c r="F34" i="10" s="1"/>
  <c r="F37" i="10" s="1"/>
  <c r="F42" i="10" s="1"/>
  <c r="E37" i="10"/>
  <c r="E42" i="10" s="1"/>
  <c r="O44" i="9"/>
  <c r="O45" i="9" s="1"/>
  <c r="N44" i="9"/>
  <c r="M44" i="9"/>
  <c r="K44" i="9"/>
  <c r="J44" i="9"/>
  <c r="I44" i="9"/>
  <c r="H44" i="9"/>
  <c r="G44" i="9"/>
  <c r="G45" i="9" s="1"/>
  <c r="F44" i="9"/>
  <c r="O39" i="9"/>
  <c r="N39" i="9"/>
  <c r="M39" i="9"/>
  <c r="M45" i="9" s="1"/>
  <c r="L39" i="9"/>
  <c r="K39" i="9"/>
  <c r="J39" i="9"/>
  <c r="I39" i="9"/>
  <c r="I45" i="9" s="1"/>
  <c r="H39" i="9"/>
  <c r="G39" i="9"/>
  <c r="F39" i="9"/>
  <c r="O24" i="9"/>
  <c r="O27" i="9" s="1"/>
  <c r="N24" i="9"/>
  <c r="N27" i="9" s="1"/>
  <c r="M24" i="9"/>
  <c r="M27" i="9" s="1"/>
  <c r="L24" i="9"/>
  <c r="L27" i="9" s="1"/>
  <c r="K24" i="9"/>
  <c r="K27" i="9" s="1"/>
  <c r="J24" i="9"/>
  <c r="J27" i="9" s="1"/>
  <c r="I24" i="9"/>
  <c r="I27" i="9" s="1"/>
  <c r="H24" i="9"/>
  <c r="H27" i="9" s="1"/>
  <c r="G24" i="9"/>
  <c r="G27" i="9" s="1"/>
  <c r="O16" i="9"/>
  <c r="N16" i="9"/>
  <c r="M16" i="9"/>
  <c r="L16" i="9"/>
  <c r="K16" i="9"/>
  <c r="J16" i="9"/>
  <c r="I16" i="9"/>
  <c r="H16" i="9"/>
  <c r="G16" i="9"/>
  <c r="F16" i="9"/>
  <c r="O15" i="9"/>
  <c r="N15" i="9"/>
  <c r="M15" i="9"/>
  <c r="L15" i="9"/>
  <c r="K15" i="9"/>
  <c r="J15" i="9"/>
  <c r="I15" i="9"/>
  <c r="H15" i="9"/>
  <c r="G15" i="9"/>
  <c r="F15" i="9"/>
  <c r="O14" i="9"/>
  <c r="N14" i="9"/>
  <c r="M14" i="9"/>
  <c r="L14" i="9"/>
  <c r="K14" i="9"/>
  <c r="J14" i="9"/>
  <c r="I14" i="9"/>
  <c r="H14" i="9"/>
  <c r="G14" i="9"/>
  <c r="E22" i="8"/>
  <c r="I20" i="8"/>
  <c r="H20" i="8"/>
  <c r="G20" i="8"/>
  <c r="F20" i="8"/>
  <c r="E20" i="8"/>
  <c r="I19" i="8"/>
  <c r="I21" i="8" s="1"/>
  <c r="AS2" i="8" s="1"/>
  <c r="H19" i="8"/>
  <c r="H21" i="8" s="1"/>
  <c r="AS3" i="8" s="1"/>
  <c r="G19" i="8"/>
  <c r="F19" i="8"/>
  <c r="F21" i="8" s="1"/>
  <c r="E19" i="8"/>
  <c r="E21" i="8" s="1"/>
  <c r="AR3" i="8"/>
  <c r="AQ3" i="8"/>
  <c r="AP3" i="8"/>
  <c r="AO3" i="8"/>
  <c r="AN3" i="8"/>
  <c r="AM3" i="8"/>
  <c r="AL3" i="8"/>
  <c r="AK3" i="8"/>
  <c r="AJ3" i="8"/>
  <c r="AI3" i="8"/>
  <c r="AH3" i="8"/>
  <c r="AG3" i="8"/>
  <c r="AF3" i="8"/>
  <c r="AE3" i="8"/>
  <c r="AD3" i="8"/>
  <c r="AC3" i="8"/>
  <c r="AB3" i="8"/>
  <c r="AR2" i="8"/>
  <c r="AQ2" i="8"/>
  <c r="AP2" i="8"/>
  <c r="AO2" i="8"/>
  <c r="AN2" i="8"/>
  <c r="AM2" i="8"/>
  <c r="AL2" i="8"/>
  <c r="AK2" i="8"/>
  <c r="AJ2" i="8"/>
  <c r="AI2" i="8"/>
  <c r="AH2" i="8"/>
  <c r="AG2" i="8"/>
  <c r="AF2" i="8"/>
  <c r="AE2" i="8"/>
  <c r="AD2" i="8"/>
  <c r="AC2" i="8"/>
  <c r="AB2" i="8"/>
  <c r="AA1" i="8"/>
  <c r="I38" i="7"/>
  <c r="I37" i="7"/>
  <c r="I36" i="7"/>
  <c r="I35" i="7"/>
  <c r="AK14" i="7" s="1"/>
  <c r="I34" i="7"/>
  <c r="AJ14" i="7" s="1"/>
  <c r="I33" i="7"/>
  <c r="I32" i="7"/>
  <c r="AI14" i="7" s="1"/>
  <c r="I31" i="7"/>
  <c r="I30" i="7"/>
  <c r="I29" i="7"/>
  <c r="I28" i="7"/>
  <c r="AH14" i="7" s="1"/>
  <c r="I27" i="7"/>
  <c r="AG14" i="7" s="1"/>
  <c r="I26" i="7"/>
  <c r="AF14" i="7" s="1"/>
  <c r="I25" i="7"/>
  <c r="I24" i="7"/>
  <c r="AE14" i="7" s="1"/>
  <c r="I23" i="7"/>
  <c r="AD14" i="7" s="1"/>
  <c r="I21" i="7"/>
  <c r="AK6" i="7" s="1"/>
  <c r="I20" i="7"/>
  <c r="AJ6" i="7" s="1"/>
  <c r="I19" i="7"/>
  <c r="I18" i="7"/>
  <c r="I17" i="7"/>
  <c r="AI6" i="7" s="1"/>
  <c r="I16" i="7"/>
  <c r="I15" i="7"/>
  <c r="AH6" i="7" s="1"/>
  <c r="AA14" i="7"/>
  <c r="I14" i="7"/>
  <c r="AG6" i="7" s="1"/>
  <c r="AA13" i="7"/>
  <c r="I13" i="7"/>
  <c r="AF6" i="7" s="1"/>
  <c r="AK12" i="7"/>
  <c r="AJ12" i="7"/>
  <c r="AI12" i="7"/>
  <c r="AH12" i="7"/>
  <c r="AG12" i="7"/>
  <c r="AF12" i="7"/>
  <c r="AE12" i="7"/>
  <c r="AD12" i="7"/>
  <c r="AA12" i="7"/>
  <c r="I12" i="7"/>
  <c r="I11" i="7"/>
  <c r="I10" i="7"/>
  <c r="AE6" i="7" s="1"/>
  <c r="I9" i="7"/>
  <c r="AD6" i="7" s="1"/>
  <c r="AA6" i="7"/>
  <c r="AA5" i="7"/>
  <c r="AK4" i="7"/>
  <c r="AJ4" i="7"/>
  <c r="AI4" i="7"/>
  <c r="AH4" i="7"/>
  <c r="AG4" i="7"/>
  <c r="AF4" i="7"/>
  <c r="AE4" i="7"/>
  <c r="AD4" i="7"/>
  <c r="AA4" i="7"/>
  <c r="O44" i="6"/>
  <c r="N44" i="6"/>
  <c r="M44" i="6"/>
  <c r="L44" i="6"/>
  <c r="K44" i="6"/>
  <c r="J44" i="6"/>
  <c r="I44" i="6"/>
  <c r="H44" i="6"/>
  <c r="G44" i="6"/>
  <c r="F44" i="6"/>
  <c r="O39" i="6"/>
  <c r="N39" i="6"/>
  <c r="M39" i="6"/>
  <c r="L39" i="6"/>
  <c r="K39" i="6"/>
  <c r="J39" i="6"/>
  <c r="I39" i="6"/>
  <c r="H39" i="6"/>
  <c r="G39" i="6"/>
  <c r="F39" i="6"/>
  <c r="O27" i="6"/>
  <c r="N24" i="6"/>
  <c r="N27" i="6" s="1"/>
  <c r="M24" i="6"/>
  <c r="M27" i="6" s="1"/>
  <c r="L24" i="6"/>
  <c r="L27" i="6" s="1"/>
  <c r="K24" i="6"/>
  <c r="K27" i="6" s="1"/>
  <c r="J24" i="6"/>
  <c r="J27" i="6" s="1"/>
  <c r="I24" i="6"/>
  <c r="I27" i="6" s="1"/>
  <c r="H24" i="6"/>
  <c r="H27" i="6" s="1"/>
  <c r="G24" i="6"/>
  <c r="G27" i="6" s="1"/>
  <c r="F24" i="6"/>
  <c r="F27" i="6" s="1"/>
  <c r="O16" i="6"/>
  <c r="N16" i="6"/>
  <c r="M16" i="6"/>
  <c r="L16" i="6"/>
  <c r="K16" i="6"/>
  <c r="J16" i="6"/>
  <c r="I16" i="6"/>
  <c r="H16" i="6"/>
  <c r="G16" i="6"/>
  <c r="F16" i="6"/>
  <c r="O15" i="6"/>
  <c r="N15" i="6"/>
  <c r="M15" i="6"/>
  <c r="L15" i="6"/>
  <c r="K15" i="6"/>
  <c r="J15" i="6"/>
  <c r="I15" i="6"/>
  <c r="H15" i="6"/>
  <c r="G15" i="6"/>
  <c r="F15" i="6"/>
  <c r="O14" i="6"/>
  <c r="N14" i="6"/>
  <c r="M14" i="6"/>
  <c r="L14" i="6"/>
  <c r="K14" i="6"/>
  <c r="J14" i="6"/>
  <c r="I14" i="6"/>
  <c r="H14" i="6"/>
  <c r="F14" i="6"/>
  <c r="I38" i="2"/>
  <c r="I37" i="2"/>
  <c r="I35" i="2"/>
  <c r="AK14" i="2" s="1"/>
  <c r="I34" i="2"/>
  <c r="AJ14" i="2" s="1"/>
  <c r="I33" i="2"/>
  <c r="I32" i="2"/>
  <c r="AI14" i="2" s="1"/>
  <c r="I31" i="2"/>
  <c r="I30" i="2"/>
  <c r="I29" i="2"/>
  <c r="I28" i="2"/>
  <c r="AH14" i="2" s="1"/>
  <c r="I27" i="2"/>
  <c r="AG14" i="2" s="1"/>
  <c r="I26" i="2"/>
  <c r="AF14" i="2" s="1"/>
  <c r="I25" i="2"/>
  <c r="I24" i="2"/>
  <c r="AE14" i="2" s="1"/>
  <c r="I23" i="2"/>
  <c r="AD14" i="2" s="1"/>
  <c r="AK12" i="2"/>
  <c r="AJ12" i="2"/>
  <c r="AI12" i="2"/>
  <c r="AH12" i="2"/>
  <c r="AG12" i="2"/>
  <c r="AF12" i="2"/>
  <c r="AE12" i="2"/>
  <c r="AD12" i="2"/>
  <c r="I21" i="2"/>
  <c r="AK6" i="2" s="1"/>
  <c r="AK4" i="2"/>
  <c r="I20" i="2"/>
  <c r="AJ6" i="2" s="1"/>
  <c r="AJ4" i="2"/>
  <c r="I17" i="2"/>
  <c r="AI6" i="2" s="1"/>
  <c r="AI4" i="2"/>
  <c r="I15" i="2"/>
  <c r="AH6" i="2" s="1"/>
  <c r="AH4" i="2"/>
  <c r="I14" i="2"/>
  <c r="AG6" i="2" s="1"/>
  <c r="AG4" i="2"/>
  <c r="I13" i="2"/>
  <c r="AF6" i="2" s="1"/>
  <c r="AF4" i="2"/>
  <c r="I10" i="2"/>
  <c r="AE6" i="2" s="1"/>
  <c r="AE4" i="2"/>
  <c r="I9" i="2"/>
  <c r="AD6" i="2" s="1"/>
  <c r="AD4" i="2"/>
  <c r="AA12" i="2"/>
  <c r="AA4" i="2"/>
  <c r="I11" i="2"/>
  <c r="I12" i="2"/>
  <c r="I18" i="2"/>
  <c r="I19" i="2"/>
  <c r="K45" i="9" l="1"/>
  <c r="G31" i="2"/>
  <c r="G40" i="2"/>
  <c r="G34" i="2"/>
  <c r="AJ13" i="2" s="1"/>
  <c r="H45" i="6"/>
  <c r="O45" i="6"/>
  <c r="L45" i="6"/>
  <c r="F23" i="8"/>
  <c r="AC4" i="2"/>
  <c r="G21" i="2"/>
  <c r="AK5" i="2" s="1"/>
  <c r="F45" i="6"/>
  <c r="N45" i="6"/>
  <c r="I40" i="7"/>
  <c r="AC14" i="7" s="1"/>
  <c r="K37" i="10"/>
  <c r="K42" i="10" s="1"/>
  <c r="G13" i="2"/>
  <c r="AF5" i="2" s="1"/>
  <c r="I45" i="6"/>
  <c r="J45" i="9"/>
  <c r="K45" i="6"/>
  <c r="E23" i="8"/>
  <c r="G24" i="8"/>
  <c r="G23" i="8" s="1"/>
  <c r="G31" i="7"/>
  <c r="G39" i="7"/>
  <c r="N45" i="9"/>
  <c r="G20" i="7"/>
  <c r="AJ5" i="7" s="1"/>
  <c r="G10" i="7"/>
  <c r="AE5" i="7" s="1"/>
  <c r="G24" i="7"/>
  <c r="AE13" i="7" s="1"/>
  <c r="G28" i="7"/>
  <c r="AH13" i="7" s="1"/>
  <c r="G32" i="7"/>
  <c r="AI13" i="7" s="1"/>
  <c r="G36" i="7"/>
  <c r="G40" i="7"/>
  <c r="H45" i="9"/>
  <c r="G21" i="7"/>
  <c r="AK5" i="7" s="1"/>
  <c r="G25" i="7"/>
  <c r="G29" i="7"/>
  <c r="G33" i="7"/>
  <c r="G37" i="7"/>
  <c r="G26" i="2"/>
  <c r="AF13" i="2" s="1"/>
  <c r="G26" i="7"/>
  <c r="AF13" i="7" s="1"/>
  <c r="G30" i="7"/>
  <c r="G34" i="7"/>
  <c r="AJ13" i="7" s="1"/>
  <c r="G38" i="7"/>
  <c r="G17" i="7"/>
  <c r="AI5" i="7" s="1"/>
  <c r="E41" i="10"/>
  <c r="E44" i="10" s="1"/>
  <c r="G19" i="7"/>
  <c r="G23" i="7"/>
  <c r="AD13" i="7" s="1"/>
  <c r="G14" i="7"/>
  <c r="AG5" i="7" s="1"/>
  <c r="G12" i="7"/>
  <c r="AC12" i="7"/>
  <c r="G27" i="7"/>
  <c r="AG13" i="7" s="1"/>
  <c r="G35" i="7"/>
  <c r="AK13" i="7" s="1"/>
  <c r="F45" i="9"/>
  <c r="H41" i="10"/>
  <c r="H44" i="10" s="1"/>
  <c r="H37" i="10"/>
  <c r="H42" i="10" s="1"/>
  <c r="I37" i="10"/>
  <c r="I42" i="10" s="1"/>
  <c r="L37" i="10"/>
  <c r="L42" i="10" s="1"/>
  <c r="G9" i="2"/>
  <c r="AD5" i="2" s="1"/>
  <c r="I22" i="2"/>
  <c r="AC6" i="2" s="1"/>
  <c r="G22" i="2"/>
  <c r="G10" i="2"/>
  <c r="AE5" i="2" s="1"/>
  <c r="L45" i="9"/>
  <c r="G16" i="2"/>
  <c r="G14" i="2"/>
  <c r="AG5" i="2" s="1"/>
  <c r="F41" i="10"/>
  <c r="F44" i="10" s="1"/>
  <c r="G45" i="6"/>
  <c r="J45" i="6"/>
  <c r="M45" i="6"/>
  <c r="G19" i="2"/>
  <c r="G42" i="10"/>
  <c r="G41" i="10"/>
  <c r="G44" i="10" s="1"/>
  <c r="M37" i="10"/>
  <c r="M42" i="10" s="1"/>
  <c r="M41" i="10"/>
  <c r="M44" i="10" s="1"/>
  <c r="N41" i="10"/>
  <c r="N44" i="10" s="1"/>
  <c r="N37" i="10"/>
  <c r="N42" i="10" s="1"/>
  <c r="J41" i="10"/>
  <c r="J44" i="10" s="1"/>
  <c r="J37" i="10"/>
  <c r="J42" i="10" s="1"/>
  <c r="G29" i="2"/>
  <c r="G30" i="2"/>
  <c r="I40" i="2"/>
  <c r="AC14" i="2" s="1"/>
  <c r="G17" i="2"/>
  <c r="AI5" i="2" s="1"/>
  <c r="G24" i="2"/>
  <c r="AE13" i="2" s="1"/>
  <c r="AC12" i="2"/>
  <c r="G35" i="2"/>
  <c r="AK13" i="2" s="1"/>
  <c r="G37" i="2"/>
  <c r="G39" i="2"/>
  <c r="G11" i="7"/>
  <c r="G28" i="2"/>
  <c r="AH13" i="2" s="1"/>
  <c r="G16" i="7"/>
  <c r="G18" i="7"/>
  <c r="I22" i="7"/>
  <c r="AC6" i="7" s="1"/>
  <c r="AC4" i="7"/>
  <c r="G15" i="2"/>
  <c r="AH5" i="2" s="1"/>
  <c r="G32" i="2"/>
  <c r="AI13" i="2" s="1"/>
  <c r="G27" i="2"/>
  <c r="AG13" i="2" s="1"/>
  <c r="G21" i="8"/>
  <c r="G12" i="2"/>
  <c r="G13" i="7"/>
  <c r="AF5" i="7" s="1"/>
  <c r="G18" i="2"/>
  <c r="G15" i="7"/>
  <c r="AH5" i="7" s="1"/>
  <c r="G22" i="7"/>
  <c r="G11" i="2"/>
  <c r="G33" i="2"/>
  <c r="G23" i="2"/>
  <c r="AD13" i="2" s="1"/>
  <c r="G25" i="2"/>
  <c r="G36" i="2"/>
  <c r="H24" i="8" l="1"/>
  <c r="G22" i="8"/>
  <c r="H23" i="8" l="1"/>
  <c r="H22" i="8"/>
  <c r="I23" i="8" l="1"/>
  <c r="I22" i="8"/>
</calcChain>
</file>

<file path=xl/sharedStrings.xml><?xml version="1.0" encoding="utf-8"?>
<sst xmlns="http://schemas.openxmlformats.org/spreadsheetml/2006/main" count="543" uniqueCount="321">
  <si>
    <t>団体名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</si>
  <si>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</si>
  <si>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</si>
  <si>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</si>
  <si>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</si>
  <si>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</si>
  <si>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</si>
  <si>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</si>
  <si>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</si>
  <si>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</si>
  <si>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</si>
  <si>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</si>
  <si>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</si>
  <si>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</si>
  <si>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</si>
  <si>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</si>
  <si>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</si>
  <si>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</si>
  <si>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</si>
  <si>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</si>
  <si>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</si>
  <si>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うち市町村民税</t>
  </si>
  <si>
    <t>うち所得割</t>
  </si>
  <si>
    <t>　　法人税割</t>
  </si>
  <si>
    <t>うち固定資産税</t>
  </si>
  <si>
    <t>使用料・手数料</t>
  </si>
  <si>
    <t>都道府県支出金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</si>
  <si>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</si>
  <si>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</si>
  <si>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</si>
  <si>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</si>
  <si>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</si>
  <si>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</si>
  <si>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 xml:space="preserve">    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</si>
  <si>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</si>
  <si>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</si>
  <si>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</si>
  <si>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</si>
  <si>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</si>
  <si>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</si>
  <si>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</si>
  <si>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</si>
  <si>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</si>
  <si>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</si>
  <si>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</si>
  <si>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</si>
  <si>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</si>
  <si>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</si>
  <si>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</si>
  <si>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</si>
  <si>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</si>
  <si>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</si>
  <si>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</si>
  <si>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</si>
  <si>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</si>
  <si>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</si>
  <si>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</si>
  <si>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</si>
  <si>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</si>
  <si>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</si>
  <si>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</si>
  <si>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</si>
  <si>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</si>
  <si>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</si>
  <si>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</si>
  <si>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</si>
  <si>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</si>
  <si>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</si>
  <si>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</si>
  <si>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</si>
  <si>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</si>
  <si>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</si>
  <si>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</si>
  <si>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</si>
  <si>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</si>
  <si>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</si>
  <si>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</si>
  <si>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</si>
  <si>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その他</t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</si>
  <si>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8"/>
  </si>
  <si>
    <t>歳　　入</t>
    <rPh sb="0" eb="1">
      <t>トシ</t>
    </rPh>
    <rPh sb="3" eb="4">
      <t>イ</t>
    </rPh>
    <phoneticPr fontId="8"/>
  </si>
  <si>
    <t>歳　　出</t>
    <rPh sb="0" eb="1">
      <t>トシ</t>
    </rPh>
    <rPh sb="3" eb="4">
      <t>デ</t>
    </rPh>
    <phoneticPr fontId="8"/>
  </si>
  <si>
    <t>（注）原則として表示単位未満を四捨五入して端数調整していないため、合計等と一致しない場合がある。</t>
    <phoneticPr fontId="7"/>
  </si>
  <si>
    <t>損益収支</t>
  </si>
  <si>
    <t>資本収支</t>
  </si>
  <si>
    <t>収益的収支</t>
  </si>
  <si>
    <t>資本的収支</t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</si>
  <si>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</si>
  <si>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</si>
  <si>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</si>
  <si>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</si>
  <si>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</si>
  <si>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7"/>
  </si>
  <si>
    <t>(i=g-h)</t>
    <phoneticPr fontId="11"/>
  </si>
  <si>
    <t>(j)</t>
    <phoneticPr fontId="11"/>
  </si>
  <si>
    <t>補てん財源不足額(▲)</t>
    <phoneticPr fontId="7"/>
  </si>
  <si>
    <t>(i+j)</t>
    <phoneticPr fontId="11"/>
  </si>
  <si>
    <t>(c=a-b)</t>
    <phoneticPr fontId="8"/>
  </si>
  <si>
    <t>(f=d-e)</t>
    <phoneticPr fontId="8"/>
  </si>
  <si>
    <t>(g=c+f)</t>
    <phoneticPr fontId="8"/>
  </si>
  <si>
    <t>（単位：百万円）</t>
    <phoneticPr fontId="7"/>
  </si>
  <si>
    <t>予算額</t>
    <rPh sb="0" eb="2">
      <t>ヨサン</t>
    </rPh>
    <rPh sb="2" eb="3">
      <t>ガク</t>
    </rPh>
    <phoneticPr fontId="7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</si>
  <si>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7"/>
  </si>
  <si>
    <t>1.普通会計の状況</t>
    <phoneticPr fontId="7"/>
  </si>
  <si>
    <t>平成16年度</t>
    <rPh sb="0" eb="2">
      <t>ヘイセイ</t>
    </rPh>
    <rPh sb="4" eb="6">
      <t>ネンド</t>
    </rPh>
    <phoneticPr fontId="8"/>
  </si>
  <si>
    <t>団体名</t>
    <rPh sb="0" eb="2">
      <t>ダンタイ</t>
    </rPh>
    <rPh sb="2" eb="3">
      <t>メイ</t>
    </rPh>
    <phoneticPr fontId="8"/>
  </si>
  <si>
    <t>歳入</t>
    <rPh sb="0" eb="2">
      <t>サイニュウ</t>
    </rPh>
    <phoneticPr fontId="8"/>
  </si>
  <si>
    <t>地方税</t>
    <rPh sb="0" eb="3">
      <t>チホウゼイ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</si>
  <si>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</si>
  <si>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地方交付税</t>
    <rPh sb="0" eb="2">
      <t>チホウ</t>
    </rPh>
    <rPh sb="2" eb="5">
      <t>コウフゼイ</t>
    </rPh>
    <phoneticPr fontId="8"/>
  </si>
  <si>
    <t>国庫支出金</t>
    <rPh sb="0" eb="2">
      <t>コッコ</t>
    </rPh>
    <rPh sb="2" eb="5">
      <t>シシュツキン</t>
    </rPh>
    <phoneticPr fontId="8"/>
  </si>
  <si>
    <t>地方債</t>
    <rPh sb="0" eb="2">
      <t>チホウ</t>
    </rPh>
    <rPh sb="2" eb="3">
      <t>サイ</t>
    </rPh>
    <phoneticPr fontId="8"/>
  </si>
  <si>
    <t>その他収入</t>
    <rPh sb="2" eb="3">
      <t>タ</t>
    </rPh>
    <rPh sb="3" eb="5">
      <t>シュウニュウ</t>
    </rPh>
    <phoneticPr fontId="8"/>
  </si>
  <si>
    <t>当初予算額</t>
    <rPh sb="0" eb="2">
      <t>トウショ</t>
    </rPh>
    <rPh sb="2" eb="4">
      <t>ヨサン</t>
    </rPh>
    <rPh sb="4" eb="5">
      <t>ガク</t>
    </rPh>
    <phoneticPr fontId="8"/>
  </si>
  <si>
    <t>構成比</t>
    <rPh sb="0" eb="3">
      <t>コウセイヒ</t>
    </rPh>
    <phoneticPr fontId="8"/>
  </si>
  <si>
    <t>前年度比</t>
    <rPh sb="0" eb="3">
      <t>ゼンネンド</t>
    </rPh>
    <rPh sb="3" eb="4">
      <t>ヒ</t>
    </rPh>
    <phoneticPr fontId="8"/>
  </si>
  <si>
    <t>歳出</t>
    <rPh sb="0" eb="2">
      <t>サイシュツ</t>
    </rPh>
    <phoneticPr fontId="8"/>
  </si>
  <si>
    <t>義務的経費</t>
    <rPh sb="0" eb="3">
      <t>ギムテキ</t>
    </rPh>
    <rPh sb="3" eb="5">
      <t>ケイヒ</t>
    </rPh>
    <phoneticPr fontId="8"/>
  </si>
  <si>
    <t>その他の経費</t>
    <rPh sb="2" eb="3">
      <t>タ</t>
    </rPh>
    <rPh sb="4" eb="6">
      <t>ケイヒ</t>
    </rPh>
    <phoneticPr fontId="8"/>
  </si>
  <si>
    <t>投資的経費</t>
    <rPh sb="0" eb="3">
      <t>トウシテキ</t>
    </rPh>
    <rPh sb="3" eb="5">
      <t>ケイヒ</t>
    </rPh>
    <phoneticPr fontId="8"/>
  </si>
  <si>
    <t>人件費</t>
    <rPh sb="0" eb="3">
      <t>ジンケンヒ</t>
    </rPh>
    <phoneticPr fontId="8"/>
  </si>
  <si>
    <t>公債費</t>
    <rPh sb="0" eb="2">
      <t>コウサイ</t>
    </rPh>
    <rPh sb="2" eb="3">
      <t>ヒ</t>
    </rPh>
    <phoneticPr fontId="8"/>
  </si>
  <si>
    <t>物件費</t>
    <rPh sb="0" eb="3">
      <t>ブッケンヒ</t>
    </rPh>
    <phoneticPr fontId="8"/>
  </si>
  <si>
    <t>積立金</t>
    <rPh sb="0" eb="2">
      <t>ツミタテ</t>
    </rPh>
    <rPh sb="2" eb="3">
      <t>キン</t>
    </rPh>
    <phoneticPr fontId="8"/>
  </si>
  <si>
    <t>普通建設事業</t>
    <rPh sb="0" eb="2">
      <t>フツウ</t>
    </rPh>
    <rPh sb="2" eb="4">
      <t>ケンセツ</t>
    </rPh>
    <rPh sb="4" eb="6">
      <t>ジギョウ</t>
    </rPh>
    <phoneticPr fontId="8"/>
  </si>
  <si>
    <t>市町村民税</t>
    <rPh sb="0" eb="3">
      <t>シチョウソン</t>
    </rPh>
    <rPh sb="3" eb="4">
      <t>ミン</t>
    </rPh>
    <rPh sb="4" eb="5">
      <t>ゼイ</t>
    </rPh>
    <phoneticPr fontId="8"/>
  </si>
  <si>
    <t>固定資産税</t>
    <rPh sb="0" eb="2">
      <t>コテイ</t>
    </rPh>
    <rPh sb="2" eb="5">
      <t>シサンゼイ</t>
    </rPh>
    <phoneticPr fontId="8"/>
  </si>
  <si>
    <t>（単位：百万円、％）</t>
    <phoneticPr fontId="7"/>
  </si>
  <si>
    <t>平成14年度</t>
    <rPh sb="0" eb="2">
      <t>ヘイセイ</t>
    </rPh>
    <rPh sb="4" eb="6">
      <t>ネンド</t>
    </rPh>
    <phoneticPr fontId="8"/>
  </si>
  <si>
    <t>３.普通会計の状況</t>
    <phoneticPr fontId="7"/>
  </si>
  <si>
    <t>決算額</t>
    <rPh sb="0" eb="2">
      <t>ケッサン</t>
    </rPh>
    <rPh sb="2" eb="3">
      <t>ガク</t>
    </rPh>
    <phoneticPr fontId="8"/>
  </si>
  <si>
    <t>（単位：百万円、％）</t>
    <phoneticPr fontId="7"/>
  </si>
  <si>
    <t>歳入総額</t>
    <rPh sb="0" eb="2">
      <t>サイニュウ</t>
    </rPh>
    <rPh sb="2" eb="4">
      <t>ソウガク</t>
    </rPh>
    <phoneticPr fontId="8"/>
  </si>
  <si>
    <t>歳出総額</t>
    <rPh sb="0" eb="2">
      <t>サイシュツ</t>
    </rPh>
    <rPh sb="2" eb="4">
      <t>ソウガク</t>
    </rPh>
    <phoneticPr fontId="8"/>
  </si>
  <si>
    <t>歳入歳出差引額</t>
    <rPh sb="0" eb="2">
      <t>サイニュウ</t>
    </rPh>
    <rPh sb="2" eb="4">
      <t>サイシュツ</t>
    </rPh>
    <rPh sb="4" eb="6">
      <t>サシヒキ</t>
    </rPh>
    <rPh sb="6" eb="7">
      <t>ガク</t>
    </rPh>
    <phoneticPr fontId="8"/>
  </si>
  <si>
    <t>繰越財源</t>
    <rPh sb="0" eb="2">
      <t>クリコシ</t>
    </rPh>
    <rPh sb="2" eb="4">
      <t>ザイゲン</t>
    </rPh>
    <phoneticPr fontId="8"/>
  </si>
  <si>
    <t>実質収支</t>
    <rPh sb="0" eb="2">
      <t>ジッシツ</t>
    </rPh>
    <rPh sb="2" eb="4">
      <t>シュウシ</t>
    </rPh>
    <phoneticPr fontId="8"/>
  </si>
  <si>
    <t>単年度収支</t>
    <rPh sb="0" eb="3">
      <t>タンネンド</t>
    </rPh>
    <rPh sb="3" eb="5">
      <t>シュウシ</t>
    </rPh>
    <phoneticPr fontId="8"/>
  </si>
  <si>
    <t>繰上償還金</t>
    <rPh sb="0" eb="2">
      <t>クリアゲ</t>
    </rPh>
    <rPh sb="2" eb="4">
      <t>ショウカン</t>
    </rPh>
    <rPh sb="4" eb="5">
      <t>キン</t>
    </rPh>
    <phoneticPr fontId="8"/>
  </si>
  <si>
    <t>実質単年度収支</t>
    <rPh sb="0" eb="2">
      <t>ジッシツ</t>
    </rPh>
    <rPh sb="2" eb="5">
      <t>タンネンド</t>
    </rPh>
    <rPh sb="5" eb="7">
      <t>シュウシ</t>
    </rPh>
    <phoneticPr fontId="8"/>
  </si>
  <si>
    <t>標準財政規模</t>
    <rPh sb="0" eb="2">
      <t>ヒョウジュン</t>
    </rPh>
    <rPh sb="2" eb="4">
      <t>ザイセイ</t>
    </rPh>
    <rPh sb="4" eb="6">
      <t>キボ</t>
    </rPh>
    <phoneticPr fontId="8"/>
  </si>
  <si>
    <t>財政力指数</t>
    <rPh sb="0" eb="3">
      <t>ザイセイリョク</t>
    </rPh>
    <rPh sb="3" eb="5">
      <t>シスウ</t>
    </rPh>
    <phoneticPr fontId="8"/>
  </si>
  <si>
    <t>実質収支比率</t>
    <rPh sb="0" eb="2">
      <t>ジッシツ</t>
    </rPh>
    <rPh sb="2" eb="4">
      <t>シュウシ</t>
    </rPh>
    <rPh sb="4" eb="6">
      <t>ヒリツ</t>
    </rPh>
    <phoneticPr fontId="8"/>
  </si>
  <si>
    <t>起債制限比率</t>
    <rPh sb="0" eb="2">
      <t>キサイ</t>
    </rPh>
    <rPh sb="2" eb="4">
      <t>セイゲン</t>
    </rPh>
    <rPh sb="4" eb="6">
      <t>ヒリツ</t>
    </rPh>
    <phoneticPr fontId="8"/>
  </si>
  <si>
    <t>経常収支比率</t>
    <rPh sb="0" eb="2">
      <t>ケイジョウ</t>
    </rPh>
    <rPh sb="2" eb="4">
      <t>シュウシ</t>
    </rPh>
    <rPh sb="4" eb="6">
      <t>ヒリツ</t>
    </rPh>
    <phoneticPr fontId="8"/>
  </si>
  <si>
    <t>自主財源比率</t>
    <rPh sb="0" eb="2">
      <t>ジシュ</t>
    </rPh>
    <rPh sb="2" eb="4">
      <t>ザイゲン</t>
    </rPh>
    <rPh sb="4" eb="6">
      <t>ヒリツ</t>
    </rPh>
    <phoneticPr fontId="8"/>
  </si>
  <si>
    <t>債務負担行為</t>
    <rPh sb="0" eb="2">
      <t>サイム</t>
    </rPh>
    <rPh sb="2" eb="4">
      <t>フタン</t>
    </rPh>
    <rPh sb="4" eb="6">
      <t>コウイ</t>
    </rPh>
    <phoneticPr fontId="8"/>
  </si>
  <si>
    <t>地方債現在高</t>
    <rPh sb="0" eb="2">
      <t>チホウ</t>
    </rPh>
    <rPh sb="2" eb="3">
      <t>サイ</t>
    </rPh>
    <rPh sb="3" eb="5">
      <t>ゲンザイ</t>
    </rPh>
    <rPh sb="5" eb="6">
      <t>タカ</t>
    </rPh>
    <phoneticPr fontId="8"/>
  </si>
  <si>
    <t>一般財源総額比</t>
    <rPh sb="0" eb="2">
      <t>イッパン</t>
    </rPh>
    <rPh sb="2" eb="4">
      <t>ザイゲン</t>
    </rPh>
    <rPh sb="4" eb="6">
      <t>ソウガク</t>
    </rPh>
    <rPh sb="6" eb="7">
      <t>ヒ</t>
    </rPh>
    <phoneticPr fontId="8"/>
  </si>
  <si>
    <t>14年度</t>
    <rPh sb="2" eb="4">
      <t>ネンド</t>
    </rPh>
    <phoneticPr fontId="8"/>
  </si>
  <si>
    <t>13年度</t>
    <rPh sb="2" eb="4">
      <t>ネンド</t>
    </rPh>
    <phoneticPr fontId="8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</si>
  <si>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</si>
  <si>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</si>
  <si>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</si>
  <si>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8"/>
  </si>
  <si>
    <t xml:space="preserve">歳入総額    </t>
  </si>
  <si>
    <t>(a)</t>
    <phoneticPr fontId="8"/>
  </si>
  <si>
    <t>うち一般財源総額</t>
  </si>
  <si>
    <t>歳出総額</t>
  </si>
  <si>
    <t>歳入歳出差引</t>
  </si>
  <si>
    <t>翌年度への繰越財源</t>
  </si>
  <si>
    <t>実質収支</t>
    <phoneticPr fontId="7"/>
  </si>
  <si>
    <t>単年度収支</t>
    <rPh sb="0" eb="3">
      <t>タンネンド</t>
    </rPh>
    <rPh sb="3" eb="5">
      <t>シュウシ</t>
    </rPh>
    <phoneticPr fontId="7"/>
  </si>
  <si>
    <t>繰上償還金</t>
    <rPh sb="0" eb="2">
      <t>クリア</t>
    </rPh>
    <rPh sb="2" eb="5">
      <t>ショウカンキン</t>
    </rPh>
    <phoneticPr fontId="7"/>
  </si>
  <si>
    <t>実質単年度収支</t>
    <rPh sb="0" eb="2">
      <t>ジッシツ</t>
    </rPh>
    <phoneticPr fontId="7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</si>
  <si>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</si>
  <si>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</si>
  <si>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</si>
  <si>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</si>
  <si>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8"/>
  </si>
  <si>
    <t>地方債現在高の一般財源総額比</t>
  </si>
  <si>
    <t>(e/b)</t>
    <phoneticPr fontId="8"/>
  </si>
  <si>
    <t>後年度財政負担の一般財源総額比</t>
  </si>
  <si>
    <t>(f/b)</t>
    <phoneticPr fontId="8"/>
  </si>
  <si>
    <t>一人あたり地方債現在高</t>
  </si>
  <si>
    <t>(e/g、円)</t>
    <rPh sb="5" eb="6">
      <t>エン</t>
    </rPh>
    <phoneticPr fontId="7"/>
  </si>
  <si>
    <t>一人あたり後年度財政負担</t>
  </si>
  <si>
    <t>(f/g、円)</t>
    <rPh sb="5" eb="6">
      <t>エン</t>
    </rPh>
    <phoneticPr fontId="7"/>
  </si>
  <si>
    <t>人口　（注 1）</t>
    <rPh sb="4" eb="5">
      <t>チュウ</t>
    </rPh>
    <phoneticPr fontId="8"/>
  </si>
  <si>
    <t>(g、人)</t>
    <rPh sb="3" eb="4">
      <t>ニン</t>
    </rPh>
    <phoneticPr fontId="7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</si>
  <si>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</si>
  <si>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</si>
  <si>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</si>
  <si>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</si>
  <si>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</si>
  <si>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8"/>
  </si>
  <si>
    <t>実質赤字比率</t>
    <rPh sb="0" eb="2">
      <t>ジッシツ</t>
    </rPh>
    <rPh sb="2" eb="4">
      <t>アカジ</t>
    </rPh>
    <rPh sb="4" eb="6">
      <t>ヒリツ</t>
    </rPh>
    <phoneticPr fontId="7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</si>
  <si>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7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</si>
  <si>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7"/>
  </si>
  <si>
    <t>将来負担比率</t>
    <rPh sb="0" eb="2">
      <t>ショウライ</t>
    </rPh>
    <rPh sb="2" eb="4">
      <t>フタン</t>
    </rPh>
    <rPh sb="4" eb="6">
      <t>ヒリツ</t>
    </rPh>
    <phoneticPr fontId="7"/>
  </si>
  <si>
    <t>（注）原則として表示単位未満を四捨五入して端数調整していないため、合計等と一致しない場合がある。</t>
    <phoneticPr fontId="7"/>
  </si>
  <si>
    <t>４.公営企業会計の状況</t>
    <phoneticPr fontId="7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</si>
  <si>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</si>
  <si>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</si>
  <si>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</si>
  <si>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</si>
  <si>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</si>
  <si>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7"/>
  </si>
  <si>
    <t>(i=g-h)</t>
    <phoneticPr fontId="11"/>
  </si>
  <si>
    <t>(j)</t>
    <phoneticPr fontId="11"/>
  </si>
  <si>
    <t>補てん財源不足額(▲)</t>
    <phoneticPr fontId="7"/>
  </si>
  <si>
    <t>(i+j)</t>
    <phoneticPr fontId="11"/>
  </si>
  <si>
    <t>（単位：百万円）</t>
    <phoneticPr fontId="7"/>
  </si>
  <si>
    <t>(c=a-b)</t>
    <phoneticPr fontId="8"/>
  </si>
  <si>
    <t>(f=d-e)</t>
    <phoneticPr fontId="8"/>
  </si>
  <si>
    <t>(g=c+f)</t>
    <phoneticPr fontId="8"/>
  </si>
  <si>
    <t>（注）原則として表示単位未満を四捨五入して端数調整していないため、合計等と一致しない場合がある。</t>
    <phoneticPr fontId="7"/>
  </si>
  <si>
    <t>５.第三セクター(公社・株式会社形態の三セク)の状況</t>
    <phoneticPr fontId="7"/>
  </si>
  <si>
    <t>　（単位：百万円）</t>
  </si>
  <si>
    <t>出資状況</t>
    <rPh sb="0" eb="2">
      <t>シュッシ</t>
    </rPh>
    <rPh sb="2" eb="4">
      <t>ジョウキョウ</t>
    </rPh>
    <phoneticPr fontId="7"/>
  </si>
  <si>
    <t>出資団体数</t>
  </si>
  <si>
    <t>出資金額</t>
    <rPh sb="0" eb="2">
      <t>シュッシ</t>
    </rPh>
    <rPh sb="2" eb="4">
      <t>キンガク</t>
    </rPh>
    <phoneticPr fontId="8"/>
  </si>
  <si>
    <t>総額</t>
  </si>
  <si>
    <t>当該団体</t>
  </si>
  <si>
    <t>その他団体</t>
  </si>
  <si>
    <t>民間</t>
  </si>
  <si>
    <t>国</t>
  </si>
  <si>
    <t>貸借対照表</t>
  </si>
  <si>
    <t>資産</t>
    <rPh sb="0" eb="2">
      <t>シサン</t>
    </rPh>
    <phoneticPr fontId="8"/>
  </si>
  <si>
    <t>流動資産</t>
  </si>
  <si>
    <t>固定資産</t>
  </si>
  <si>
    <t>繰延資産</t>
  </si>
  <si>
    <t>資産合計</t>
  </si>
  <si>
    <t>負債</t>
    <rPh sb="0" eb="2">
      <t>フサイ</t>
    </rPh>
    <phoneticPr fontId="8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</si>
  <si>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</si>
  <si>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</si>
  <si>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</si>
  <si>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</si>
  <si>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8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</si>
  <si>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</si>
  <si>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</si>
  <si>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</si>
  <si>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</si>
  <si>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</si>
  <si>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7"/>
  </si>
  <si>
    <t>事業・経常損益</t>
    <rPh sb="0" eb="2">
      <t>ジギョウ</t>
    </rPh>
    <rPh sb="3" eb="5">
      <t>ケイジョウ</t>
    </rPh>
    <rPh sb="5" eb="7">
      <t>ソンエキ</t>
    </rPh>
    <phoneticPr fontId="8"/>
  </si>
  <si>
    <t>営業収益</t>
  </si>
  <si>
    <t>営業費用</t>
  </si>
  <si>
    <t>一般管理費</t>
    <rPh sb="0" eb="2">
      <t>イッパン</t>
    </rPh>
    <rPh sb="2" eb="5">
      <t>カンリヒ</t>
    </rPh>
    <phoneticPr fontId="7"/>
  </si>
  <si>
    <t>(c)</t>
    <phoneticPr fontId="7"/>
  </si>
  <si>
    <t xml:space="preserve">営業利益          </t>
  </si>
  <si>
    <t>(d=a-b-c)</t>
    <phoneticPr fontId="7"/>
  </si>
  <si>
    <t>営業外収益</t>
  </si>
  <si>
    <t>(e)</t>
    <phoneticPr fontId="7"/>
  </si>
  <si>
    <t>営業外費用</t>
  </si>
  <si>
    <t>(f)</t>
    <phoneticPr fontId="7"/>
  </si>
  <si>
    <t xml:space="preserve">経常利益      </t>
  </si>
  <si>
    <t>(g=d+e-f)</t>
    <phoneticPr fontId="7"/>
  </si>
  <si>
    <t>特別損失</t>
    <rPh sb="0" eb="2">
      <t>トクベツ</t>
    </rPh>
    <rPh sb="2" eb="4">
      <t>ソンシツ</t>
    </rPh>
    <phoneticPr fontId="8"/>
  </si>
  <si>
    <t>特別利益</t>
  </si>
  <si>
    <t>(h)</t>
    <phoneticPr fontId="7"/>
  </si>
  <si>
    <t>特別損失</t>
  </si>
  <si>
    <t>(i)</t>
    <phoneticPr fontId="7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</si>
  <si>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7"/>
  </si>
  <si>
    <t>(j=g+h-i)</t>
    <phoneticPr fontId="7"/>
  </si>
  <si>
    <t>特定準備金取崩</t>
    <rPh sb="0" eb="2">
      <t>トクテイ</t>
    </rPh>
    <rPh sb="2" eb="5">
      <t>ジュンビキン</t>
    </rPh>
    <rPh sb="5" eb="7">
      <t>トリクズシ</t>
    </rPh>
    <phoneticPr fontId="7"/>
  </si>
  <si>
    <t>(k)</t>
    <phoneticPr fontId="7"/>
  </si>
  <si>
    <t>特定準備金繰入</t>
    <rPh sb="0" eb="2">
      <t>トクテイ</t>
    </rPh>
    <rPh sb="2" eb="5">
      <t>ジュンビキン</t>
    </rPh>
    <rPh sb="5" eb="7">
      <t>クリイレ</t>
    </rPh>
    <phoneticPr fontId="7"/>
  </si>
  <si>
    <t>(l)</t>
    <phoneticPr fontId="7"/>
  </si>
  <si>
    <t>法人税等</t>
  </si>
  <si>
    <t>(m)</t>
    <phoneticPr fontId="7"/>
  </si>
  <si>
    <t xml:space="preserve">当期利益  </t>
  </si>
  <si>
    <t>(ｎ=g+h-i-m)</t>
    <phoneticPr fontId="7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</si>
  <si>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7"/>
  </si>
  <si>
    <t>前期繰越利益</t>
  </si>
  <si>
    <t>(o)</t>
    <phoneticPr fontId="7"/>
  </si>
  <si>
    <t xml:space="preserve">当期未処分利益    </t>
  </si>
  <si>
    <t>(p=n+o)</t>
    <phoneticPr fontId="7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</si>
  <si>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7"/>
  </si>
  <si>
    <t>（注２）原則として表示単位未満を四捨五入して端数調整していないため、合計等と一致しない場合がある。</t>
    <phoneticPr fontId="7"/>
  </si>
  <si>
    <r>
      <t>2</t>
    </r>
    <r>
      <rPr>
        <sz val="11"/>
        <rFont val="游ゴシック"/>
        <family val="1"/>
        <charset val="128"/>
      </rPr>
      <t>8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</si>
  <si>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</si>
  <si>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</si>
  <si>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t>元年度</t>
    <rPh sb="0" eb="1">
      <t>ガン</t>
    </rPh>
    <rPh sb="1" eb="3">
      <t>ネンド</t>
    </rPh>
    <phoneticPr fontId="7"/>
  </si>
  <si>
    <t>（1）令和４年度普通会計予算の状況</t>
    <rPh sb="3" eb="4">
      <t>レイ</t>
    </rPh>
    <rPh sb="4" eb="5">
      <t>ワ</t>
    </rPh>
    <rPh sb="8" eb="10">
      <t>フツウ</t>
    </rPh>
    <rPh sb="10" eb="12">
      <t>カイケイ</t>
    </rPh>
    <rPh sb="12" eb="14">
      <t>ヨサン</t>
    </rPh>
    <phoneticPr fontId="7"/>
  </si>
  <si>
    <t>(令和４年度予算ﾍﾞｰｽ）</t>
    <rPh sb="1" eb="2">
      <t>レイ</t>
    </rPh>
    <rPh sb="2" eb="3">
      <t>ワ</t>
    </rPh>
    <rPh sb="6" eb="8">
      <t>ヨサン</t>
    </rPh>
    <phoneticPr fontId="7"/>
  </si>
  <si>
    <t>令和４年度</t>
    <rPh sb="0" eb="1">
      <t>レイ</t>
    </rPh>
    <rPh sb="1" eb="2">
      <t>ワ</t>
    </rPh>
    <phoneticPr fontId="7"/>
  </si>
  <si>
    <t>令和３年度</t>
    <rPh sb="0" eb="2">
      <t>レイワ</t>
    </rPh>
    <rPh sb="3" eb="5">
      <t>ネンド</t>
    </rPh>
    <phoneticPr fontId="7"/>
  </si>
  <si>
    <t>（1）令和２年度普通会計決算の状況</t>
    <rPh sb="3" eb="5">
      <t>レイワ</t>
    </rPh>
    <phoneticPr fontId="7"/>
  </si>
  <si>
    <t>令和２年度</t>
    <rPh sb="0" eb="2">
      <t>レイワ</t>
    </rPh>
    <rPh sb="3" eb="5">
      <t>ネンド</t>
    </rPh>
    <phoneticPr fontId="15"/>
  </si>
  <si>
    <t>令和元年度</t>
    <rPh sb="2" eb="5">
      <t>ガンネンド</t>
    </rPh>
    <phoneticPr fontId="15"/>
  </si>
  <si>
    <t>２年度</t>
    <rPh sb="1" eb="3">
      <t>ネンド</t>
    </rPh>
    <phoneticPr fontId="7"/>
  </si>
  <si>
    <t>(令和２年度決算ﾍﾞｰｽ）</t>
    <rPh sb="1" eb="3">
      <t>レイワ</t>
    </rPh>
    <rPh sb="4" eb="6">
      <t>ネンド</t>
    </rPh>
    <phoneticPr fontId="15"/>
  </si>
  <si>
    <t>令和元年度</t>
    <rPh sb="0" eb="2">
      <t>レイワ</t>
    </rPh>
    <rPh sb="2" eb="5">
      <t>ガンネンド</t>
    </rPh>
    <phoneticPr fontId="15"/>
  </si>
  <si>
    <t>(令和２年度決算額）</t>
    <rPh sb="1" eb="3">
      <t>レイワ</t>
    </rPh>
    <rPh sb="4" eb="6">
      <t>ネンド</t>
    </rPh>
    <phoneticPr fontId="15"/>
  </si>
  <si>
    <t>令和４年度</t>
    <rPh sb="0" eb="2">
      <t>レイワ</t>
    </rPh>
    <rPh sb="3" eb="5">
      <t>ネンド</t>
    </rPh>
    <phoneticPr fontId="7"/>
  </si>
  <si>
    <r>
      <t>（注1）平成2</t>
    </r>
    <r>
      <rPr>
        <sz val="11"/>
        <rFont val="Meiryo UI"/>
        <family val="1"/>
        <charset val="128"/>
      </rPr>
      <t>8</t>
    </r>
    <r>
      <rPr>
        <sz val="11"/>
        <rFont val="明朝"/>
        <family val="1"/>
        <charset val="128"/>
      </rPr>
      <t>年度～令和元年度は平成27年度国勢調査、令和</t>
    </r>
    <r>
      <rPr>
        <sz val="11"/>
        <rFont val="Meiryo UI"/>
        <family val="1"/>
        <charset val="128"/>
      </rPr>
      <t>2年度は令和2年度国勢調査</t>
    </r>
    <r>
      <rPr>
        <sz val="11"/>
        <rFont val="明朝"/>
        <family val="1"/>
        <charset val="128"/>
      </rPr>
      <t>を基に計上している。</t>
    </r>
    <rPh sb="4" eb="6">
      <t>ヘイセイ</t>
    </rPh>
    <rPh sb="8" eb="10">
      <t>ネンド</t>
    </rPh>
    <rPh sb="11" eb="13">
      <t>レイワ</t>
    </rPh>
    <rPh sb="13" eb="15">
      <t>ガンネン</t>
    </rPh>
    <rPh sb="15" eb="16">
      <t>ド</t>
    </rPh>
    <rPh sb="16" eb="18">
      <t>ヘイネンド</t>
    </rPh>
    <rPh sb="17" eb="19">
      <t>ヘイセイ</t>
    </rPh>
    <rPh sb="21" eb="23">
      <t>ネンド</t>
    </rPh>
    <rPh sb="23" eb="25">
      <t>コクセイ</t>
    </rPh>
    <rPh sb="25" eb="27">
      <t>チョウサ</t>
    </rPh>
    <rPh sb="28" eb="30">
      <t>レイワ</t>
    </rPh>
    <rPh sb="31" eb="33">
      <t>ネンド</t>
    </rPh>
    <rPh sb="34" eb="36">
      <t>レイワ</t>
    </rPh>
    <rPh sb="37" eb="39">
      <t>ネンド</t>
    </rPh>
    <rPh sb="39" eb="43">
      <t>コクセイチョウサ</t>
    </rPh>
    <rPh sb="44" eb="45">
      <t>モト</t>
    </rPh>
    <rPh sb="46" eb="48">
      <t>ケイジョウ</t>
    </rPh>
    <phoneticPr fontId="9"/>
  </si>
  <si>
    <t>予算額</t>
    <phoneticPr fontId="7"/>
  </si>
  <si>
    <t>決算額</t>
    <phoneticPr fontId="15"/>
  </si>
  <si>
    <t>神戸市</t>
    <rPh sb="0" eb="3">
      <t>コウベシ</t>
    </rPh>
    <phoneticPr fontId="7"/>
  </si>
  <si>
    <t>自動車</t>
    <rPh sb="0" eb="3">
      <t>ジドウシャ</t>
    </rPh>
    <phoneticPr fontId="7"/>
  </si>
  <si>
    <t>高速鉄道</t>
    <rPh sb="0" eb="2">
      <t>コウソク</t>
    </rPh>
    <rPh sb="2" eb="4">
      <t>テツドウ</t>
    </rPh>
    <phoneticPr fontId="7"/>
  </si>
  <si>
    <t>上水道</t>
    <rPh sb="0" eb="3">
      <t>ジョウスイドウ</t>
    </rPh>
    <phoneticPr fontId="7"/>
  </si>
  <si>
    <t>工業用水道</t>
    <rPh sb="0" eb="3">
      <t>コウギョウヨウ</t>
    </rPh>
    <rPh sb="3" eb="5">
      <t>スイドウ</t>
    </rPh>
    <phoneticPr fontId="7"/>
  </si>
  <si>
    <t>下水道</t>
    <rPh sb="0" eb="3">
      <t>ゲスイドウ</t>
    </rPh>
    <phoneticPr fontId="7"/>
  </si>
  <si>
    <t>港湾整備</t>
    <rPh sb="0" eb="2">
      <t>コウワン</t>
    </rPh>
    <rPh sb="2" eb="4">
      <t>セイビ</t>
    </rPh>
    <phoneticPr fontId="7"/>
  </si>
  <si>
    <r>
      <t>宅地整備(臨海</t>
    </r>
    <r>
      <rPr>
        <sz val="11"/>
        <rFont val="明朝"/>
        <family val="1"/>
        <charset val="128"/>
      </rPr>
      <t>)</t>
    </r>
    <rPh sb="0" eb="2">
      <t>タクチ</t>
    </rPh>
    <rPh sb="2" eb="4">
      <t>セイビ</t>
    </rPh>
    <rPh sb="5" eb="7">
      <t>リンカイ</t>
    </rPh>
    <phoneticPr fontId="7"/>
  </si>
  <si>
    <t>宅地整備(その他)</t>
    <rPh sb="0" eb="2">
      <t>タクチ</t>
    </rPh>
    <rPh sb="2" eb="4">
      <t>セイビ</t>
    </rPh>
    <rPh sb="7" eb="8">
      <t>タ</t>
    </rPh>
    <phoneticPr fontId="7"/>
  </si>
  <si>
    <r>
      <t>宅地造成(その他</t>
    </r>
    <r>
      <rPr>
        <sz val="11"/>
        <rFont val="明朝"/>
        <family val="1"/>
        <charset val="128"/>
      </rPr>
      <t>)</t>
    </r>
    <rPh sb="0" eb="2">
      <t>タクチ</t>
    </rPh>
    <rPh sb="2" eb="4">
      <t>ゾウセイ</t>
    </rPh>
    <rPh sb="7" eb="8">
      <t>タ</t>
    </rPh>
    <phoneticPr fontId="7"/>
  </si>
  <si>
    <t>駐車場</t>
    <rPh sb="0" eb="3">
      <t>チュウシャジョウ</t>
    </rPh>
    <phoneticPr fontId="7"/>
  </si>
  <si>
    <r>
      <t>下水道(農集排</t>
    </r>
    <r>
      <rPr>
        <sz val="11"/>
        <rFont val="明朝"/>
        <family val="1"/>
        <charset val="128"/>
      </rPr>
      <t>)</t>
    </r>
    <rPh sb="0" eb="3">
      <t>ゲスイドウ</t>
    </rPh>
    <rPh sb="4" eb="6">
      <t>ノウシュウ</t>
    </rPh>
    <rPh sb="6" eb="7">
      <t>ハイ</t>
    </rPh>
    <phoneticPr fontId="7"/>
  </si>
  <si>
    <t>市場</t>
    <rPh sb="0" eb="2">
      <t>シジョウ</t>
    </rPh>
    <phoneticPr fontId="7"/>
  </si>
  <si>
    <t>と畜場</t>
    <rPh sb="1" eb="2">
      <t>チク</t>
    </rPh>
    <rPh sb="2" eb="3">
      <t>バ</t>
    </rPh>
    <phoneticPr fontId="7"/>
  </si>
  <si>
    <t>宅地造成(臨海)</t>
    <rPh sb="0" eb="2">
      <t>タクチ</t>
    </rPh>
    <rPh sb="2" eb="4">
      <t>ゾウセイ</t>
    </rPh>
    <rPh sb="5" eb="7">
      <t>リンカイ</t>
    </rPh>
    <phoneticPr fontId="7"/>
  </si>
  <si>
    <r>
      <t>宅地整備(その他</t>
    </r>
    <r>
      <rPr>
        <sz val="11"/>
        <rFont val="明朝"/>
        <family val="1"/>
        <charset val="128"/>
      </rPr>
      <t>)</t>
    </r>
    <rPh sb="0" eb="2">
      <t>タクチ</t>
    </rPh>
    <rPh sb="2" eb="4">
      <t>セイビ</t>
    </rPh>
    <rPh sb="7" eb="8">
      <t>タ</t>
    </rPh>
    <phoneticPr fontId="7"/>
  </si>
  <si>
    <r>
      <t>宅地造成(その他</t>
    </r>
    <r>
      <rPr>
        <sz val="11"/>
        <rFont val="明朝"/>
        <family val="1"/>
        <charset val="128"/>
      </rPr>
      <t>)</t>
    </r>
    <rPh sb="0" eb="2">
      <t>タクチ</t>
    </rPh>
    <rPh sb="2" eb="4">
      <t>ゾウセイ</t>
    </rPh>
    <rPh sb="7" eb="8">
      <t>タ</t>
    </rPh>
    <phoneticPr fontId="15"/>
  </si>
  <si>
    <t>駐車場</t>
    <rPh sb="0" eb="3">
      <t>チュウシャジョウ</t>
    </rPh>
    <phoneticPr fontId="15"/>
  </si>
  <si>
    <r>
      <t>下水道(農集排</t>
    </r>
    <r>
      <rPr>
        <sz val="11"/>
        <rFont val="明朝"/>
        <family val="1"/>
        <charset val="128"/>
      </rPr>
      <t>)</t>
    </r>
    <rPh sb="0" eb="3">
      <t>ゲスイドウ</t>
    </rPh>
    <rPh sb="4" eb="6">
      <t>ノウシュウ</t>
    </rPh>
    <rPh sb="6" eb="7">
      <t>ハイ</t>
    </rPh>
    <phoneticPr fontId="15"/>
  </si>
  <si>
    <t>市場</t>
    <rPh sb="0" eb="2">
      <t>イチバ</t>
    </rPh>
    <phoneticPr fontId="15"/>
  </si>
  <si>
    <t>と畜場</t>
    <rPh sb="1" eb="2">
      <t>チク</t>
    </rPh>
    <rPh sb="2" eb="3">
      <t>ジョウ</t>
    </rPh>
    <phoneticPr fontId="15"/>
  </si>
  <si>
    <t>神戸市道路公社</t>
    <rPh sb="0" eb="3">
      <t>コウベシ</t>
    </rPh>
    <rPh sb="3" eb="5">
      <t>ドウロ</t>
    </rPh>
    <rPh sb="5" eb="7">
      <t>コウシャ</t>
    </rPh>
    <phoneticPr fontId="7"/>
  </si>
  <si>
    <t>(株)神戸商工貿易センター</t>
    <rPh sb="3" eb="5">
      <t>コウベ</t>
    </rPh>
    <rPh sb="5" eb="7">
      <t>ショウコウ</t>
    </rPh>
    <rPh sb="7" eb="9">
      <t>ボウエキ</t>
    </rPh>
    <phoneticPr fontId="7"/>
  </si>
  <si>
    <t>(株)有馬温泉企業</t>
    <rPh sb="1" eb="2">
      <t>カブ</t>
    </rPh>
    <rPh sb="3" eb="5">
      <t>アリマ</t>
    </rPh>
    <rPh sb="5" eb="7">
      <t>オンセン</t>
    </rPh>
    <rPh sb="7" eb="9">
      <t>キギョウ</t>
    </rPh>
    <phoneticPr fontId="7"/>
  </si>
  <si>
    <t>神戸新交通(株)</t>
    <rPh sb="0" eb="2">
      <t>コウベ</t>
    </rPh>
    <rPh sb="2" eb="5">
      <t>シンコウツウ</t>
    </rPh>
    <rPh sb="6" eb="7">
      <t>カブ</t>
    </rPh>
    <phoneticPr fontId="7"/>
  </si>
  <si>
    <t>雲井通５丁目再開発(株)</t>
  </si>
  <si>
    <t>(株)ＯＭこうべ</t>
    <rPh sb="1" eb="2">
      <t>カブ</t>
    </rPh>
    <phoneticPr fontId="7"/>
  </si>
  <si>
    <t>神戸航空貨物ターミナル(株)</t>
    <rPh sb="0" eb="2">
      <t>コウベ</t>
    </rPh>
    <rPh sb="2" eb="4">
      <t>コウクウ</t>
    </rPh>
    <rPh sb="4" eb="6">
      <t>カモツ</t>
    </rPh>
    <rPh sb="11" eb="14">
      <t>カブ</t>
    </rPh>
    <phoneticPr fontId="7"/>
  </si>
  <si>
    <t>神戸交通振興(株)</t>
    <rPh sb="0" eb="2">
      <t>コウベ</t>
    </rPh>
    <rPh sb="2" eb="4">
      <t>コウツウ</t>
    </rPh>
    <rPh sb="4" eb="6">
      <t>シンコウ</t>
    </rPh>
    <rPh sb="7" eb="8">
      <t>カブ</t>
    </rPh>
    <phoneticPr fontId="7"/>
  </si>
  <si>
    <t xml:space="preserve">              －</t>
  </si>
  <si>
    <t>神戸市</t>
    <rPh sb="0" eb="3">
      <t>コウベシ</t>
    </rPh>
    <phoneticPr fontId="7"/>
  </si>
  <si>
    <t>神戸市</t>
    <rPh sb="0" eb="3">
      <t>コウベシ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</si>
</sst>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 * #,##0_ ;_ * \-#,##0_ ;_ * &quot;-&quot;_ ;_ @_ "/>
    <numFmt numFmtId="176" formatCode="#,##0;&quot;△ &quot;#,##0"/>
    <numFmt numFmtId="177" formatCode="_ * #,##0.0_ ;_ * \-#,##0.0_ ;_ * &quot;-&quot;_ ;_ @_ "/>
    <numFmt numFmtId="178" formatCode="_ * #,##0.00_ ;_ * \-#,##0.00_ ;_ * &quot;-&quot;_ ;_ @_ "/>
    <numFmt numFmtId="179" formatCode="_ * #,##0_ ;_ * &quot;▲ &quot;#,##0_ ;_ * &quot;－&quot;_ ;_ @_ "/>
    <numFmt numFmtId="180" formatCode="_ * #,##0.0_ ;_ * &quot;▲ &quot;#,##0.0_ ;_ * &quot;－&quot;_ ;_ @_ "/>
    <numFmt numFmtId="181" formatCode="#,##0;[Red]&quot;△&quot;#,##0"/>
    <numFmt numFmtId="182" formatCode="_ * #,##0.00_ ;_ * &quot;▲ &quot;#,##0.00_ ;_ * &quot;－&quot;_ ;_ @_ "/>
    <numFmt numFmtId="183" formatCode="_ * #,##0.000_ ;_ * &quot;▲ &quot;#,##0.000_ ;_ * &quot;－&quot;_ ;_ @_ "/>
    <numFmt numFmtId="184" formatCode="#,##0.0;&quot;▲ &quot;#,##0.0"/>
    <numFmt numFmtId="185" formatCode="#,##0_ "/>
    <numFmt numFmtId="186" formatCode="#,##0;&quot;▲ &quot;#,##0"/>
    <numFmt numFmtId="187" formatCode="_ * #,##0.000_ ;_ * \-#,##0.000_ ;_ * &quot;-&quot;_ ;_ @_ "/>
  </numFmts>
  <fonts count="20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明朝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ｺﾞｼｯｸ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3"/>
      <charset val="128"/>
    </font>
    <font>
      <sz val="8"/>
      <name val="明朝"/>
      <family val="1"/>
      <charset val="128"/>
    </font>
    <font>
      <sz val="11"/>
      <name val="游ゴシック"/>
      <family val="1"/>
      <charset val="128"/>
    </font>
    <font>
      <sz val="11"/>
      <name val="ＭＳ Ｐゴシック"/>
      <family val="1"/>
      <charset val="128"/>
    </font>
    <font>
      <sz val="11"/>
      <name val="Meiryo UI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2" fillId="0" borderId="0"/>
  </cellStyleXfs>
  <cellXfs count="161">
    <xf numFmtId="0" fontId="0" fillId="0" borderId="0" xfId="0"/>
    <xf numFmtId="41" fontId="0" fillId="0" borderId="0" xfId="0" applyNumberFormat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4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0" fontId="3" fillId="0" borderId="4" xfId="0" applyNumberFormat="1" applyFont="1" applyBorder="1" applyAlignment="1">
      <alignment horizontal="distributed" vertical="center" justifyLastLine="1"/>
    </xf>
    <xf numFmtId="179" fontId="2" fillId="0" borderId="0" xfId="1" applyNumberFormat="1" applyBorder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179" fontId="2" fillId="0" borderId="0" xfId="1" quotePrefix="1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41" fontId="13" fillId="0" borderId="0" xfId="0" applyNumberFormat="1" applyFont="1" applyAlignment="1">
      <alignment vertical="center"/>
    </xf>
    <xf numFmtId="41" fontId="13" fillId="0" borderId="0" xfId="0" applyNumberFormat="1" applyFont="1" applyAlignment="1">
      <alignment horizontal="left" vertical="center"/>
    </xf>
    <xf numFmtId="41" fontId="0" fillId="0" borderId="7" xfId="0" applyNumberFormat="1" applyBorder="1" applyAlignment="1">
      <alignment horizontal="center" vertical="center"/>
    </xf>
    <xf numFmtId="41" fontId="0" fillId="0" borderId="8" xfId="0" applyNumberFormat="1" applyBorder="1" applyAlignment="1">
      <alignment horizontal="center" vertical="center"/>
    </xf>
    <xf numFmtId="41" fontId="0" fillId="0" borderId="7" xfId="0" applyNumberFormat="1" applyBorder="1" applyAlignment="1">
      <alignment vertical="center"/>
    </xf>
    <xf numFmtId="38" fontId="0" fillId="0" borderId="7" xfId="1" applyFont="1" applyBorder="1" applyAlignment="1">
      <alignment vertical="center"/>
    </xf>
    <xf numFmtId="0" fontId="0" fillId="0" borderId="0" xfId="0" applyNumberFormat="1" applyAlignment="1">
      <alignment vertical="center"/>
    </xf>
    <xf numFmtId="184" fontId="0" fillId="0" borderId="7" xfId="0" applyNumberFormat="1" applyBorder="1" applyAlignment="1">
      <alignment vertical="center"/>
    </xf>
    <xf numFmtId="41" fontId="0" fillId="0" borderId="7" xfId="0" applyNumberFormat="1" applyBorder="1" applyAlignment="1">
      <alignment horizontal="center" vertical="center" shrinkToFit="1"/>
    </xf>
    <xf numFmtId="185" fontId="0" fillId="0" borderId="0" xfId="0" applyNumberFormat="1" applyAlignment="1">
      <alignment vertical="center"/>
    </xf>
    <xf numFmtId="41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NumberFormat="1" applyFont="1" applyBorder="1" applyAlignment="1">
      <alignment horizontal="centerContinuous" vertical="center" wrapText="1"/>
    </xf>
    <xf numFmtId="0" fontId="0" fillId="0" borderId="0" xfId="0" applyNumberFormat="1" applyBorder="1" applyAlignment="1">
      <alignment vertical="center"/>
    </xf>
    <xf numFmtId="180" fontId="0" fillId="0" borderId="0" xfId="1" applyNumberFormat="1" applyFont="1" applyBorder="1" applyAlignment="1">
      <alignment vertical="center"/>
    </xf>
    <xf numFmtId="0" fontId="3" fillId="0" borderId="4" xfId="0" applyNumberFormat="1" applyFont="1" applyBorder="1" applyAlignment="1">
      <alignment horizontal="centerContinuous" vertical="center"/>
    </xf>
    <xf numFmtId="41" fontId="3" fillId="0" borderId="0" xfId="0" applyNumberFormat="1" applyFont="1" applyBorder="1" applyAlignment="1">
      <alignment horizontal="distributed" vertical="center"/>
    </xf>
    <xf numFmtId="41" fontId="0" fillId="0" borderId="0" xfId="0" applyNumberFormat="1" applyAlignment="1">
      <alignment vertical="center" wrapText="1"/>
    </xf>
    <xf numFmtId="186" fontId="0" fillId="0" borderId="0" xfId="0" applyNumberFormat="1" applyAlignment="1">
      <alignment vertical="center"/>
    </xf>
    <xf numFmtId="187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41" fontId="0" fillId="0" borderId="0" xfId="0" applyNumberFormat="1" applyAlignment="1">
      <alignment horizontal="right" vertical="center"/>
    </xf>
    <xf numFmtId="180" fontId="0" fillId="0" borderId="0" xfId="0" applyNumberFormat="1" applyBorder="1" applyAlignment="1">
      <alignment vertical="center"/>
    </xf>
    <xf numFmtId="180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41" fontId="3" fillId="0" borderId="4" xfId="0" applyNumberFormat="1" applyFont="1" applyBorder="1" applyAlignment="1">
      <alignment horizontal="distributed" vertical="center" justifyLastLine="1"/>
    </xf>
    <xf numFmtId="0" fontId="3" fillId="0" borderId="0" xfId="0" applyNumberFormat="1" applyFont="1" applyBorder="1" applyAlignment="1">
      <alignment horizontal="distributed" vertical="center"/>
    </xf>
    <xf numFmtId="41" fontId="5" fillId="0" borderId="4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3" xfId="0" applyNumberFormat="1" applyBorder="1" applyAlignment="1">
      <alignment horizontal="centerContinuous" vertical="center"/>
    </xf>
    <xf numFmtId="41" fontId="0" fillId="0" borderId="4" xfId="0" applyNumberFormat="1" applyBorder="1" applyAlignment="1">
      <alignment horizontal="centerContinuous" vertical="center"/>
    </xf>
    <xf numFmtId="41" fontId="0" fillId="0" borderId="0" xfId="0" applyNumberFormat="1" applyFill="1" applyAlignment="1">
      <alignment vertical="center"/>
    </xf>
    <xf numFmtId="41" fontId="2" fillId="0" borderId="0" xfId="0" applyNumberFormat="1" applyFont="1" applyAlignment="1">
      <alignment horizontal="left" vertical="center"/>
    </xf>
    <xf numFmtId="41" fontId="0" fillId="0" borderId="0" xfId="0" applyNumberFormat="1" applyFill="1" applyBorder="1" applyAlignment="1">
      <alignment vertical="center"/>
    </xf>
    <xf numFmtId="41" fontId="0" fillId="0" borderId="7" xfId="0" applyNumberFormat="1" applyBorder="1" applyAlignment="1">
      <alignment horizontal="center" vertical="center"/>
    </xf>
    <xf numFmtId="41" fontId="0" fillId="0" borderId="8" xfId="0" applyNumberFormat="1" applyBorder="1" applyAlignment="1">
      <alignment horizontal="center" vertical="center"/>
    </xf>
    <xf numFmtId="41" fontId="0" fillId="0" borderId="12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Continuous" vertical="center"/>
    </xf>
    <xf numFmtId="0" fontId="2" fillId="0" borderId="7" xfId="0" applyNumberFormat="1" applyFont="1" applyBorder="1" applyAlignment="1">
      <alignment horizontal="centerContinuous" vertical="center" wrapText="1"/>
    </xf>
    <xf numFmtId="0" fontId="0" fillId="0" borderId="7" xfId="0" applyNumberFormat="1" applyBorder="1" applyAlignment="1">
      <alignment horizontal="center" vertical="center"/>
    </xf>
    <xf numFmtId="0" fontId="0" fillId="0" borderId="7" xfId="0" applyNumberFormat="1" applyBorder="1" applyAlignment="1">
      <alignment vertical="center"/>
    </xf>
    <xf numFmtId="41" fontId="0" fillId="0" borderId="7" xfId="0" applyNumberFormat="1" applyBorder="1" applyAlignment="1">
      <alignment horizontal="left" vertical="center"/>
    </xf>
    <xf numFmtId="179" fontId="0" fillId="0" borderId="7" xfId="1" applyNumberFormat="1" applyFont="1" applyBorder="1" applyAlignment="1">
      <alignment vertical="center"/>
    </xf>
    <xf numFmtId="180" fontId="0" fillId="0" borderId="7" xfId="1" applyNumberFormat="1" applyFont="1" applyBorder="1" applyAlignment="1">
      <alignment vertical="center"/>
    </xf>
    <xf numFmtId="41" fontId="14" fillId="0" borderId="7" xfId="0" applyNumberFormat="1" applyFon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0" fillId="0" borderId="11" xfId="0" applyNumberFormat="1" applyBorder="1" applyAlignment="1">
      <alignment horizontal="left" vertical="center"/>
    </xf>
    <xf numFmtId="41" fontId="0" fillId="0" borderId="8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7" xfId="0" applyNumberFormat="1" applyBorder="1" applyAlignment="1">
      <alignment horizontal="right" vertical="center"/>
    </xf>
    <xf numFmtId="179" fontId="2" fillId="0" borderId="7" xfId="1" applyNumberFormat="1" applyBorder="1" applyAlignment="1">
      <alignment vertical="center"/>
    </xf>
    <xf numFmtId="0" fontId="2" fillId="0" borderId="7" xfId="0" applyNumberFormat="1" applyFont="1" applyBorder="1" applyAlignment="1">
      <alignment horizontal="center" vertical="center" wrapText="1"/>
    </xf>
    <xf numFmtId="41" fontId="0" fillId="0" borderId="7" xfId="0" applyNumberFormat="1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179" fontId="0" fillId="0" borderId="7" xfId="0" applyNumberFormat="1" applyBorder="1" applyAlignment="1">
      <alignment vertical="center"/>
    </xf>
    <xf numFmtId="179" fontId="2" fillId="0" borderId="7" xfId="1" applyNumberFormat="1" applyFill="1" applyBorder="1" applyAlignment="1">
      <alignment horizontal="right" vertical="center"/>
    </xf>
    <xf numFmtId="179" fontId="2" fillId="0" borderId="7" xfId="1" applyNumberFormat="1" applyBorder="1" applyAlignment="1">
      <alignment horizontal="right" vertical="center"/>
    </xf>
    <xf numFmtId="182" fontId="0" fillId="0" borderId="7" xfId="0" applyNumberFormat="1" applyBorder="1" applyAlignment="1">
      <alignment vertical="center"/>
    </xf>
    <xf numFmtId="41" fontId="2" fillId="0" borderId="7" xfId="0" applyNumberFormat="1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183" fontId="0" fillId="0" borderId="7" xfId="0" applyNumberFormat="1" applyBorder="1" applyAlignment="1">
      <alignment vertical="center"/>
    </xf>
    <xf numFmtId="183" fontId="2" fillId="0" borderId="7" xfId="1" applyNumberFormat="1" applyBorder="1" applyAlignment="1">
      <alignment vertical="center"/>
    </xf>
    <xf numFmtId="180" fontId="0" fillId="0" borderId="7" xfId="0" applyNumberFormat="1" applyBorder="1" applyAlignment="1">
      <alignment vertical="center"/>
    </xf>
    <xf numFmtId="180" fontId="2" fillId="0" borderId="7" xfId="1" applyNumberFormat="1" applyBorder="1" applyAlignment="1">
      <alignment vertical="center"/>
    </xf>
    <xf numFmtId="180" fontId="2" fillId="0" borderId="7" xfId="1" applyNumberFormat="1" applyFill="1" applyBorder="1" applyAlignment="1">
      <alignment vertical="center"/>
    </xf>
    <xf numFmtId="41" fontId="0" fillId="0" borderId="8" xfId="0" applyNumberFormat="1" applyBorder="1" applyAlignment="1">
      <alignment horizontal="left" vertical="center"/>
    </xf>
    <xf numFmtId="41" fontId="18" fillId="0" borderId="7" xfId="0" applyNumberFormat="1" applyFont="1" applyBorder="1" applyAlignment="1">
      <alignment horizontal="center" vertical="center"/>
    </xf>
    <xf numFmtId="41" fontId="2" fillId="0" borderId="7" xfId="0" applyNumberFormat="1" applyFont="1" applyBorder="1" applyAlignment="1">
      <alignment vertical="center"/>
    </xf>
    <xf numFmtId="0" fontId="0" fillId="0" borderId="7" xfId="0" applyBorder="1" applyAlignment="1">
      <alignment horizontal="distributed" vertical="center"/>
    </xf>
    <xf numFmtId="41" fontId="0" fillId="0" borderId="7" xfId="0" applyNumberFormat="1" applyFill="1" applyBorder="1" applyAlignment="1">
      <alignment horizontal="left" vertical="center"/>
    </xf>
    <xf numFmtId="179" fontId="2" fillId="0" borderId="7" xfId="1" applyNumberFormat="1" applyFill="1" applyBorder="1" applyAlignment="1">
      <alignment vertical="center"/>
    </xf>
    <xf numFmtId="41" fontId="0" fillId="0" borderId="7" xfId="0" quotePrefix="1" applyNumberFormat="1" applyBorder="1" applyAlignment="1">
      <alignment horizontal="right"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5" xfId="0" applyNumberFormat="1" applyBorder="1" applyAlignment="1">
      <alignment horizontal="centerContinuous" vertical="center"/>
    </xf>
    <xf numFmtId="41" fontId="0" fillId="0" borderId="7" xfId="0" applyNumberFormat="1" applyBorder="1" applyAlignment="1">
      <alignment horizontal="center" vertical="center"/>
    </xf>
    <xf numFmtId="0" fontId="3" fillId="0" borderId="4" xfId="0" applyNumberFormat="1" applyFont="1" applyFill="1" applyBorder="1" applyAlignment="1">
      <alignment vertical="center"/>
    </xf>
    <xf numFmtId="0" fontId="3" fillId="0" borderId="4" xfId="0" applyNumberFormat="1" applyFont="1" applyFill="1" applyBorder="1" applyAlignment="1">
      <alignment horizontal="distributed" vertical="center"/>
    </xf>
    <xf numFmtId="0" fontId="1" fillId="0" borderId="4" xfId="0" applyNumberFormat="1" applyFont="1" applyFill="1" applyBorder="1" applyAlignment="1">
      <alignment horizontal="distributed" vertical="center" justifyLastLine="1"/>
    </xf>
    <xf numFmtId="41" fontId="1" fillId="0" borderId="0" xfId="0" applyNumberFormat="1" applyFont="1" applyFill="1" applyBorder="1" applyAlignment="1">
      <alignment horizontal="distributed" vertical="center"/>
    </xf>
    <xf numFmtId="41" fontId="6" fillId="0" borderId="0" xfId="0" applyNumberFormat="1" applyFont="1" applyFill="1" applyAlignment="1">
      <alignment horizontal="left" vertical="center"/>
    </xf>
    <xf numFmtId="41" fontId="0" fillId="0" borderId="4" xfId="0" applyNumberFormat="1" applyFill="1" applyBorder="1" applyAlignment="1">
      <alignment horizontal="left" vertical="center"/>
    </xf>
    <xf numFmtId="41" fontId="0" fillId="0" borderId="0" xfId="0" quotePrefix="1" applyNumberFormat="1" applyFill="1" applyAlignment="1">
      <alignment horizontal="right" vertical="center"/>
    </xf>
    <xf numFmtId="0" fontId="0" fillId="0" borderId="7" xfId="0" applyNumberFormat="1" applyFill="1" applyBorder="1" applyAlignment="1">
      <alignment horizontal="center" vertical="center"/>
    </xf>
    <xf numFmtId="0" fontId="0" fillId="0" borderId="7" xfId="0" applyNumberFormat="1" applyFont="1" applyFill="1" applyBorder="1" applyAlignment="1">
      <alignment horizontal="center" vertical="center"/>
    </xf>
    <xf numFmtId="41" fontId="0" fillId="0" borderId="11" xfId="0" applyNumberFormat="1" applyFill="1" applyBorder="1" applyAlignment="1">
      <alignment horizontal="left" vertical="center"/>
    </xf>
    <xf numFmtId="41" fontId="0" fillId="0" borderId="7" xfId="0" applyNumberFormat="1" applyFill="1" applyBorder="1" applyAlignment="1">
      <alignment horizontal="right" vertical="center"/>
    </xf>
    <xf numFmtId="41" fontId="0" fillId="0" borderId="12" xfId="0" applyNumberFormat="1" applyFill="1" applyBorder="1" applyAlignment="1">
      <alignment vertical="center"/>
    </xf>
    <xf numFmtId="41" fontId="0" fillId="0" borderId="8" xfId="0" applyNumberFormat="1" applyFill="1" applyBorder="1" applyAlignment="1">
      <alignment vertical="center"/>
    </xf>
    <xf numFmtId="179" fontId="0" fillId="0" borderId="7" xfId="0" quotePrefix="1" applyNumberFormat="1" applyFill="1" applyBorder="1" applyAlignment="1">
      <alignment horizontal="right" vertical="center"/>
    </xf>
    <xf numFmtId="179" fontId="2" fillId="0" borderId="7" xfId="1" quotePrefix="1" applyNumberFormat="1" applyFont="1" applyFill="1" applyBorder="1" applyAlignment="1">
      <alignment horizontal="right" vertical="center"/>
    </xf>
    <xf numFmtId="41" fontId="0" fillId="0" borderId="8" xfId="0" applyNumberFormat="1" applyFill="1" applyBorder="1" applyAlignment="1">
      <alignment horizontal="left" vertical="center"/>
    </xf>
    <xf numFmtId="41" fontId="2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0" xfId="0" quotePrefix="1" applyNumberFormat="1" applyFill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179" fontId="2" fillId="0" borderId="0" xfId="1" applyNumberFormat="1" applyFill="1" applyBorder="1" applyAlignment="1">
      <alignment vertical="center"/>
    </xf>
    <xf numFmtId="179" fontId="2" fillId="0" borderId="0" xfId="1" quotePrefix="1" applyNumberFormat="1" applyFont="1" applyFill="1" applyBorder="1" applyAlignment="1">
      <alignment horizontal="right" vertical="center"/>
    </xf>
    <xf numFmtId="41" fontId="0" fillId="0" borderId="7" xfId="0" applyNumberFormat="1" applyFill="1" applyBorder="1" applyAlignment="1">
      <alignment vertical="center"/>
    </xf>
    <xf numFmtId="0" fontId="18" fillId="0" borderId="7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41" fontId="0" fillId="0" borderId="2" xfId="0" applyNumberFormat="1" applyFill="1" applyBorder="1" applyAlignment="1">
      <alignment vertical="center"/>
    </xf>
    <xf numFmtId="179" fontId="2" fillId="0" borderId="7" xfId="1" applyNumberFormat="1" applyFill="1" applyBorder="1" applyAlignment="1">
      <alignment horizontal="center" vertical="center"/>
    </xf>
    <xf numFmtId="41" fontId="3" fillId="0" borderId="4" xfId="0" applyNumberFormat="1" applyFon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41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41" fontId="0" fillId="0" borderId="0" xfId="0" applyNumberFormat="1" applyAlignment="1">
      <alignment horizontal="center" vertical="center"/>
    </xf>
    <xf numFmtId="41" fontId="0" fillId="0" borderId="7" xfId="0" applyNumberFormat="1" applyBorder="1" applyAlignment="1">
      <alignment horizontal="center" vertical="center"/>
    </xf>
    <xf numFmtId="41" fontId="0" fillId="0" borderId="11" xfId="0" applyNumberFormat="1" applyBorder="1" applyAlignment="1">
      <alignment horizontal="center" vertical="center"/>
    </xf>
    <xf numFmtId="41" fontId="0" fillId="0" borderId="8" xfId="0" applyNumberFormat="1" applyBorder="1" applyAlignment="1">
      <alignment horizontal="center" vertical="center"/>
    </xf>
    <xf numFmtId="41" fontId="0" fillId="0" borderId="1" xfId="0" applyNumberFormat="1" applyBorder="1" applyAlignment="1">
      <alignment horizontal="center" vertical="center"/>
    </xf>
    <xf numFmtId="41" fontId="0" fillId="0" borderId="2" xfId="0" applyNumberFormat="1" applyBorder="1" applyAlignment="1">
      <alignment horizontal="center" vertical="center"/>
    </xf>
    <xf numFmtId="41" fontId="0" fillId="0" borderId="6" xfId="0" applyNumberFormat="1" applyBorder="1" applyAlignment="1">
      <alignment horizontal="center" vertical="center"/>
    </xf>
    <xf numFmtId="41" fontId="0" fillId="0" borderId="10" xfId="0" applyNumberFormat="1" applyBorder="1" applyAlignment="1">
      <alignment horizontal="center" vertical="center"/>
    </xf>
    <xf numFmtId="41" fontId="0" fillId="0" borderId="12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41" fontId="0" fillId="0" borderId="4" xfId="0" applyNumberFormat="1" applyBorder="1" applyAlignment="1">
      <alignment horizontal="center" vertical="center"/>
    </xf>
    <xf numFmtId="41" fontId="0" fillId="0" borderId="5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179" fontId="2" fillId="0" borderId="7" xfId="1" applyNumberFormat="1" applyFill="1" applyBorder="1" applyAlignment="1">
      <alignment vertical="center"/>
    </xf>
    <xf numFmtId="179" fontId="0" fillId="0" borderId="7" xfId="0" applyNumberFormat="1" applyFill="1" applyBorder="1" applyAlignment="1">
      <alignment vertical="center"/>
    </xf>
    <xf numFmtId="181" fontId="9" fillId="0" borderId="7" xfId="1" applyNumberFormat="1" applyFont="1" applyFill="1" applyBorder="1" applyAlignment="1">
      <alignment vertical="center" textRotation="255"/>
    </xf>
    <xf numFmtId="0" fontId="12" fillId="0" borderId="7" xfId="3" applyFont="1" applyFill="1" applyBorder="1" applyAlignment="1">
      <alignment vertical="center"/>
    </xf>
    <xf numFmtId="0" fontId="10" fillId="0" borderId="7" xfId="0" applyNumberFormat="1" applyFont="1" applyFill="1" applyBorder="1" applyAlignment="1">
      <alignment horizontal="distributed" vertical="center" justifyLastLine="1"/>
    </xf>
    <xf numFmtId="0" fontId="10" fillId="0" borderId="7" xfId="2" applyNumberFormat="1" applyFont="1" applyFill="1" applyBorder="1" applyAlignment="1">
      <alignment horizontal="distributed" vertical="center" justifyLastLine="1"/>
    </xf>
    <xf numFmtId="0" fontId="10" fillId="0" borderId="7" xfId="0" applyFont="1" applyFill="1" applyBorder="1" applyAlignment="1">
      <alignment horizontal="distributed" vertical="center" justifyLastLine="1"/>
    </xf>
    <xf numFmtId="41" fontId="0" fillId="0" borderId="7" xfId="0" applyNumberFormat="1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12" fillId="0" borderId="7" xfId="3" applyFont="1" applyFill="1" applyBorder="1" applyAlignment="1">
      <alignment vertical="center" textRotation="255"/>
    </xf>
    <xf numFmtId="41" fontId="16" fillId="0" borderId="7" xfId="0" applyNumberFormat="1" applyFont="1" applyBorder="1" applyAlignment="1">
      <alignment horizontal="right" vertical="center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53"/>
  <sheetViews>
    <sheetView tabSelected="1" view="pageBreakPreview" zoomScaleNormal="100" zoomScaleSheetLayoutView="100" workbookViewId="0">
      <pane xSplit="5" ySplit="8" topLeftCell="F9" activePane="bottomRight" state="frozen"/>
      <selection activeCell="F21" sqref="F21"/>
      <selection pane="topRight" activeCell="F21" sqref="F21"/>
      <selection pane="bottomLeft" activeCell="F21" sqref="F21"/>
      <selection pane="bottomRight" activeCell="F5" sqref="F5"/>
    </sheetView>
  </sheetViews>
  <sheetFormatPr defaultColWidth="9" defaultRowHeight="13.5"/>
  <cols>
    <col min="1" max="2" width="3.625" style="1" customWidth="1"/>
    <col min="3" max="4" width="1.625" style="1" customWidth="1"/>
    <col min="5" max="5" width="32.625" style="1" customWidth="1"/>
    <col min="6" max="6" width="15.625" style="1" customWidth="1"/>
    <col min="7" max="7" width="10.625" style="1" customWidth="1"/>
    <col min="8" max="8" width="15.625" style="1" customWidth="1"/>
    <col min="9" max="9" width="10.625" style="1" customWidth="1"/>
    <col min="10" max="12" width="9" style="1"/>
    <col min="13" max="13" width="9.875" style="1" customWidth="1"/>
    <col min="14" max="27" width="9" style="1"/>
    <col min="28" max="28" width="11.375" style="1" customWidth="1"/>
    <col min="29" max="29" width="12.75" style="1" customWidth="1"/>
    <col min="30" max="30" width="13.875" style="1" customWidth="1"/>
    <col min="31" max="31" width="14.75" style="1" customWidth="1"/>
    <col min="32" max="39" width="11.125" style="1" customWidth="1"/>
    <col min="40" max="16384" width="9" style="1"/>
  </cols>
  <sheetData>
    <row r="1" spans="1:38" ht="33.950000000000003" customHeight="1">
      <c r="A1" s="130" t="s">
        <v>0</v>
      </c>
      <c r="B1" s="130"/>
      <c r="C1" s="130"/>
      <c r="D1" s="130"/>
      <c r="E1" s="17" t="s">
        <v>319</v>
      </c>
      <c r="F1" s="2"/>
      <c r="AA1" s="135" t="s">
        <v>104</v>
      </c>
      <c r="AB1" s="135"/>
    </row>
    <row r="2" spans="1:38">
      <c r="AA2" s="136" t="s">
        <v>105</v>
      </c>
      <c r="AB2" s="136"/>
      <c r="AC2" s="137" t="s">
        <v>106</v>
      </c>
      <c r="AD2" s="139" t="s">
        <v>107</v>
      </c>
      <c r="AE2" s="140"/>
      <c r="AF2" s="141"/>
      <c r="AG2" s="136" t="s">
        <v>108</v>
      </c>
      <c r="AH2" s="136" t="s">
        <v>109</v>
      </c>
      <c r="AI2" s="136" t="s">
        <v>110</v>
      </c>
      <c r="AJ2" s="136" t="s">
        <v>111</v>
      </c>
      <c r="AK2" s="136" t="s">
        <v>112</v>
      </c>
    </row>
    <row r="3" spans="1:38" ht="14.25">
      <c r="A3" s="10" t="s">
        <v>103</v>
      </c>
      <c r="AA3" s="136"/>
      <c r="AB3" s="136"/>
      <c r="AC3" s="138"/>
      <c r="AD3" s="25"/>
      <c r="AE3" s="24" t="s">
        <v>125</v>
      </c>
      <c r="AF3" s="24" t="s">
        <v>126</v>
      </c>
      <c r="AG3" s="136"/>
      <c r="AH3" s="136"/>
      <c r="AI3" s="136"/>
      <c r="AJ3" s="136"/>
      <c r="AK3" s="136"/>
    </row>
    <row r="4" spans="1:38">
      <c r="AA4" s="137" t="str">
        <f>E1</f>
        <v>神戸市</v>
      </c>
      <c r="AB4" s="26" t="s">
        <v>113</v>
      </c>
      <c r="AC4" s="27">
        <f>F22</f>
        <v>923791</v>
      </c>
      <c r="AD4" s="27">
        <f>F9</f>
        <v>308349</v>
      </c>
      <c r="AE4" s="27">
        <f>F10</f>
        <v>147859</v>
      </c>
      <c r="AF4" s="27">
        <f>F13</f>
        <v>116035</v>
      </c>
      <c r="AG4" s="27">
        <f>F14</f>
        <v>4732</v>
      </c>
      <c r="AH4" s="27">
        <f>F15</f>
        <v>77325</v>
      </c>
      <c r="AI4" s="27">
        <f>F17</f>
        <v>190040</v>
      </c>
      <c r="AJ4" s="27">
        <f>F20</f>
        <v>110378</v>
      </c>
      <c r="AK4" s="27">
        <f>F21</f>
        <v>127910</v>
      </c>
      <c r="AL4" s="28"/>
    </row>
    <row r="5" spans="1:38">
      <c r="A5" s="9" t="s">
        <v>274</v>
      </c>
      <c r="AA5" s="143"/>
      <c r="AB5" s="26" t="s">
        <v>114</v>
      </c>
      <c r="AC5" s="29"/>
      <c r="AD5" s="29">
        <f>G9</f>
        <v>33.378653829708234</v>
      </c>
      <c r="AE5" s="29">
        <f>G10</f>
        <v>16.005676608670143</v>
      </c>
      <c r="AF5" s="29">
        <f>G13</f>
        <v>12.560741553013616</v>
      </c>
      <c r="AG5" s="29">
        <f>G14</f>
        <v>0.51223707526918971</v>
      </c>
      <c r="AH5" s="29">
        <f>G15</f>
        <v>8.370399798222758</v>
      </c>
      <c r="AI5" s="29">
        <f>G17</f>
        <v>20.571752701639223</v>
      </c>
      <c r="AJ5" s="29">
        <f>G20</f>
        <v>11.948373603986182</v>
      </c>
      <c r="AK5" s="29">
        <f>G21</f>
        <v>13.846205472882936</v>
      </c>
    </row>
    <row r="6" spans="1:38" ht="14.25">
      <c r="A6" s="3"/>
      <c r="G6" s="133" t="s">
        <v>127</v>
      </c>
      <c r="H6" s="134"/>
      <c r="I6" s="134"/>
      <c r="AA6" s="138"/>
      <c r="AB6" s="26" t="s">
        <v>115</v>
      </c>
      <c r="AC6" s="29">
        <f>I22</f>
        <v>1.4987639400098951</v>
      </c>
      <c r="AD6" s="29">
        <f>I9</f>
        <v>5.7826431509504506</v>
      </c>
      <c r="AE6" s="29">
        <f>I10</f>
        <v>8.1393988151832186</v>
      </c>
      <c r="AF6" s="29">
        <f>I13</f>
        <v>3.6915570488990523</v>
      </c>
      <c r="AG6" s="29">
        <f>I14</f>
        <v>-2.7338129496402908</v>
      </c>
      <c r="AH6" s="29">
        <f>I15</f>
        <v>34.053950972573773</v>
      </c>
      <c r="AI6" s="29">
        <f>I17</f>
        <v>2.5873563404535505</v>
      </c>
      <c r="AJ6" s="29">
        <f>I20</f>
        <v>-25.307221741013429</v>
      </c>
      <c r="AK6" s="29">
        <f>I21</f>
        <v>6.410768360453889</v>
      </c>
    </row>
    <row r="7" spans="1:38" ht="27" customHeight="1">
      <c r="A7" s="8"/>
      <c r="B7" s="4"/>
      <c r="C7" s="4"/>
      <c r="D7" s="4"/>
      <c r="E7" s="69"/>
      <c r="F7" s="61" t="s">
        <v>285</v>
      </c>
      <c r="G7" s="61"/>
      <c r="H7" s="61" t="s">
        <v>277</v>
      </c>
      <c r="I7" s="62" t="s">
        <v>20</v>
      </c>
    </row>
    <row r="8" spans="1:38" ht="17.100000000000001" customHeight="1">
      <c r="A8" s="5"/>
      <c r="B8" s="6"/>
      <c r="C8" s="6"/>
      <c r="D8" s="6"/>
      <c r="E8" s="70"/>
      <c r="F8" s="63" t="s">
        <v>101</v>
      </c>
      <c r="G8" s="63" t="s">
        <v>1</v>
      </c>
      <c r="H8" s="63" t="s">
        <v>287</v>
      </c>
      <c r="I8" s="64"/>
    </row>
    <row r="9" spans="1:38" ht="18" customHeight="1">
      <c r="A9" s="131" t="s">
        <v>79</v>
      </c>
      <c r="B9" s="131" t="s">
        <v>80</v>
      </c>
      <c r="C9" s="71" t="s">
        <v>2</v>
      </c>
      <c r="D9" s="65"/>
      <c r="E9" s="65"/>
      <c r="F9" s="66">
        <v>308349</v>
      </c>
      <c r="G9" s="67">
        <f t="shared" ref="G9:G22" si="0">F9/$F$22*100</f>
        <v>33.378653829708234</v>
      </c>
      <c r="H9" s="66">
        <v>291493</v>
      </c>
      <c r="I9" s="67">
        <f t="shared" ref="I9:I21" si="1">(F9/H9-1)*100</f>
        <v>5.7826431509504506</v>
      </c>
      <c r="AA9" s="145" t="s">
        <v>104</v>
      </c>
      <c r="AB9" s="146"/>
      <c r="AC9" s="147" t="s">
        <v>116</v>
      </c>
    </row>
    <row r="10" spans="1:38" ht="18" customHeight="1">
      <c r="A10" s="132"/>
      <c r="B10" s="132"/>
      <c r="C10" s="73"/>
      <c r="D10" s="71" t="s">
        <v>21</v>
      </c>
      <c r="E10" s="65"/>
      <c r="F10" s="66">
        <v>147859</v>
      </c>
      <c r="G10" s="67">
        <f t="shared" si="0"/>
        <v>16.005676608670143</v>
      </c>
      <c r="H10" s="66">
        <v>136730</v>
      </c>
      <c r="I10" s="67">
        <f t="shared" si="1"/>
        <v>8.1393988151832186</v>
      </c>
      <c r="AA10" s="136" t="s">
        <v>105</v>
      </c>
      <c r="AB10" s="136"/>
      <c r="AC10" s="147"/>
      <c r="AD10" s="139" t="s">
        <v>117</v>
      </c>
      <c r="AE10" s="140"/>
      <c r="AF10" s="141"/>
      <c r="AG10" s="139" t="s">
        <v>118</v>
      </c>
      <c r="AH10" s="144"/>
      <c r="AI10" s="142"/>
      <c r="AJ10" s="139" t="s">
        <v>119</v>
      </c>
      <c r="AK10" s="142"/>
    </row>
    <row r="11" spans="1:38" ht="18" customHeight="1">
      <c r="A11" s="132"/>
      <c r="B11" s="132"/>
      <c r="C11" s="60"/>
      <c r="D11" s="60"/>
      <c r="E11" s="26" t="s">
        <v>22</v>
      </c>
      <c r="F11" s="66">
        <v>123433</v>
      </c>
      <c r="G11" s="67">
        <f t="shared" si="0"/>
        <v>13.361572043893045</v>
      </c>
      <c r="H11" s="66">
        <v>118074</v>
      </c>
      <c r="I11" s="67">
        <f t="shared" si="1"/>
        <v>4.5386791334248056</v>
      </c>
      <c r="AA11" s="136"/>
      <c r="AB11" s="136"/>
      <c r="AC11" s="145"/>
      <c r="AD11" s="25"/>
      <c r="AE11" s="24" t="s">
        <v>120</v>
      </c>
      <c r="AF11" s="24" t="s">
        <v>121</v>
      </c>
      <c r="AG11" s="25"/>
      <c r="AH11" s="24" t="s">
        <v>122</v>
      </c>
      <c r="AI11" s="24" t="s">
        <v>123</v>
      </c>
      <c r="AJ11" s="25"/>
      <c r="AK11" s="30" t="s">
        <v>124</v>
      </c>
    </row>
    <row r="12" spans="1:38" ht="18" customHeight="1">
      <c r="A12" s="132"/>
      <c r="B12" s="132"/>
      <c r="C12" s="60"/>
      <c r="D12" s="59"/>
      <c r="E12" s="26" t="s">
        <v>23</v>
      </c>
      <c r="F12" s="66">
        <v>16052</v>
      </c>
      <c r="G12" s="67">
        <f>F12/$F$22*100</f>
        <v>1.7376224708835657</v>
      </c>
      <c r="H12" s="66">
        <v>10354</v>
      </c>
      <c r="I12" s="67">
        <f t="shared" si="1"/>
        <v>55.031871740390194</v>
      </c>
      <c r="AA12" s="137" t="str">
        <f>E1</f>
        <v>神戸市</v>
      </c>
      <c r="AB12" s="26" t="s">
        <v>113</v>
      </c>
      <c r="AC12" s="27">
        <f>F40</f>
        <v>923791</v>
      </c>
      <c r="AD12" s="27">
        <f>F23</f>
        <v>521728</v>
      </c>
      <c r="AE12" s="27">
        <f>F24</f>
        <v>186088</v>
      </c>
      <c r="AF12" s="27">
        <f>F26</f>
        <v>109233</v>
      </c>
      <c r="AG12" s="27">
        <f>F27</f>
        <v>291414</v>
      </c>
      <c r="AH12" s="27">
        <f>F28</f>
        <v>109497</v>
      </c>
      <c r="AI12" s="27">
        <f>F32</f>
        <v>23876</v>
      </c>
      <c r="AJ12" s="27">
        <f>F34</f>
        <v>110649</v>
      </c>
      <c r="AK12" s="27">
        <f>F35</f>
        <v>110648</v>
      </c>
      <c r="AL12" s="31"/>
    </row>
    <row r="13" spans="1:38" ht="18" customHeight="1">
      <c r="A13" s="132"/>
      <c r="B13" s="132"/>
      <c r="C13" s="72"/>
      <c r="D13" s="65" t="s">
        <v>24</v>
      </c>
      <c r="E13" s="65"/>
      <c r="F13" s="66">
        <v>116035</v>
      </c>
      <c r="G13" s="67">
        <f t="shared" si="0"/>
        <v>12.560741553013616</v>
      </c>
      <c r="H13" s="66">
        <v>111904</v>
      </c>
      <c r="I13" s="67">
        <f t="shared" si="1"/>
        <v>3.6915570488990523</v>
      </c>
      <c r="AA13" s="143"/>
      <c r="AB13" s="26" t="s">
        <v>114</v>
      </c>
      <c r="AC13" s="29"/>
      <c r="AD13" s="29">
        <f>G23</f>
        <v>56.476843788259465</v>
      </c>
      <c r="AE13" s="29">
        <f>G24</f>
        <v>20.143950309106714</v>
      </c>
      <c r="AF13" s="29">
        <f>G26</f>
        <v>11.824427819712467</v>
      </c>
      <c r="AG13" s="29">
        <f>G27</f>
        <v>31.545446967983015</v>
      </c>
      <c r="AH13" s="29">
        <f>G28</f>
        <v>11.853005712331036</v>
      </c>
      <c r="AI13" s="29">
        <f>G32</f>
        <v>2.5845672884884134</v>
      </c>
      <c r="AJ13" s="29">
        <f>G34</f>
        <v>11.977709243757516</v>
      </c>
      <c r="AK13" s="29">
        <f>G35</f>
        <v>11.977600994164264</v>
      </c>
    </row>
    <row r="14" spans="1:38" ht="18" customHeight="1">
      <c r="A14" s="132"/>
      <c r="B14" s="132"/>
      <c r="C14" s="65" t="s">
        <v>3</v>
      </c>
      <c r="D14" s="65"/>
      <c r="E14" s="65"/>
      <c r="F14" s="66">
        <v>4732</v>
      </c>
      <c r="G14" s="67">
        <f t="shared" si="0"/>
        <v>0.51223707526918971</v>
      </c>
      <c r="H14" s="66">
        <v>4865</v>
      </c>
      <c r="I14" s="67">
        <f t="shared" si="1"/>
        <v>-2.7338129496402908</v>
      </c>
      <c r="AA14" s="138"/>
      <c r="AB14" s="26" t="s">
        <v>115</v>
      </c>
      <c r="AC14" s="29">
        <f>I40</f>
        <v>1.4987639400098951</v>
      </c>
      <c r="AD14" s="29">
        <f>I23</f>
        <v>0.79889024774291162</v>
      </c>
      <c r="AE14" s="29">
        <f>I24</f>
        <v>-1.0222860486144403</v>
      </c>
      <c r="AF14" s="29">
        <f>I26</f>
        <v>2.8636808799156199</v>
      </c>
      <c r="AG14" s="29">
        <f>I27</f>
        <v>6.2534866168604486</v>
      </c>
      <c r="AH14" s="29">
        <f>I28</f>
        <v>5.9272516203927594</v>
      </c>
      <c r="AI14" s="29">
        <f>I32</f>
        <v>155.52226027397262</v>
      </c>
      <c r="AJ14" s="29">
        <f>I34</f>
        <v>-6.4627115491910025</v>
      </c>
      <c r="AK14" s="29">
        <f>I35</f>
        <v>-6.4627661822762139</v>
      </c>
    </row>
    <row r="15" spans="1:38" ht="18" customHeight="1">
      <c r="A15" s="132"/>
      <c r="B15" s="132"/>
      <c r="C15" s="65" t="s">
        <v>4</v>
      </c>
      <c r="D15" s="65"/>
      <c r="E15" s="65"/>
      <c r="F15" s="66">
        <v>77325</v>
      </c>
      <c r="G15" s="67">
        <f t="shared" si="0"/>
        <v>8.370399798222758</v>
      </c>
      <c r="H15" s="66">
        <v>57682</v>
      </c>
      <c r="I15" s="67">
        <f t="shared" si="1"/>
        <v>34.053950972573773</v>
      </c>
    </row>
    <row r="16" spans="1:38" ht="18" customHeight="1">
      <c r="A16" s="132"/>
      <c r="B16" s="132"/>
      <c r="C16" s="65" t="s">
        <v>25</v>
      </c>
      <c r="D16" s="65"/>
      <c r="E16" s="65"/>
      <c r="F16" s="66">
        <v>35452</v>
      </c>
      <c r="G16" s="67">
        <f t="shared" si="0"/>
        <v>3.8376645799753408</v>
      </c>
      <c r="H16" s="66">
        <v>35683</v>
      </c>
      <c r="I16" s="67">
        <f>(F16/H16-1)*100</f>
        <v>-0.64736709357396949</v>
      </c>
    </row>
    <row r="17" spans="1:9" ht="18" customHeight="1">
      <c r="A17" s="132"/>
      <c r="B17" s="132"/>
      <c r="C17" s="65" t="s">
        <v>5</v>
      </c>
      <c r="D17" s="65"/>
      <c r="E17" s="65"/>
      <c r="F17" s="66">
        <v>190040</v>
      </c>
      <c r="G17" s="67">
        <f t="shared" si="0"/>
        <v>20.571752701639223</v>
      </c>
      <c r="H17" s="66">
        <v>185247</v>
      </c>
      <c r="I17" s="67">
        <f t="shared" si="1"/>
        <v>2.5873563404535505</v>
      </c>
    </row>
    <row r="18" spans="1:9" ht="18" customHeight="1">
      <c r="A18" s="132"/>
      <c r="B18" s="132"/>
      <c r="C18" s="65" t="s">
        <v>26</v>
      </c>
      <c r="D18" s="65"/>
      <c r="E18" s="65"/>
      <c r="F18" s="66">
        <v>57338</v>
      </c>
      <c r="G18" s="67">
        <f t="shared" si="0"/>
        <v>6.2068151778919685</v>
      </c>
      <c r="H18" s="66">
        <v>52603</v>
      </c>
      <c r="I18" s="67">
        <f t="shared" si="1"/>
        <v>9.0013877535501727</v>
      </c>
    </row>
    <row r="19" spans="1:9" ht="18" customHeight="1">
      <c r="A19" s="132"/>
      <c r="B19" s="132"/>
      <c r="C19" s="65" t="s">
        <v>27</v>
      </c>
      <c r="D19" s="65"/>
      <c r="E19" s="65"/>
      <c r="F19" s="66">
        <v>12267</v>
      </c>
      <c r="G19" s="67">
        <f t="shared" si="0"/>
        <v>1.3278977604241653</v>
      </c>
      <c r="H19" s="66">
        <v>14597</v>
      </c>
      <c r="I19" s="67">
        <f t="shared" si="1"/>
        <v>-15.962184010413093</v>
      </c>
    </row>
    <row r="20" spans="1:9" ht="18" customHeight="1">
      <c r="A20" s="132"/>
      <c r="B20" s="132"/>
      <c r="C20" s="65" t="s">
        <v>6</v>
      </c>
      <c r="D20" s="65"/>
      <c r="E20" s="65"/>
      <c r="F20" s="66">
        <v>110378</v>
      </c>
      <c r="G20" s="67">
        <f t="shared" si="0"/>
        <v>11.948373603986182</v>
      </c>
      <c r="H20" s="66">
        <v>147776</v>
      </c>
      <c r="I20" s="67">
        <f t="shared" si="1"/>
        <v>-25.307221741013429</v>
      </c>
    </row>
    <row r="21" spans="1:9" ht="18" customHeight="1">
      <c r="A21" s="132"/>
      <c r="B21" s="132"/>
      <c r="C21" s="65" t="s">
        <v>7</v>
      </c>
      <c r="D21" s="65"/>
      <c r="E21" s="65"/>
      <c r="F21" s="66">
        <v>127910</v>
      </c>
      <c r="G21" s="67">
        <f t="shared" si="0"/>
        <v>13.846205472882936</v>
      </c>
      <c r="H21" s="66">
        <v>120204</v>
      </c>
      <c r="I21" s="67">
        <f t="shared" si="1"/>
        <v>6.410768360453889</v>
      </c>
    </row>
    <row r="22" spans="1:9" ht="18" customHeight="1">
      <c r="A22" s="132"/>
      <c r="B22" s="132"/>
      <c r="C22" s="65" t="s">
        <v>8</v>
      </c>
      <c r="D22" s="65"/>
      <c r="E22" s="65"/>
      <c r="F22" s="66">
        <f>SUM(F9,F14:F21)</f>
        <v>923791</v>
      </c>
      <c r="G22" s="67">
        <f t="shared" si="0"/>
        <v>100</v>
      </c>
      <c r="H22" s="66">
        <f>SUM(H9,H14:H21)</f>
        <v>910150</v>
      </c>
      <c r="I22" s="67">
        <f t="shared" ref="I22:I40" si="2">(F22/H22-1)*100</f>
        <v>1.4987639400098951</v>
      </c>
    </row>
    <row r="23" spans="1:9" ht="18" customHeight="1">
      <c r="A23" s="132"/>
      <c r="B23" s="131" t="s">
        <v>81</v>
      </c>
      <c r="C23" s="74" t="s">
        <v>9</v>
      </c>
      <c r="D23" s="26"/>
      <c r="E23" s="26"/>
      <c r="F23" s="66">
        <f>SUM(F24:F26)</f>
        <v>521728</v>
      </c>
      <c r="G23" s="67">
        <f t="shared" ref="G23:G37" si="3">F23/$F$40*100</f>
        <v>56.476843788259465</v>
      </c>
      <c r="H23" s="66">
        <v>517593</v>
      </c>
      <c r="I23" s="67">
        <f t="shared" si="2"/>
        <v>0.79889024774291162</v>
      </c>
    </row>
    <row r="24" spans="1:9" ht="18" customHeight="1">
      <c r="A24" s="132"/>
      <c r="B24" s="132"/>
      <c r="C24" s="73"/>
      <c r="D24" s="26" t="s">
        <v>10</v>
      </c>
      <c r="E24" s="26"/>
      <c r="F24" s="66">
        <v>186088</v>
      </c>
      <c r="G24" s="67">
        <f t="shared" si="3"/>
        <v>20.143950309106714</v>
      </c>
      <c r="H24" s="66">
        <v>188010</v>
      </c>
      <c r="I24" s="67">
        <f t="shared" si="2"/>
        <v>-1.0222860486144403</v>
      </c>
    </row>
    <row r="25" spans="1:9" ht="18" customHeight="1">
      <c r="A25" s="132"/>
      <c r="B25" s="132"/>
      <c r="C25" s="73"/>
      <c r="D25" s="26" t="s">
        <v>28</v>
      </c>
      <c r="E25" s="26"/>
      <c r="F25" s="66">
        <v>226407</v>
      </c>
      <c r="G25" s="67">
        <f t="shared" si="3"/>
        <v>24.508465659440283</v>
      </c>
      <c r="H25" s="66">
        <v>223391</v>
      </c>
      <c r="I25" s="67">
        <f t="shared" si="2"/>
        <v>1.3500991535021489</v>
      </c>
    </row>
    <row r="26" spans="1:9" ht="18" customHeight="1">
      <c r="A26" s="132"/>
      <c r="B26" s="132"/>
      <c r="C26" s="72"/>
      <c r="D26" s="26" t="s">
        <v>11</v>
      </c>
      <c r="E26" s="26"/>
      <c r="F26" s="66">
        <v>109233</v>
      </c>
      <c r="G26" s="67">
        <f t="shared" si="3"/>
        <v>11.824427819712467</v>
      </c>
      <c r="H26" s="66">
        <v>106192</v>
      </c>
      <c r="I26" s="67">
        <f t="shared" si="2"/>
        <v>2.8636808799156199</v>
      </c>
    </row>
    <row r="27" spans="1:9" ht="18" customHeight="1">
      <c r="A27" s="132"/>
      <c r="B27" s="132"/>
      <c r="C27" s="74" t="s">
        <v>12</v>
      </c>
      <c r="D27" s="26"/>
      <c r="E27" s="26"/>
      <c r="F27" s="66">
        <f>SUM(F28:F33)+1320</f>
        <v>291414</v>
      </c>
      <c r="G27" s="67">
        <f t="shared" si="3"/>
        <v>31.545446967983015</v>
      </c>
      <c r="H27" s="66">
        <v>274263</v>
      </c>
      <c r="I27" s="67">
        <f t="shared" si="2"/>
        <v>6.2534866168604486</v>
      </c>
    </row>
    <row r="28" spans="1:9" ht="18" customHeight="1">
      <c r="A28" s="132"/>
      <c r="B28" s="132"/>
      <c r="C28" s="73"/>
      <c r="D28" s="26" t="s">
        <v>13</v>
      </c>
      <c r="E28" s="26"/>
      <c r="F28" s="66">
        <v>109497</v>
      </c>
      <c r="G28" s="67">
        <f t="shared" si="3"/>
        <v>11.853005712331036</v>
      </c>
      <c r="H28" s="66">
        <v>103370</v>
      </c>
      <c r="I28" s="67">
        <f t="shared" si="2"/>
        <v>5.9272516203927594</v>
      </c>
    </row>
    <row r="29" spans="1:9" ht="18" customHeight="1">
      <c r="A29" s="132"/>
      <c r="B29" s="132"/>
      <c r="C29" s="73"/>
      <c r="D29" s="26" t="s">
        <v>29</v>
      </c>
      <c r="E29" s="26"/>
      <c r="F29" s="66">
        <v>10068</v>
      </c>
      <c r="G29" s="67">
        <f t="shared" si="3"/>
        <v>1.0898569048626798</v>
      </c>
      <c r="H29" s="66">
        <v>10621</v>
      </c>
      <c r="I29" s="67">
        <f t="shared" si="2"/>
        <v>-5.20666603897938</v>
      </c>
    </row>
    <row r="30" spans="1:9" ht="18" customHeight="1">
      <c r="A30" s="132"/>
      <c r="B30" s="132"/>
      <c r="C30" s="73"/>
      <c r="D30" s="26" t="s">
        <v>30</v>
      </c>
      <c r="E30" s="26"/>
      <c r="F30" s="66">
        <v>63596</v>
      </c>
      <c r="G30" s="67">
        <f t="shared" si="3"/>
        <v>6.884241132463945</v>
      </c>
      <c r="H30" s="66">
        <v>66321</v>
      </c>
      <c r="I30" s="67">
        <f t="shared" si="2"/>
        <v>-4.1088041495152332</v>
      </c>
    </row>
    <row r="31" spans="1:9" ht="18" customHeight="1">
      <c r="A31" s="132"/>
      <c r="B31" s="132"/>
      <c r="C31" s="73"/>
      <c r="D31" s="26" t="s">
        <v>31</v>
      </c>
      <c r="E31" s="26"/>
      <c r="F31" s="66">
        <v>66307</v>
      </c>
      <c r="G31" s="67">
        <f t="shared" si="3"/>
        <v>7.1777057797705321</v>
      </c>
      <c r="H31" s="66">
        <v>65081</v>
      </c>
      <c r="I31" s="67">
        <f t="shared" si="2"/>
        <v>1.8838063336457544</v>
      </c>
    </row>
    <row r="32" spans="1:9" ht="18" customHeight="1">
      <c r="A32" s="132"/>
      <c r="B32" s="132"/>
      <c r="C32" s="73"/>
      <c r="D32" s="26" t="s">
        <v>14</v>
      </c>
      <c r="E32" s="26"/>
      <c r="F32" s="66">
        <v>23876</v>
      </c>
      <c r="G32" s="67">
        <f t="shared" si="3"/>
        <v>2.5845672884884134</v>
      </c>
      <c r="H32" s="66">
        <v>9344</v>
      </c>
      <c r="I32" s="67">
        <f t="shared" si="2"/>
        <v>155.52226027397262</v>
      </c>
    </row>
    <row r="33" spans="1:9" ht="18" customHeight="1">
      <c r="A33" s="132"/>
      <c r="B33" s="132"/>
      <c r="C33" s="72"/>
      <c r="D33" s="26" t="s">
        <v>32</v>
      </c>
      <c r="E33" s="26"/>
      <c r="F33" s="66">
        <v>16750</v>
      </c>
      <c r="G33" s="67">
        <f t="shared" si="3"/>
        <v>1.8131806869735687</v>
      </c>
      <c r="H33" s="66">
        <v>18206</v>
      </c>
      <c r="I33" s="67">
        <f t="shared" si="2"/>
        <v>-7.9973635065363036</v>
      </c>
    </row>
    <row r="34" spans="1:9" ht="18" customHeight="1">
      <c r="A34" s="132"/>
      <c r="B34" s="132"/>
      <c r="C34" s="74" t="s">
        <v>15</v>
      </c>
      <c r="D34" s="26"/>
      <c r="E34" s="26"/>
      <c r="F34" s="66">
        <f>SUM(F35,F38:F39)</f>
        <v>110649</v>
      </c>
      <c r="G34" s="67">
        <f t="shared" si="3"/>
        <v>11.977709243757516</v>
      </c>
      <c r="H34" s="66">
        <v>118294</v>
      </c>
      <c r="I34" s="67">
        <f t="shared" si="2"/>
        <v>-6.4627115491910025</v>
      </c>
    </row>
    <row r="35" spans="1:9" ht="18" customHeight="1">
      <c r="A35" s="132"/>
      <c r="B35" s="132"/>
      <c r="C35" s="73"/>
      <c r="D35" s="74" t="s">
        <v>16</v>
      </c>
      <c r="E35" s="26"/>
      <c r="F35" s="66">
        <v>110648</v>
      </c>
      <c r="G35" s="67">
        <f t="shared" si="3"/>
        <v>11.977600994164264</v>
      </c>
      <c r="H35" s="66">
        <v>118293</v>
      </c>
      <c r="I35" s="67">
        <f t="shared" si="2"/>
        <v>-6.4627661822762139</v>
      </c>
    </row>
    <row r="36" spans="1:9" ht="18" customHeight="1">
      <c r="A36" s="132"/>
      <c r="B36" s="132"/>
      <c r="C36" s="73"/>
      <c r="D36" s="73"/>
      <c r="E36" s="68" t="s">
        <v>102</v>
      </c>
      <c r="F36" s="66">
        <v>56422</v>
      </c>
      <c r="G36" s="67">
        <f t="shared" si="3"/>
        <v>6.1076585504729968</v>
      </c>
      <c r="H36" s="66">
        <v>55504</v>
      </c>
      <c r="I36" s="67">
        <f>(F36/H36-1)*100</f>
        <v>1.6539348515422381</v>
      </c>
    </row>
    <row r="37" spans="1:9" ht="18" customHeight="1">
      <c r="A37" s="132"/>
      <c r="B37" s="132"/>
      <c r="C37" s="73"/>
      <c r="D37" s="72"/>
      <c r="E37" s="26" t="s">
        <v>33</v>
      </c>
      <c r="F37" s="66">
        <v>54226</v>
      </c>
      <c r="G37" s="67">
        <f t="shared" si="3"/>
        <v>5.8699424436912677</v>
      </c>
      <c r="H37" s="66">
        <v>62789</v>
      </c>
      <c r="I37" s="67">
        <f t="shared" si="2"/>
        <v>-13.637739094427371</v>
      </c>
    </row>
    <row r="38" spans="1:9" ht="18" customHeight="1">
      <c r="A38" s="132"/>
      <c r="B38" s="132"/>
      <c r="C38" s="73"/>
      <c r="D38" s="65" t="s">
        <v>34</v>
      </c>
      <c r="E38" s="65"/>
      <c r="F38" s="66">
        <v>1</v>
      </c>
      <c r="G38" s="67">
        <f>F38/$F$40*100</f>
        <v>1.0824959325215335E-4</v>
      </c>
      <c r="H38" s="66">
        <v>1</v>
      </c>
      <c r="I38" s="67">
        <f t="shared" si="2"/>
        <v>0</v>
      </c>
    </row>
    <row r="39" spans="1:9" ht="18" customHeight="1">
      <c r="A39" s="132"/>
      <c r="B39" s="132"/>
      <c r="C39" s="72"/>
      <c r="D39" s="65" t="s">
        <v>35</v>
      </c>
      <c r="E39" s="65"/>
      <c r="F39" s="66">
        <v>0</v>
      </c>
      <c r="G39" s="67">
        <f>F39/$F$40*100</f>
        <v>0</v>
      </c>
      <c r="H39" s="66">
        <v>0</v>
      </c>
      <c r="I39" s="67">
        <v>0</v>
      </c>
    </row>
    <row r="40" spans="1:9" ht="18" customHeight="1">
      <c r="A40" s="132"/>
      <c r="B40" s="132"/>
      <c r="C40" s="26" t="s">
        <v>17</v>
      </c>
      <c r="D40" s="26"/>
      <c r="E40" s="26"/>
      <c r="F40" s="66">
        <f>SUM(F23,F27,F34)</f>
        <v>923791</v>
      </c>
      <c r="G40" s="67">
        <f>F40/$F$40*100</f>
        <v>100</v>
      </c>
      <c r="H40" s="66">
        <f>SUM(H23,H27,H34)</f>
        <v>910150</v>
      </c>
      <c r="I40" s="67">
        <f t="shared" si="2"/>
        <v>1.4987639400098951</v>
      </c>
    </row>
    <row r="41" spans="1:9" ht="18" customHeight="1">
      <c r="A41" s="22" t="s">
        <v>18</v>
      </c>
      <c r="B41" s="22"/>
    </row>
    <row r="42" spans="1:9" ht="18" customHeight="1">
      <c r="A42" s="23" t="s">
        <v>19</v>
      </c>
      <c r="B42" s="22"/>
    </row>
    <row r="52" spans="10:10">
      <c r="J52" s="7"/>
    </row>
    <row r="53" spans="10:10">
      <c r="J53" s="7"/>
    </row>
  </sheetData>
  <mergeCells count="24">
    <mergeCell ref="AG2:AG3"/>
    <mergeCell ref="AH2:AH3"/>
    <mergeCell ref="AJ10:AK10"/>
    <mergeCell ref="AA12:AA14"/>
    <mergeCell ref="AI2:AI3"/>
    <mergeCell ref="AK2:AK3"/>
    <mergeCell ref="AJ2:AJ3"/>
    <mergeCell ref="AG10:AI10"/>
    <mergeCell ref="AA4:AA6"/>
    <mergeCell ref="AA9:AB9"/>
    <mergeCell ref="AC9:AC11"/>
    <mergeCell ref="AA10:AA11"/>
    <mergeCell ref="AB10:AB11"/>
    <mergeCell ref="AD10:AF10"/>
    <mergeCell ref="AA1:AB1"/>
    <mergeCell ref="AA2:AA3"/>
    <mergeCell ref="AB2:AB3"/>
    <mergeCell ref="AC2:AC3"/>
    <mergeCell ref="AD2:AF2"/>
    <mergeCell ref="A1:D1"/>
    <mergeCell ref="A9:A40"/>
    <mergeCell ref="B9:B22"/>
    <mergeCell ref="B23:B40"/>
    <mergeCell ref="G6:I6"/>
  </mergeCells>
  <phoneticPr fontId="7"/>
  <printOptions horizontalCentered="1" verticalCentered="1" gridLinesSet="0"/>
  <pageMargins left="0" right="0" top="0.43307086614173229" bottom="0.19685039370078741" header="0.19685039370078741" footer="0.31496062992125984"/>
  <pageSetup paperSize="9" scale="97" orientation="portrait" useFirstPageNumber="1" r:id="rId1"/>
  <headerFooter alignWithMargins="0">
    <oddHeader>&amp;R&amp;"明朝,斜体"&amp;9指定都市－1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0"/>
  <sheetViews>
    <sheetView view="pageBreakPreview" zoomScale="94" zoomScaleNormal="100" zoomScaleSheetLayoutView="94" workbookViewId="0">
      <pane xSplit="5" ySplit="7" topLeftCell="F23" activePane="bottomRight" state="frozen"/>
      <selection activeCell="F21" sqref="F21"/>
      <selection pane="topRight" activeCell="F21" sqref="F21"/>
      <selection pane="bottomLeft" activeCell="F21" sqref="F21"/>
      <selection pane="bottomRight" activeCell="F21" sqref="F21"/>
    </sheetView>
  </sheetViews>
  <sheetFormatPr defaultColWidth="9" defaultRowHeight="13.5"/>
  <cols>
    <col min="1" max="1" width="3.625" style="1" customWidth="1"/>
    <col min="2" max="3" width="1.625" style="1" customWidth="1"/>
    <col min="4" max="4" width="22.625" style="1" customWidth="1"/>
    <col min="5" max="5" width="10.625" style="1" customWidth="1"/>
    <col min="6" max="11" width="13.625" style="1" customWidth="1"/>
    <col min="12" max="12" width="13.625" style="7" customWidth="1"/>
    <col min="13" max="21" width="13.625" style="1" customWidth="1"/>
    <col min="22" max="25" width="12" style="1" customWidth="1"/>
    <col min="26" max="16384" width="9" style="1"/>
  </cols>
  <sheetData>
    <row r="1" spans="1:25" ht="33.950000000000003" customHeight="1">
      <c r="A1" s="101" t="s">
        <v>0</v>
      </c>
      <c r="B1" s="102"/>
      <c r="C1" s="102"/>
      <c r="D1" s="103" t="s">
        <v>289</v>
      </c>
      <c r="E1" s="104"/>
      <c r="F1" s="104"/>
      <c r="G1" s="104"/>
      <c r="H1" s="55"/>
      <c r="I1" s="55"/>
      <c r="J1" s="55"/>
      <c r="K1" s="55"/>
      <c r="L1" s="57"/>
      <c r="M1" s="55"/>
      <c r="N1" s="55"/>
      <c r="O1" s="55"/>
      <c r="P1" s="55"/>
      <c r="Q1" s="55"/>
      <c r="R1" s="55"/>
      <c r="S1" s="55"/>
      <c r="T1" s="55"/>
      <c r="U1" s="55"/>
    </row>
    <row r="2" spans="1:25" ht="1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7"/>
      <c r="M2" s="55"/>
      <c r="N2" s="55"/>
      <c r="O2" s="55"/>
      <c r="P2" s="55"/>
      <c r="Q2" s="55"/>
      <c r="R2" s="55"/>
      <c r="S2" s="55"/>
      <c r="T2" s="55"/>
      <c r="U2" s="55"/>
    </row>
    <row r="3" spans="1:25" ht="15" customHeight="1">
      <c r="A3" s="105" t="s">
        <v>42</v>
      </c>
      <c r="B3" s="105"/>
      <c r="C3" s="105"/>
      <c r="D3" s="105"/>
      <c r="E3" s="55"/>
      <c r="F3" s="55"/>
      <c r="G3" s="55"/>
      <c r="H3" s="55"/>
      <c r="I3" s="55"/>
      <c r="J3" s="55"/>
      <c r="K3" s="55"/>
      <c r="L3" s="57"/>
      <c r="M3" s="55"/>
      <c r="N3" s="55"/>
      <c r="O3" s="55"/>
      <c r="P3" s="55"/>
      <c r="Q3" s="55"/>
      <c r="R3" s="55"/>
      <c r="S3" s="55"/>
      <c r="T3" s="55"/>
      <c r="U3" s="55"/>
    </row>
    <row r="4" spans="1:25" ht="15" customHeight="1">
      <c r="A4" s="105"/>
      <c r="B4" s="105"/>
      <c r="C4" s="105"/>
      <c r="D4" s="105"/>
      <c r="E4" s="55"/>
      <c r="F4" s="55"/>
      <c r="G4" s="55"/>
      <c r="H4" s="55"/>
      <c r="I4" s="55"/>
      <c r="J4" s="55"/>
      <c r="K4" s="55"/>
      <c r="L4" s="57"/>
      <c r="M4" s="55"/>
      <c r="N4" s="55"/>
      <c r="O4" s="55"/>
      <c r="P4" s="55"/>
      <c r="Q4" s="55"/>
      <c r="R4" s="55"/>
      <c r="S4" s="55"/>
      <c r="T4" s="55"/>
      <c r="U4" s="55"/>
    </row>
    <row r="5" spans="1:25" ht="15.95" customHeight="1">
      <c r="A5" s="106" t="s">
        <v>275</v>
      </c>
      <c r="B5" s="106"/>
      <c r="C5" s="106"/>
      <c r="D5" s="106"/>
      <c r="E5" s="55"/>
      <c r="F5" s="55"/>
      <c r="G5" s="55"/>
      <c r="H5" s="55"/>
      <c r="I5" s="55"/>
      <c r="J5" s="55"/>
      <c r="K5" s="107"/>
      <c r="L5" s="57"/>
      <c r="M5" s="55"/>
      <c r="N5" s="55"/>
      <c r="O5" s="55"/>
      <c r="P5" s="55"/>
      <c r="Q5" s="55"/>
      <c r="R5" s="55"/>
      <c r="S5" s="55"/>
      <c r="T5" s="55"/>
      <c r="U5" s="107" t="s">
        <v>43</v>
      </c>
    </row>
    <row r="6" spans="1:25" ht="15.95" customHeight="1">
      <c r="A6" s="155" t="s">
        <v>44</v>
      </c>
      <c r="B6" s="156"/>
      <c r="C6" s="156"/>
      <c r="D6" s="156"/>
      <c r="E6" s="156"/>
      <c r="F6" s="148" t="s">
        <v>290</v>
      </c>
      <c r="G6" s="148"/>
      <c r="H6" s="148" t="s">
        <v>291</v>
      </c>
      <c r="I6" s="148"/>
      <c r="J6" s="148" t="s">
        <v>292</v>
      </c>
      <c r="K6" s="148"/>
      <c r="L6" s="148" t="s">
        <v>293</v>
      </c>
      <c r="M6" s="148"/>
      <c r="N6" s="148" t="s">
        <v>294</v>
      </c>
      <c r="O6" s="148"/>
      <c r="P6" s="148" t="s">
        <v>295</v>
      </c>
      <c r="Q6" s="148"/>
      <c r="R6" s="148" t="s">
        <v>296</v>
      </c>
      <c r="S6" s="148"/>
      <c r="T6" s="148" t="s">
        <v>297</v>
      </c>
      <c r="U6" s="148"/>
    </row>
    <row r="7" spans="1:25" ht="15.95" customHeight="1">
      <c r="A7" s="156"/>
      <c r="B7" s="156"/>
      <c r="C7" s="156"/>
      <c r="D7" s="156"/>
      <c r="E7" s="156"/>
      <c r="F7" s="108" t="s">
        <v>276</v>
      </c>
      <c r="G7" s="109" t="s">
        <v>277</v>
      </c>
      <c r="H7" s="108" t="s">
        <v>276</v>
      </c>
      <c r="I7" s="109" t="s">
        <v>277</v>
      </c>
      <c r="J7" s="108" t="s">
        <v>276</v>
      </c>
      <c r="K7" s="109" t="s">
        <v>277</v>
      </c>
      <c r="L7" s="108" t="s">
        <v>276</v>
      </c>
      <c r="M7" s="109" t="s">
        <v>277</v>
      </c>
      <c r="N7" s="108" t="s">
        <v>276</v>
      </c>
      <c r="O7" s="109" t="s">
        <v>277</v>
      </c>
      <c r="P7" s="108" t="s">
        <v>276</v>
      </c>
      <c r="Q7" s="109" t="s">
        <v>277</v>
      </c>
      <c r="R7" s="108" t="s">
        <v>276</v>
      </c>
      <c r="S7" s="109" t="s">
        <v>277</v>
      </c>
      <c r="T7" s="108" t="s">
        <v>276</v>
      </c>
      <c r="U7" s="109" t="s">
        <v>277</v>
      </c>
    </row>
    <row r="8" spans="1:25" ht="15.95" customHeight="1">
      <c r="A8" s="152" t="s">
        <v>83</v>
      </c>
      <c r="B8" s="110" t="s">
        <v>45</v>
      </c>
      <c r="C8" s="95"/>
      <c r="D8" s="95"/>
      <c r="E8" s="111" t="s">
        <v>36</v>
      </c>
      <c r="F8" s="96">
        <v>10548</v>
      </c>
      <c r="G8" s="96">
        <v>9785</v>
      </c>
      <c r="H8" s="96">
        <v>22464</v>
      </c>
      <c r="I8" s="96">
        <v>22188</v>
      </c>
      <c r="J8" s="96">
        <v>34176</v>
      </c>
      <c r="K8" s="96">
        <v>34186</v>
      </c>
      <c r="L8" s="96">
        <v>1630</v>
      </c>
      <c r="M8" s="96">
        <v>1625</v>
      </c>
      <c r="N8" s="96">
        <v>33281</v>
      </c>
      <c r="O8" s="96">
        <v>32850</v>
      </c>
      <c r="P8" s="96">
        <v>6439</v>
      </c>
      <c r="Q8" s="96">
        <v>6683</v>
      </c>
      <c r="R8" s="96">
        <v>12136</v>
      </c>
      <c r="S8" s="96">
        <v>8590</v>
      </c>
      <c r="T8" s="96">
        <v>12922</v>
      </c>
      <c r="U8" s="96">
        <v>7255</v>
      </c>
      <c r="V8" s="14"/>
      <c r="W8" s="14"/>
      <c r="X8" s="14"/>
      <c r="Y8" s="14"/>
    </row>
    <row r="9" spans="1:25" ht="15.95" customHeight="1">
      <c r="A9" s="152"/>
      <c r="B9" s="112"/>
      <c r="C9" s="95" t="s">
        <v>46</v>
      </c>
      <c r="D9" s="95"/>
      <c r="E9" s="111" t="s">
        <v>37</v>
      </c>
      <c r="F9" s="96">
        <v>10548</v>
      </c>
      <c r="G9" s="96">
        <v>9785</v>
      </c>
      <c r="H9" s="96">
        <v>22464</v>
      </c>
      <c r="I9" s="96">
        <v>22188</v>
      </c>
      <c r="J9" s="96">
        <v>34172</v>
      </c>
      <c r="K9" s="96">
        <v>33781</v>
      </c>
      <c r="L9" s="96">
        <v>1630</v>
      </c>
      <c r="M9" s="96">
        <v>1625</v>
      </c>
      <c r="N9" s="96">
        <v>33281</v>
      </c>
      <c r="O9" s="96">
        <v>32850</v>
      </c>
      <c r="P9" s="96">
        <v>6439</v>
      </c>
      <c r="Q9" s="96">
        <v>6683</v>
      </c>
      <c r="R9" s="96">
        <v>12135</v>
      </c>
      <c r="S9" s="96">
        <v>8589</v>
      </c>
      <c r="T9" s="96">
        <v>12921</v>
      </c>
      <c r="U9" s="96">
        <v>7254</v>
      </c>
      <c r="V9" s="14"/>
      <c r="W9" s="14"/>
      <c r="X9" s="14"/>
      <c r="Y9" s="14"/>
    </row>
    <row r="10" spans="1:25" ht="15.95" customHeight="1">
      <c r="A10" s="152"/>
      <c r="B10" s="113"/>
      <c r="C10" s="95" t="s">
        <v>47</v>
      </c>
      <c r="D10" s="95"/>
      <c r="E10" s="111" t="s">
        <v>38</v>
      </c>
      <c r="F10" s="96">
        <v>0</v>
      </c>
      <c r="G10" s="96">
        <v>0</v>
      </c>
      <c r="H10" s="96">
        <v>0</v>
      </c>
      <c r="I10" s="96">
        <v>0</v>
      </c>
      <c r="J10" s="96">
        <v>4</v>
      </c>
      <c r="K10" s="114">
        <v>405</v>
      </c>
      <c r="L10" s="96">
        <v>0</v>
      </c>
      <c r="M10" s="96">
        <v>0</v>
      </c>
      <c r="N10" s="96">
        <v>0</v>
      </c>
      <c r="O10" s="96">
        <v>0</v>
      </c>
      <c r="P10" s="96">
        <v>0.14499999999999999</v>
      </c>
      <c r="Q10" s="114">
        <v>0.182</v>
      </c>
      <c r="R10" s="96">
        <v>1</v>
      </c>
      <c r="S10" s="96">
        <v>1</v>
      </c>
      <c r="T10" s="96">
        <v>1</v>
      </c>
      <c r="U10" s="96">
        <v>1</v>
      </c>
      <c r="V10" s="14"/>
      <c r="W10" s="14"/>
      <c r="X10" s="14"/>
      <c r="Y10" s="14"/>
    </row>
    <row r="11" spans="1:25" ht="15.95" customHeight="1">
      <c r="A11" s="152"/>
      <c r="B11" s="110" t="s">
        <v>48</v>
      </c>
      <c r="C11" s="95"/>
      <c r="D11" s="95"/>
      <c r="E11" s="111" t="s">
        <v>39</v>
      </c>
      <c r="F11" s="96">
        <v>11450</v>
      </c>
      <c r="G11" s="96">
        <v>10801</v>
      </c>
      <c r="H11" s="96">
        <v>26662</v>
      </c>
      <c r="I11" s="96">
        <v>26330</v>
      </c>
      <c r="J11" s="96">
        <v>31583</v>
      </c>
      <c r="K11" s="96">
        <v>32144</v>
      </c>
      <c r="L11" s="96">
        <v>1589</v>
      </c>
      <c r="M11" s="96">
        <v>1523</v>
      </c>
      <c r="N11" s="96">
        <v>33323</v>
      </c>
      <c r="O11" s="96">
        <v>33323</v>
      </c>
      <c r="P11" s="96">
        <v>4291</v>
      </c>
      <c r="Q11" s="96">
        <v>3510</v>
      </c>
      <c r="R11" s="96">
        <v>8739</v>
      </c>
      <c r="S11" s="96">
        <v>6117</v>
      </c>
      <c r="T11" s="96">
        <v>11467</v>
      </c>
      <c r="U11" s="96">
        <v>6913</v>
      </c>
      <c r="V11" s="14"/>
      <c r="W11" s="14"/>
      <c r="X11" s="14"/>
      <c r="Y11" s="14"/>
    </row>
    <row r="12" spans="1:25" ht="15.95" customHeight="1">
      <c r="A12" s="152"/>
      <c r="B12" s="112"/>
      <c r="C12" s="95" t="s">
        <v>49</v>
      </c>
      <c r="D12" s="95"/>
      <c r="E12" s="111" t="s">
        <v>40</v>
      </c>
      <c r="F12" s="96">
        <v>11450</v>
      </c>
      <c r="G12" s="96">
        <v>10756</v>
      </c>
      <c r="H12" s="96">
        <v>26662</v>
      </c>
      <c r="I12" s="96">
        <v>26285</v>
      </c>
      <c r="J12" s="96">
        <v>31570</v>
      </c>
      <c r="K12" s="96">
        <v>32130</v>
      </c>
      <c r="L12" s="96">
        <v>1589</v>
      </c>
      <c r="M12" s="96">
        <v>1393</v>
      </c>
      <c r="N12" s="96">
        <v>33297</v>
      </c>
      <c r="O12" s="96">
        <v>33315</v>
      </c>
      <c r="P12" s="96">
        <v>3871</v>
      </c>
      <c r="Q12" s="96">
        <v>3510</v>
      </c>
      <c r="R12" s="96">
        <v>8738</v>
      </c>
      <c r="S12" s="96">
        <v>6117</v>
      </c>
      <c r="T12" s="96">
        <v>11466</v>
      </c>
      <c r="U12" s="96">
        <v>6912</v>
      </c>
      <c r="V12" s="14"/>
      <c r="W12" s="14"/>
      <c r="X12" s="14"/>
      <c r="Y12" s="14"/>
    </row>
    <row r="13" spans="1:25" ht="15.95" customHeight="1">
      <c r="A13" s="152"/>
      <c r="B13" s="113"/>
      <c r="C13" s="95" t="s">
        <v>50</v>
      </c>
      <c r="D13" s="95"/>
      <c r="E13" s="111" t="s">
        <v>41</v>
      </c>
      <c r="F13" s="96">
        <v>0</v>
      </c>
      <c r="G13" s="96">
        <v>0</v>
      </c>
      <c r="H13" s="96">
        <v>0</v>
      </c>
      <c r="I13" s="114">
        <v>0</v>
      </c>
      <c r="J13" s="96">
        <v>13</v>
      </c>
      <c r="K13" s="114">
        <v>14</v>
      </c>
      <c r="L13" s="96">
        <v>0</v>
      </c>
      <c r="M13" s="96">
        <v>130</v>
      </c>
      <c r="N13" s="96">
        <v>26</v>
      </c>
      <c r="O13" s="96">
        <v>8</v>
      </c>
      <c r="P13" s="96">
        <v>420</v>
      </c>
      <c r="Q13" s="114">
        <v>0</v>
      </c>
      <c r="R13" s="96">
        <v>1</v>
      </c>
      <c r="S13" s="96">
        <v>1</v>
      </c>
      <c r="T13" s="96">
        <v>1</v>
      </c>
      <c r="U13" s="96">
        <v>1</v>
      </c>
      <c r="V13" s="14"/>
      <c r="W13" s="14"/>
      <c r="X13" s="14"/>
      <c r="Y13" s="14"/>
    </row>
    <row r="14" spans="1:25" ht="15.95" customHeight="1">
      <c r="A14" s="152"/>
      <c r="B14" s="95" t="s">
        <v>51</v>
      </c>
      <c r="C14" s="95"/>
      <c r="D14" s="95"/>
      <c r="E14" s="111" t="s">
        <v>87</v>
      </c>
      <c r="F14" s="96">
        <f t="shared" ref="F14:O14" si="0">F9-F12</f>
        <v>-902</v>
      </c>
      <c r="G14" s="96">
        <f>G9-G12</f>
        <v>-971</v>
      </c>
      <c r="H14" s="96">
        <f t="shared" si="0"/>
        <v>-4198</v>
      </c>
      <c r="I14" s="96">
        <f t="shared" si="0"/>
        <v>-4097</v>
      </c>
      <c r="J14" s="96">
        <f t="shared" si="0"/>
        <v>2602</v>
      </c>
      <c r="K14" s="96">
        <f t="shared" si="0"/>
        <v>1651</v>
      </c>
      <c r="L14" s="96">
        <f t="shared" si="0"/>
        <v>41</v>
      </c>
      <c r="M14" s="96">
        <f t="shared" si="0"/>
        <v>232</v>
      </c>
      <c r="N14" s="96">
        <f t="shared" si="0"/>
        <v>-16</v>
      </c>
      <c r="O14" s="96">
        <f t="shared" si="0"/>
        <v>-465</v>
      </c>
      <c r="P14" s="96">
        <f t="shared" ref="P14:U14" si="1">P9-P12</f>
        <v>2568</v>
      </c>
      <c r="Q14" s="96">
        <f t="shared" si="1"/>
        <v>3173</v>
      </c>
      <c r="R14" s="96">
        <f t="shared" si="1"/>
        <v>3397</v>
      </c>
      <c r="S14" s="96">
        <f t="shared" si="1"/>
        <v>2472</v>
      </c>
      <c r="T14" s="96">
        <f t="shared" si="1"/>
        <v>1455</v>
      </c>
      <c r="U14" s="96">
        <f t="shared" si="1"/>
        <v>342</v>
      </c>
      <c r="V14" s="14"/>
      <c r="W14" s="14"/>
      <c r="X14" s="14"/>
      <c r="Y14" s="14"/>
    </row>
    <row r="15" spans="1:25" ht="15.95" customHeight="1">
      <c r="A15" s="152"/>
      <c r="B15" s="95" t="s">
        <v>52</v>
      </c>
      <c r="C15" s="95"/>
      <c r="D15" s="95"/>
      <c r="E15" s="111" t="s">
        <v>88</v>
      </c>
      <c r="F15" s="96">
        <f t="shared" ref="F15:O15" si="2">F10-F13</f>
        <v>0</v>
      </c>
      <c r="G15" s="96">
        <f t="shared" si="2"/>
        <v>0</v>
      </c>
      <c r="H15" s="96">
        <f t="shared" si="2"/>
        <v>0</v>
      </c>
      <c r="I15" s="96">
        <f t="shared" si="2"/>
        <v>0</v>
      </c>
      <c r="J15" s="96">
        <f t="shared" si="2"/>
        <v>-9</v>
      </c>
      <c r="K15" s="96">
        <f t="shared" si="2"/>
        <v>391</v>
      </c>
      <c r="L15" s="96">
        <f t="shared" si="2"/>
        <v>0</v>
      </c>
      <c r="M15" s="96">
        <f t="shared" si="2"/>
        <v>-130</v>
      </c>
      <c r="N15" s="96">
        <f t="shared" si="2"/>
        <v>-26</v>
      </c>
      <c r="O15" s="96">
        <f t="shared" si="2"/>
        <v>-8</v>
      </c>
      <c r="P15" s="96">
        <f t="shared" ref="P15:U15" si="3">P10-P13</f>
        <v>-419.85500000000002</v>
      </c>
      <c r="Q15" s="96">
        <f t="shared" si="3"/>
        <v>0.182</v>
      </c>
      <c r="R15" s="96">
        <f t="shared" si="3"/>
        <v>0</v>
      </c>
      <c r="S15" s="96">
        <f t="shared" si="3"/>
        <v>0</v>
      </c>
      <c r="T15" s="96">
        <f t="shared" si="3"/>
        <v>0</v>
      </c>
      <c r="U15" s="96">
        <f t="shared" si="3"/>
        <v>0</v>
      </c>
      <c r="V15" s="14"/>
      <c r="W15" s="14"/>
      <c r="X15" s="14"/>
      <c r="Y15" s="14"/>
    </row>
    <row r="16" spans="1:25" ht="15.95" customHeight="1">
      <c r="A16" s="152"/>
      <c r="B16" s="95" t="s">
        <v>53</v>
      </c>
      <c r="C16" s="95"/>
      <c r="D16" s="95"/>
      <c r="E16" s="111" t="s">
        <v>89</v>
      </c>
      <c r="F16" s="96">
        <f t="shared" ref="F16:O16" si="4">F8-F11</f>
        <v>-902</v>
      </c>
      <c r="G16" s="96">
        <f t="shared" si="4"/>
        <v>-1016</v>
      </c>
      <c r="H16" s="96">
        <f t="shared" si="4"/>
        <v>-4198</v>
      </c>
      <c r="I16" s="96">
        <f t="shared" si="4"/>
        <v>-4142</v>
      </c>
      <c r="J16" s="96">
        <f t="shared" si="4"/>
        <v>2593</v>
      </c>
      <c r="K16" s="96">
        <f t="shared" si="4"/>
        <v>2042</v>
      </c>
      <c r="L16" s="96">
        <f t="shared" si="4"/>
        <v>41</v>
      </c>
      <c r="M16" s="96">
        <f t="shared" si="4"/>
        <v>102</v>
      </c>
      <c r="N16" s="96">
        <f t="shared" si="4"/>
        <v>-42</v>
      </c>
      <c r="O16" s="96">
        <f t="shared" si="4"/>
        <v>-473</v>
      </c>
      <c r="P16" s="96">
        <f t="shared" ref="P16:U16" si="5">P8-P11</f>
        <v>2148</v>
      </c>
      <c r="Q16" s="96">
        <f t="shared" si="5"/>
        <v>3173</v>
      </c>
      <c r="R16" s="96">
        <f t="shared" si="5"/>
        <v>3397</v>
      </c>
      <c r="S16" s="96">
        <f t="shared" si="5"/>
        <v>2473</v>
      </c>
      <c r="T16" s="96">
        <f t="shared" si="5"/>
        <v>1455</v>
      </c>
      <c r="U16" s="96">
        <f t="shared" si="5"/>
        <v>342</v>
      </c>
      <c r="V16" s="14"/>
      <c r="W16" s="14"/>
      <c r="X16" s="14"/>
      <c r="Y16" s="14"/>
    </row>
    <row r="17" spans="1:25" ht="15.95" customHeight="1">
      <c r="A17" s="152"/>
      <c r="B17" s="95" t="s">
        <v>54</v>
      </c>
      <c r="C17" s="95"/>
      <c r="D17" s="95"/>
      <c r="E17" s="108"/>
      <c r="F17" s="96">
        <v>3369</v>
      </c>
      <c r="G17" s="96">
        <v>1143</v>
      </c>
      <c r="H17" s="96">
        <v>85697</v>
      </c>
      <c r="I17" s="114">
        <v>77859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115">
        <v>0</v>
      </c>
      <c r="P17" s="96">
        <v>0</v>
      </c>
      <c r="Q17" s="96">
        <v>0</v>
      </c>
      <c r="R17" s="96">
        <v>0</v>
      </c>
      <c r="S17" s="96">
        <v>0</v>
      </c>
      <c r="T17" s="96">
        <v>0</v>
      </c>
      <c r="U17" s="115"/>
      <c r="V17" s="14"/>
      <c r="W17" s="14"/>
      <c r="X17" s="14"/>
      <c r="Y17" s="14"/>
    </row>
    <row r="18" spans="1:25" ht="15.95" customHeight="1">
      <c r="A18" s="152"/>
      <c r="B18" s="95" t="s">
        <v>55</v>
      </c>
      <c r="C18" s="95"/>
      <c r="D18" s="95"/>
      <c r="E18" s="108"/>
      <c r="F18" s="115">
        <v>0</v>
      </c>
      <c r="G18" s="115">
        <v>1718</v>
      </c>
      <c r="H18" s="115">
        <v>0</v>
      </c>
      <c r="I18" s="115">
        <v>0</v>
      </c>
      <c r="J18" s="115">
        <v>0</v>
      </c>
      <c r="K18" s="115">
        <v>0</v>
      </c>
      <c r="L18" s="115">
        <v>0</v>
      </c>
      <c r="M18" s="115">
        <v>0</v>
      </c>
      <c r="N18" s="115">
        <v>0</v>
      </c>
      <c r="O18" s="115">
        <v>0</v>
      </c>
      <c r="P18" s="115">
        <v>0</v>
      </c>
      <c r="Q18" s="115">
        <v>0</v>
      </c>
      <c r="R18" s="115">
        <v>0</v>
      </c>
      <c r="S18" s="115">
        <v>0</v>
      </c>
      <c r="T18" s="115">
        <v>0</v>
      </c>
      <c r="U18" s="115"/>
      <c r="V18" s="14"/>
      <c r="W18" s="14"/>
      <c r="X18" s="14"/>
      <c r="Y18" s="14"/>
    </row>
    <row r="19" spans="1:25" ht="15.95" customHeight="1">
      <c r="A19" s="152" t="s">
        <v>84</v>
      </c>
      <c r="B19" s="110" t="s">
        <v>56</v>
      </c>
      <c r="C19" s="95"/>
      <c r="D19" s="95"/>
      <c r="E19" s="111"/>
      <c r="F19" s="96">
        <v>907</v>
      </c>
      <c r="G19" s="96">
        <v>547</v>
      </c>
      <c r="H19" s="96">
        <v>25542</v>
      </c>
      <c r="I19" s="96">
        <v>20353</v>
      </c>
      <c r="J19" s="96">
        <v>3967</v>
      </c>
      <c r="K19" s="96">
        <v>3768</v>
      </c>
      <c r="L19" s="96">
        <v>195</v>
      </c>
      <c r="M19" s="96">
        <v>938</v>
      </c>
      <c r="N19" s="96">
        <v>15933</v>
      </c>
      <c r="O19" s="96">
        <v>17780</v>
      </c>
      <c r="P19" s="96">
        <v>40</v>
      </c>
      <c r="Q19" s="96">
        <v>1750</v>
      </c>
      <c r="R19" s="96">
        <v>12998</v>
      </c>
      <c r="S19" s="96">
        <v>19138</v>
      </c>
      <c r="T19" s="96">
        <v>2663</v>
      </c>
      <c r="U19" s="96">
        <v>2587</v>
      </c>
      <c r="V19" s="14"/>
      <c r="W19" s="14"/>
      <c r="X19" s="14"/>
      <c r="Y19" s="14"/>
    </row>
    <row r="20" spans="1:25" ht="15.95" customHeight="1">
      <c r="A20" s="152"/>
      <c r="B20" s="113"/>
      <c r="C20" s="95" t="s">
        <v>57</v>
      </c>
      <c r="D20" s="95"/>
      <c r="E20" s="111"/>
      <c r="F20" s="96">
        <v>710</v>
      </c>
      <c r="G20" s="96">
        <v>391</v>
      </c>
      <c r="H20" s="96">
        <v>17247</v>
      </c>
      <c r="I20" s="96">
        <v>13117</v>
      </c>
      <c r="J20" s="96">
        <v>0</v>
      </c>
      <c r="K20" s="114">
        <v>0</v>
      </c>
      <c r="L20" s="96">
        <v>190</v>
      </c>
      <c r="M20" s="96">
        <v>800</v>
      </c>
      <c r="N20" s="96">
        <v>10457</v>
      </c>
      <c r="O20" s="96">
        <v>12136</v>
      </c>
      <c r="P20" s="96">
        <v>0</v>
      </c>
      <c r="Q20" s="114">
        <v>620</v>
      </c>
      <c r="R20" s="96">
        <v>0</v>
      </c>
      <c r="S20" s="96">
        <v>0</v>
      </c>
      <c r="T20" s="96">
        <v>0</v>
      </c>
      <c r="U20" s="96">
        <v>0</v>
      </c>
      <c r="V20" s="14"/>
      <c r="W20" s="14"/>
      <c r="X20" s="14"/>
      <c r="Y20" s="14"/>
    </row>
    <row r="21" spans="1:25" ht="15.95" customHeight="1">
      <c r="A21" s="152"/>
      <c r="B21" s="95" t="s">
        <v>58</v>
      </c>
      <c r="C21" s="95"/>
      <c r="D21" s="95"/>
      <c r="E21" s="111" t="s">
        <v>90</v>
      </c>
      <c r="F21" s="96">
        <v>907</v>
      </c>
      <c r="G21" s="96">
        <v>547</v>
      </c>
      <c r="H21" s="96">
        <v>25542</v>
      </c>
      <c r="I21" s="96">
        <v>20353</v>
      </c>
      <c r="J21" s="96">
        <v>3967</v>
      </c>
      <c r="K21" s="96">
        <v>3768</v>
      </c>
      <c r="L21" s="96">
        <v>195</v>
      </c>
      <c r="M21" s="96">
        <v>938</v>
      </c>
      <c r="N21" s="96">
        <v>15933</v>
      </c>
      <c r="O21" s="96">
        <v>17780</v>
      </c>
      <c r="P21" s="96">
        <v>40</v>
      </c>
      <c r="Q21" s="96">
        <v>1750</v>
      </c>
      <c r="R21" s="96">
        <v>12998</v>
      </c>
      <c r="S21" s="96">
        <v>19138</v>
      </c>
      <c r="T21" s="96">
        <v>2663</v>
      </c>
      <c r="U21" s="96">
        <v>2587</v>
      </c>
      <c r="V21" s="14"/>
      <c r="W21" s="14"/>
      <c r="X21" s="14"/>
      <c r="Y21" s="14"/>
    </row>
    <row r="22" spans="1:25" ht="15.95" customHeight="1">
      <c r="A22" s="152"/>
      <c r="B22" s="110" t="s">
        <v>59</v>
      </c>
      <c r="C22" s="95"/>
      <c r="D22" s="95"/>
      <c r="E22" s="111" t="s">
        <v>91</v>
      </c>
      <c r="F22" s="96">
        <v>1281</v>
      </c>
      <c r="G22" s="96">
        <v>680</v>
      </c>
      <c r="H22" s="96">
        <v>34800</v>
      </c>
      <c r="I22" s="96">
        <v>28986</v>
      </c>
      <c r="J22" s="96">
        <v>21148</v>
      </c>
      <c r="K22" s="96">
        <v>19979</v>
      </c>
      <c r="L22" s="96">
        <v>809</v>
      </c>
      <c r="M22" s="96">
        <v>3375</v>
      </c>
      <c r="N22" s="96">
        <v>29510</v>
      </c>
      <c r="O22" s="96">
        <v>29042</v>
      </c>
      <c r="P22" s="96">
        <v>3002</v>
      </c>
      <c r="Q22" s="96">
        <v>2731</v>
      </c>
      <c r="R22" s="96">
        <v>47675</v>
      </c>
      <c r="S22" s="96">
        <v>47707</v>
      </c>
      <c r="T22" s="96">
        <v>12097</v>
      </c>
      <c r="U22" s="96">
        <v>15267</v>
      </c>
      <c r="V22" s="14"/>
      <c r="W22" s="14"/>
      <c r="X22" s="14"/>
      <c r="Y22" s="14"/>
    </row>
    <row r="23" spans="1:25" ht="15.95" customHeight="1">
      <c r="A23" s="152"/>
      <c r="B23" s="113" t="s">
        <v>60</v>
      </c>
      <c r="C23" s="95" t="s">
        <v>61</v>
      </c>
      <c r="D23" s="95"/>
      <c r="E23" s="111"/>
      <c r="F23" s="96">
        <v>340</v>
      </c>
      <c r="G23" s="96">
        <v>269</v>
      </c>
      <c r="H23" s="96">
        <v>11950</v>
      </c>
      <c r="I23" s="96">
        <v>11567</v>
      </c>
      <c r="J23" s="96">
        <v>1791</v>
      </c>
      <c r="K23" s="96">
        <v>1795</v>
      </c>
      <c r="L23" s="96">
        <v>217</v>
      </c>
      <c r="M23" s="96">
        <v>246</v>
      </c>
      <c r="N23" s="96">
        <v>6782</v>
      </c>
      <c r="O23" s="96">
        <v>7049</v>
      </c>
      <c r="P23" s="96">
        <v>1391</v>
      </c>
      <c r="Q23" s="96">
        <v>1000</v>
      </c>
      <c r="R23" s="96">
        <v>20703</v>
      </c>
      <c r="S23" s="96">
        <v>20543</v>
      </c>
      <c r="T23" s="96">
        <v>6210</v>
      </c>
      <c r="U23" s="96">
        <v>12135</v>
      </c>
      <c r="V23" s="14"/>
      <c r="W23" s="14"/>
      <c r="X23" s="14"/>
      <c r="Y23" s="14"/>
    </row>
    <row r="24" spans="1:25" ht="15.95" customHeight="1">
      <c r="A24" s="152"/>
      <c r="B24" s="95" t="s">
        <v>92</v>
      </c>
      <c r="C24" s="95"/>
      <c r="D24" s="95"/>
      <c r="E24" s="111" t="s">
        <v>93</v>
      </c>
      <c r="F24" s="96">
        <f t="shared" ref="F24:O24" si="6">F21-F22</f>
        <v>-374</v>
      </c>
      <c r="G24" s="96">
        <f t="shared" si="6"/>
        <v>-133</v>
      </c>
      <c r="H24" s="96">
        <f t="shared" si="6"/>
        <v>-9258</v>
      </c>
      <c r="I24" s="96">
        <f t="shared" si="6"/>
        <v>-8633</v>
      </c>
      <c r="J24" s="96">
        <f t="shared" si="6"/>
        <v>-17181</v>
      </c>
      <c r="K24" s="96">
        <f t="shared" si="6"/>
        <v>-16211</v>
      </c>
      <c r="L24" s="96">
        <f t="shared" si="6"/>
        <v>-614</v>
      </c>
      <c r="M24" s="96">
        <f t="shared" si="6"/>
        <v>-2437</v>
      </c>
      <c r="N24" s="96">
        <f t="shared" si="6"/>
        <v>-13577</v>
      </c>
      <c r="O24" s="96">
        <f t="shared" si="6"/>
        <v>-11262</v>
      </c>
      <c r="P24" s="96">
        <f t="shared" ref="P24:U24" si="7">P21-P22</f>
        <v>-2962</v>
      </c>
      <c r="Q24" s="96">
        <f t="shared" si="7"/>
        <v>-981</v>
      </c>
      <c r="R24" s="96">
        <f t="shared" si="7"/>
        <v>-34677</v>
      </c>
      <c r="S24" s="96">
        <f t="shared" si="7"/>
        <v>-28569</v>
      </c>
      <c r="T24" s="96">
        <f t="shared" si="7"/>
        <v>-9434</v>
      </c>
      <c r="U24" s="96">
        <f t="shared" si="7"/>
        <v>-12680</v>
      </c>
      <c r="V24" s="14"/>
      <c r="W24" s="14"/>
      <c r="X24" s="14"/>
      <c r="Y24" s="14"/>
    </row>
    <row r="25" spans="1:25" ht="15.95" customHeight="1">
      <c r="A25" s="152"/>
      <c r="B25" s="110" t="s">
        <v>62</v>
      </c>
      <c r="C25" s="110"/>
      <c r="D25" s="110"/>
      <c r="E25" s="157" t="s">
        <v>94</v>
      </c>
      <c r="F25" s="150">
        <v>374</v>
      </c>
      <c r="G25" s="150">
        <v>133</v>
      </c>
      <c r="H25" s="150">
        <v>9258</v>
      </c>
      <c r="I25" s="150">
        <v>8633</v>
      </c>
      <c r="J25" s="150">
        <v>17181</v>
      </c>
      <c r="K25" s="150">
        <v>16211</v>
      </c>
      <c r="L25" s="150">
        <v>614</v>
      </c>
      <c r="M25" s="150">
        <v>2437</v>
      </c>
      <c r="N25" s="150">
        <v>13577</v>
      </c>
      <c r="O25" s="150">
        <v>11262</v>
      </c>
      <c r="P25" s="150">
        <v>2962</v>
      </c>
      <c r="Q25" s="150">
        <v>981</v>
      </c>
      <c r="R25" s="150">
        <v>34677</v>
      </c>
      <c r="S25" s="150">
        <v>28569</v>
      </c>
      <c r="T25" s="150">
        <v>9434</v>
      </c>
      <c r="U25" s="150">
        <v>12680</v>
      </c>
      <c r="V25" s="14"/>
      <c r="W25" s="14"/>
      <c r="X25" s="14"/>
      <c r="Y25" s="14"/>
    </row>
    <row r="26" spans="1:25" ht="15.95" customHeight="1">
      <c r="A26" s="152"/>
      <c r="B26" s="116" t="s">
        <v>63</v>
      </c>
      <c r="C26" s="116"/>
      <c r="D26" s="116"/>
      <c r="E26" s="158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4"/>
      <c r="W26" s="14"/>
      <c r="X26" s="14"/>
      <c r="Y26" s="14"/>
    </row>
    <row r="27" spans="1:25" ht="15.95" customHeight="1">
      <c r="A27" s="152"/>
      <c r="B27" s="95" t="s">
        <v>95</v>
      </c>
      <c r="C27" s="95"/>
      <c r="D27" s="95"/>
      <c r="E27" s="111" t="s">
        <v>96</v>
      </c>
      <c r="F27" s="96">
        <f t="shared" ref="F27:O27" si="8">F24+F25</f>
        <v>0</v>
      </c>
      <c r="G27" s="96">
        <f t="shared" si="8"/>
        <v>0</v>
      </c>
      <c r="H27" s="96">
        <f t="shared" si="8"/>
        <v>0</v>
      </c>
      <c r="I27" s="96">
        <f t="shared" si="8"/>
        <v>0</v>
      </c>
      <c r="J27" s="96">
        <f t="shared" si="8"/>
        <v>0</v>
      </c>
      <c r="K27" s="96">
        <f t="shared" si="8"/>
        <v>0</v>
      </c>
      <c r="L27" s="96">
        <f t="shared" si="8"/>
        <v>0</v>
      </c>
      <c r="M27" s="96">
        <f t="shared" si="8"/>
        <v>0</v>
      </c>
      <c r="N27" s="96">
        <f t="shared" si="8"/>
        <v>0</v>
      </c>
      <c r="O27" s="96">
        <f t="shared" si="8"/>
        <v>0</v>
      </c>
      <c r="P27" s="96">
        <f t="shared" ref="P27:U27" si="9">P24+P25</f>
        <v>0</v>
      </c>
      <c r="Q27" s="96">
        <f t="shared" si="9"/>
        <v>0</v>
      </c>
      <c r="R27" s="96">
        <f t="shared" si="9"/>
        <v>0</v>
      </c>
      <c r="S27" s="96">
        <f t="shared" si="9"/>
        <v>0</v>
      </c>
      <c r="T27" s="96">
        <f t="shared" si="9"/>
        <v>0</v>
      </c>
      <c r="U27" s="96">
        <f t="shared" si="9"/>
        <v>0</v>
      </c>
      <c r="V27" s="14"/>
      <c r="W27" s="14"/>
      <c r="X27" s="14"/>
      <c r="Y27" s="14"/>
    </row>
    <row r="28" spans="1:25" ht="15.95" customHeight="1">
      <c r="A28" s="117"/>
      <c r="B28" s="55"/>
      <c r="C28" s="55"/>
      <c r="D28" s="55"/>
      <c r="E28" s="55"/>
      <c r="F28" s="118"/>
      <c r="G28" s="118"/>
      <c r="H28" s="118"/>
      <c r="I28" s="118"/>
      <c r="J28" s="118"/>
      <c r="K28" s="118"/>
      <c r="L28" s="119"/>
      <c r="M28" s="118"/>
      <c r="N28" s="118"/>
      <c r="O28" s="118"/>
      <c r="P28" s="118"/>
      <c r="Q28" s="118"/>
      <c r="R28" s="118"/>
      <c r="S28" s="118"/>
      <c r="T28" s="118"/>
      <c r="U28" s="118"/>
      <c r="V28" s="14"/>
      <c r="W28" s="14"/>
      <c r="X28" s="14"/>
      <c r="Y28" s="14"/>
    </row>
    <row r="29" spans="1:25" ht="15.95" customHeight="1">
      <c r="A29" s="106"/>
      <c r="B29" s="55"/>
      <c r="C29" s="55"/>
      <c r="D29" s="55"/>
      <c r="E29" s="55"/>
      <c r="F29" s="118"/>
      <c r="G29" s="118"/>
      <c r="H29" s="118"/>
      <c r="I29" s="118"/>
      <c r="J29" s="120"/>
      <c r="K29" s="120"/>
      <c r="L29" s="119"/>
      <c r="M29" s="118"/>
      <c r="N29" s="118"/>
      <c r="O29" s="120" t="s">
        <v>100</v>
      </c>
      <c r="P29" s="118"/>
      <c r="Q29" s="118"/>
      <c r="R29" s="118"/>
      <c r="S29" s="118"/>
      <c r="T29" s="118"/>
      <c r="U29" s="118"/>
      <c r="V29" s="14"/>
      <c r="W29" s="14"/>
      <c r="X29" s="14"/>
      <c r="Y29" s="16"/>
    </row>
    <row r="30" spans="1:25" ht="15.95" customHeight="1">
      <c r="A30" s="154" t="s">
        <v>64</v>
      </c>
      <c r="B30" s="154"/>
      <c r="C30" s="154"/>
      <c r="D30" s="154"/>
      <c r="E30" s="154"/>
      <c r="F30" s="149" t="s">
        <v>298</v>
      </c>
      <c r="G30" s="149"/>
      <c r="H30" s="149" t="s">
        <v>299</v>
      </c>
      <c r="I30" s="149"/>
      <c r="J30" s="149" t="s">
        <v>300</v>
      </c>
      <c r="K30" s="149"/>
      <c r="L30" s="149" t="s">
        <v>301</v>
      </c>
      <c r="M30" s="149"/>
      <c r="N30" s="149" t="s">
        <v>302</v>
      </c>
      <c r="O30" s="149"/>
      <c r="P30" s="121"/>
      <c r="Q30" s="119"/>
      <c r="R30" s="121"/>
      <c r="S30" s="119"/>
      <c r="T30" s="121"/>
      <c r="U30" s="119"/>
      <c r="V30" s="21"/>
      <c r="W30" s="15"/>
      <c r="X30" s="21"/>
      <c r="Y30" s="15"/>
    </row>
    <row r="31" spans="1:25" ht="15.95" customHeight="1">
      <c r="A31" s="154"/>
      <c r="B31" s="154"/>
      <c r="C31" s="154"/>
      <c r="D31" s="154"/>
      <c r="E31" s="154"/>
      <c r="F31" s="108" t="s">
        <v>276</v>
      </c>
      <c r="G31" s="109" t="s">
        <v>277</v>
      </c>
      <c r="H31" s="108" t="s">
        <v>276</v>
      </c>
      <c r="I31" s="109" t="s">
        <v>277</v>
      </c>
      <c r="J31" s="108" t="s">
        <v>276</v>
      </c>
      <c r="K31" s="109" t="s">
        <v>277</v>
      </c>
      <c r="L31" s="108" t="s">
        <v>276</v>
      </c>
      <c r="M31" s="109" t="s">
        <v>277</v>
      </c>
      <c r="N31" s="108" t="s">
        <v>276</v>
      </c>
      <c r="O31" s="109" t="s">
        <v>277</v>
      </c>
      <c r="P31" s="122"/>
      <c r="Q31" s="122"/>
      <c r="R31" s="122"/>
      <c r="S31" s="122"/>
      <c r="T31" s="122"/>
      <c r="U31" s="122"/>
      <c r="V31" s="19"/>
      <c r="W31" s="19"/>
      <c r="X31" s="19"/>
      <c r="Y31" s="19"/>
    </row>
    <row r="32" spans="1:25" ht="15.95" customHeight="1">
      <c r="A32" s="152" t="s">
        <v>85</v>
      </c>
      <c r="B32" s="110" t="s">
        <v>45</v>
      </c>
      <c r="C32" s="95"/>
      <c r="D32" s="95"/>
      <c r="E32" s="111" t="s">
        <v>36</v>
      </c>
      <c r="F32" s="96">
        <v>779</v>
      </c>
      <c r="G32" s="96">
        <v>747</v>
      </c>
      <c r="H32" s="96">
        <v>1140</v>
      </c>
      <c r="I32" s="96">
        <v>1002</v>
      </c>
      <c r="J32" s="96">
        <v>290</v>
      </c>
      <c r="K32" s="96">
        <v>304</v>
      </c>
      <c r="L32" s="96">
        <v>1995</v>
      </c>
      <c r="M32" s="96">
        <v>1933</v>
      </c>
      <c r="N32" s="96">
        <v>488</v>
      </c>
      <c r="O32" s="96">
        <v>500</v>
      </c>
      <c r="P32" s="123"/>
      <c r="Q32" s="123"/>
      <c r="R32" s="123"/>
      <c r="S32" s="123"/>
      <c r="T32" s="124"/>
      <c r="U32" s="124"/>
      <c r="V32" s="18"/>
      <c r="W32" s="18"/>
      <c r="X32" s="20"/>
      <c r="Y32" s="20"/>
    </row>
    <row r="33" spans="1:25" ht="15.95" customHeight="1">
      <c r="A33" s="159"/>
      <c r="B33" s="112"/>
      <c r="C33" s="110" t="s">
        <v>65</v>
      </c>
      <c r="D33" s="95"/>
      <c r="E33" s="111"/>
      <c r="F33" s="96">
        <v>779</v>
      </c>
      <c r="G33" s="96">
        <v>599</v>
      </c>
      <c r="H33" s="96">
        <v>993</v>
      </c>
      <c r="I33" s="96">
        <v>892</v>
      </c>
      <c r="J33" s="96">
        <v>120</v>
      </c>
      <c r="K33" s="96">
        <v>109</v>
      </c>
      <c r="L33" s="96">
        <v>1426</v>
      </c>
      <c r="M33" s="96">
        <v>1412</v>
      </c>
      <c r="N33" s="96">
        <v>164</v>
      </c>
      <c r="O33" s="96">
        <v>163</v>
      </c>
      <c r="P33" s="123"/>
      <c r="Q33" s="123"/>
      <c r="R33" s="123"/>
      <c r="S33" s="123"/>
      <c r="T33" s="124"/>
      <c r="U33" s="124"/>
      <c r="V33" s="18"/>
      <c r="W33" s="18"/>
      <c r="X33" s="20"/>
      <c r="Y33" s="20"/>
    </row>
    <row r="34" spans="1:25" ht="15.95" customHeight="1">
      <c r="A34" s="159"/>
      <c r="B34" s="112"/>
      <c r="C34" s="113"/>
      <c r="D34" s="95" t="s">
        <v>66</v>
      </c>
      <c r="E34" s="111"/>
      <c r="F34" s="96">
        <v>0</v>
      </c>
      <c r="G34" s="96">
        <v>0</v>
      </c>
      <c r="H34" s="96">
        <v>993</v>
      </c>
      <c r="I34" s="96">
        <v>892</v>
      </c>
      <c r="J34" s="96">
        <v>120</v>
      </c>
      <c r="K34" s="96">
        <v>109</v>
      </c>
      <c r="L34" s="96">
        <v>1402</v>
      </c>
      <c r="M34" s="96">
        <v>1390</v>
      </c>
      <c r="N34" s="96">
        <v>163</v>
      </c>
      <c r="O34" s="96">
        <v>162</v>
      </c>
      <c r="P34" s="123"/>
      <c r="Q34" s="123"/>
      <c r="R34" s="123"/>
      <c r="S34" s="123"/>
      <c r="T34" s="124"/>
      <c r="U34" s="124"/>
      <c r="V34" s="18"/>
      <c r="W34" s="18"/>
      <c r="X34" s="20"/>
      <c r="Y34" s="20"/>
    </row>
    <row r="35" spans="1:25" ht="15.95" customHeight="1">
      <c r="A35" s="159"/>
      <c r="B35" s="113"/>
      <c r="C35" s="95" t="s">
        <v>67</v>
      </c>
      <c r="D35" s="95"/>
      <c r="E35" s="111"/>
      <c r="F35" s="96">
        <v>0</v>
      </c>
      <c r="G35" s="96">
        <v>148</v>
      </c>
      <c r="H35" s="96">
        <v>147</v>
      </c>
      <c r="I35" s="96">
        <v>110</v>
      </c>
      <c r="J35" s="96">
        <v>170</v>
      </c>
      <c r="K35" s="115">
        <v>195</v>
      </c>
      <c r="L35" s="96">
        <v>569</v>
      </c>
      <c r="M35" s="96">
        <v>521</v>
      </c>
      <c r="N35" s="96">
        <v>324</v>
      </c>
      <c r="O35" s="96">
        <v>337</v>
      </c>
      <c r="P35" s="123"/>
      <c r="Q35" s="123"/>
      <c r="R35" s="123"/>
      <c r="S35" s="123"/>
      <c r="T35" s="124"/>
      <c r="U35" s="124"/>
      <c r="V35" s="18"/>
      <c r="W35" s="18"/>
      <c r="X35" s="20"/>
      <c r="Y35" s="20"/>
    </row>
    <row r="36" spans="1:25" ht="15.95" customHeight="1">
      <c r="A36" s="159"/>
      <c r="B36" s="110" t="s">
        <v>48</v>
      </c>
      <c r="C36" s="95"/>
      <c r="D36" s="95"/>
      <c r="E36" s="111" t="s">
        <v>37</v>
      </c>
      <c r="F36" s="96">
        <v>779</v>
      </c>
      <c r="G36" s="96">
        <v>747</v>
      </c>
      <c r="H36" s="96">
        <v>1140</v>
      </c>
      <c r="I36" s="96">
        <v>1002</v>
      </c>
      <c r="J36" s="96">
        <v>290</v>
      </c>
      <c r="K36" s="96">
        <v>304</v>
      </c>
      <c r="L36" s="96">
        <v>1407</v>
      </c>
      <c r="M36" s="96">
        <v>1443</v>
      </c>
      <c r="N36" s="96">
        <v>488</v>
      </c>
      <c r="O36" s="96">
        <v>500</v>
      </c>
      <c r="P36" s="123"/>
      <c r="Q36" s="123"/>
      <c r="R36" s="123"/>
      <c r="S36" s="123"/>
      <c r="T36" s="123"/>
      <c r="U36" s="123"/>
      <c r="V36" s="18"/>
      <c r="W36" s="18"/>
      <c r="X36" s="20"/>
      <c r="Y36" s="20"/>
    </row>
    <row r="37" spans="1:25" ht="15.95" customHeight="1">
      <c r="A37" s="159"/>
      <c r="B37" s="112"/>
      <c r="C37" s="95" t="s">
        <v>68</v>
      </c>
      <c r="D37" s="95"/>
      <c r="E37" s="111"/>
      <c r="F37" s="96">
        <v>779</v>
      </c>
      <c r="G37" s="96">
        <v>747</v>
      </c>
      <c r="H37" s="96">
        <v>1140</v>
      </c>
      <c r="I37" s="96">
        <v>1002</v>
      </c>
      <c r="J37" s="96">
        <v>199</v>
      </c>
      <c r="K37" s="96">
        <v>197</v>
      </c>
      <c r="L37" s="96">
        <v>1339</v>
      </c>
      <c r="M37" s="96">
        <v>1388</v>
      </c>
      <c r="N37" s="96">
        <v>477</v>
      </c>
      <c r="O37" s="96">
        <v>487</v>
      </c>
      <c r="P37" s="123"/>
      <c r="Q37" s="123"/>
      <c r="R37" s="123"/>
      <c r="S37" s="123"/>
      <c r="T37" s="123"/>
      <c r="U37" s="123"/>
      <c r="V37" s="18"/>
      <c r="W37" s="18"/>
      <c r="X37" s="20"/>
      <c r="Y37" s="20"/>
    </row>
    <row r="38" spans="1:25" ht="15.95" customHeight="1">
      <c r="A38" s="159"/>
      <c r="B38" s="113"/>
      <c r="C38" s="95" t="s">
        <v>69</v>
      </c>
      <c r="D38" s="95"/>
      <c r="E38" s="111"/>
      <c r="F38" s="96">
        <v>0</v>
      </c>
      <c r="G38" s="96">
        <v>0</v>
      </c>
      <c r="H38" s="96">
        <v>0</v>
      </c>
      <c r="I38" s="96">
        <v>0</v>
      </c>
      <c r="J38" s="96">
        <v>91</v>
      </c>
      <c r="K38" s="115">
        <v>107</v>
      </c>
      <c r="L38" s="96">
        <v>68</v>
      </c>
      <c r="M38" s="96">
        <v>55</v>
      </c>
      <c r="N38" s="96">
        <v>11</v>
      </c>
      <c r="O38" s="96">
        <v>13</v>
      </c>
      <c r="P38" s="123"/>
      <c r="Q38" s="123"/>
      <c r="R38" s="124"/>
      <c r="S38" s="124"/>
      <c r="T38" s="123"/>
      <c r="U38" s="123"/>
      <c r="V38" s="18"/>
      <c r="W38" s="18"/>
      <c r="X38" s="20"/>
      <c r="Y38" s="20"/>
    </row>
    <row r="39" spans="1:25" ht="15.95" customHeight="1">
      <c r="A39" s="159"/>
      <c r="B39" s="125" t="s">
        <v>70</v>
      </c>
      <c r="C39" s="125"/>
      <c r="D39" s="125"/>
      <c r="E39" s="111" t="s">
        <v>97</v>
      </c>
      <c r="F39" s="96">
        <f t="shared" ref="F39:O39" si="10">F32-F36</f>
        <v>0</v>
      </c>
      <c r="G39" s="96">
        <f t="shared" si="10"/>
        <v>0</v>
      </c>
      <c r="H39" s="96">
        <f t="shared" si="10"/>
        <v>0</v>
      </c>
      <c r="I39" s="96">
        <f t="shared" si="10"/>
        <v>0</v>
      </c>
      <c r="J39" s="96">
        <f t="shared" si="10"/>
        <v>0</v>
      </c>
      <c r="K39" s="96">
        <f t="shared" si="10"/>
        <v>0</v>
      </c>
      <c r="L39" s="96">
        <f t="shared" si="10"/>
        <v>588</v>
      </c>
      <c r="M39" s="96">
        <f t="shared" si="10"/>
        <v>490</v>
      </c>
      <c r="N39" s="96">
        <f t="shared" si="10"/>
        <v>0</v>
      </c>
      <c r="O39" s="96">
        <f t="shared" si="10"/>
        <v>0</v>
      </c>
      <c r="P39" s="123"/>
      <c r="Q39" s="123"/>
      <c r="R39" s="123"/>
      <c r="S39" s="123"/>
      <c r="T39" s="123"/>
      <c r="U39" s="123"/>
      <c r="V39" s="18"/>
      <c r="W39" s="18"/>
      <c r="X39" s="20"/>
      <c r="Y39" s="20"/>
    </row>
    <row r="40" spans="1:25" ht="15.95" customHeight="1">
      <c r="A40" s="152" t="s">
        <v>86</v>
      </c>
      <c r="B40" s="110" t="s">
        <v>71</v>
      </c>
      <c r="C40" s="95"/>
      <c r="D40" s="95"/>
      <c r="E40" s="111" t="s">
        <v>39</v>
      </c>
      <c r="F40" s="96">
        <v>0</v>
      </c>
      <c r="G40" s="96">
        <v>0</v>
      </c>
      <c r="H40" s="96">
        <v>0</v>
      </c>
      <c r="I40" s="96">
        <v>0</v>
      </c>
      <c r="J40" s="96">
        <v>1153</v>
      </c>
      <c r="K40" s="96">
        <v>1241</v>
      </c>
      <c r="L40" s="96">
        <v>472</v>
      </c>
      <c r="M40" s="96">
        <v>1656</v>
      </c>
      <c r="N40" s="96">
        <v>401</v>
      </c>
      <c r="O40" s="96">
        <v>533</v>
      </c>
      <c r="P40" s="123"/>
      <c r="Q40" s="123"/>
      <c r="R40" s="123"/>
      <c r="S40" s="123"/>
      <c r="T40" s="124"/>
      <c r="U40" s="124"/>
      <c r="V40" s="20"/>
      <c r="W40" s="20"/>
      <c r="X40" s="18"/>
      <c r="Y40" s="18"/>
    </row>
    <row r="41" spans="1:25" ht="15.95" customHeight="1">
      <c r="A41" s="153"/>
      <c r="B41" s="113"/>
      <c r="C41" s="95" t="s">
        <v>72</v>
      </c>
      <c r="D41" s="95"/>
      <c r="E41" s="111"/>
      <c r="F41" s="115">
        <v>0</v>
      </c>
      <c r="G41" s="115">
        <v>0</v>
      </c>
      <c r="H41" s="115">
        <v>0</v>
      </c>
      <c r="I41" s="115">
        <v>0</v>
      </c>
      <c r="J41" s="115">
        <v>256</v>
      </c>
      <c r="K41" s="96">
        <v>282</v>
      </c>
      <c r="L41" s="115">
        <v>466</v>
      </c>
      <c r="M41" s="96">
        <v>1650</v>
      </c>
      <c r="N41" s="115">
        <v>301</v>
      </c>
      <c r="O41" s="96">
        <v>307</v>
      </c>
      <c r="P41" s="124"/>
      <c r="Q41" s="124"/>
      <c r="R41" s="124"/>
      <c r="S41" s="124"/>
      <c r="T41" s="124"/>
      <c r="U41" s="124"/>
      <c r="V41" s="20"/>
      <c r="W41" s="20"/>
      <c r="X41" s="18"/>
      <c r="Y41" s="18"/>
    </row>
    <row r="42" spans="1:25" ht="15.95" customHeight="1">
      <c r="A42" s="153"/>
      <c r="B42" s="110" t="s">
        <v>59</v>
      </c>
      <c r="C42" s="95"/>
      <c r="D42" s="95"/>
      <c r="E42" s="111" t="s">
        <v>40</v>
      </c>
      <c r="F42" s="96">
        <v>0</v>
      </c>
      <c r="G42" s="96">
        <v>0</v>
      </c>
      <c r="H42" s="96">
        <v>0</v>
      </c>
      <c r="I42" s="96">
        <v>0</v>
      </c>
      <c r="J42" s="96">
        <v>1153</v>
      </c>
      <c r="K42" s="96">
        <v>1241</v>
      </c>
      <c r="L42" s="96">
        <v>1060</v>
      </c>
      <c r="M42" s="96">
        <v>2146</v>
      </c>
      <c r="N42" s="96">
        <v>401</v>
      </c>
      <c r="O42" s="96">
        <v>533</v>
      </c>
      <c r="P42" s="123"/>
      <c r="Q42" s="123"/>
      <c r="R42" s="123"/>
      <c r="S42" s="123"/>
      <c r="T42" s="124"/>
      <c r="U42" s="124"/>
      <c r="V42" s="18"/>
      <c r="W42" s="18"/>
      <c r="X42" s="18"/>
      <c r="Y42" s="18"/>
    </row>
    <row r="43" spans="1:25" ht="15.95" customHeight="1">
      <c r="A43" s="153"/>
      <c r="B43" s="113"/>
      <c r="C43" s="95" t="s">
        <v>73</v>
      </c>
      <c r="D43" s="95"/>
      <c r="E43" s="111"/>
      <c r="F43" s="96">
        <v>0</v>
      </c>
      <c r="G43" s="96">
        <v>0</v>
      </c>
      <c r="H43" s="96">
        <v>0</v>
      </c>
      <c r="I43" s="96">
        <v>0</v>
      </c>
      <c r="J43" s="96">
        <v>690</v>
      </c>
      <c r="K43" s="115">
        <v>717</v>
      </c>
      <c r="L43" s="96">
        <v>256</v>
      </c>
      <c r="M43" s="96">
        <v>133</v>
      </c>
      <c r="N43" s="96">
        <v>100</v>
      </c>
      <c r="O43" s="96">
        <v>226</v>
      </c>
      <c r="P43" s="123"/>
      <c r="Q43" s="123"/>
      <c r="R43" s="124"/>
      <c r="S43" s="123"/>
      <c r="T43" s="124"/>
      <c r="U43" s="124"/>
      <c r="V43" s="18"/>
      <c r="W43" s="18"/>
      <c r="X43" s="20"/>
      <c r="Y43" s="20"/>
    </row>
    <row r="44" spans="1:25" ht="15.95" customHeight="1">
      <c r="A44" s="153"/>
      <c r="B44" s="95" t="s">
        <v>70</v>
      </c>
      <c r="C44" s="95"/>
      <c r="D44" s="95"/>
      <c r="E44" s="111" t="s">
        <v>98</v>
      </c>
      <c r="F44" s="115">
        <f t="shared" ref="F44:O44" si="11">F40-F42</f>
        <v>0</v>
      </c>
      <c r="G44" s="115">
        <f t="shared" si="11"/>
        <v>0</v>
      </c>
      <c r="H44" s="115">
        <f t="shared" si="11"/>
        <v>0</v>
      </c>
      <c r="I44" s="115">
        <f t="shared" si="11"/>
        <v>0</v>
      </c>
      <c r="J44" s="115">
        <f t="shared" si="11"/>
        <v>0</v>
      </c>
      <c r="K44" s="115">
        <f t="shared" si="11"/>
        <v>0</v>
      </c>
      <c r="L44" s="115">
        <f t="shared" si="11"/>
        <v>-588</v>
      </c>
      <c r="M44" s="115">
        <f t="shared" si="11"/>
        <v>-490</v>
      </c>
      <c r="N44" s="115">
        <f t="shared" si="11"/>
        <v>0</v>
      </c>
      <c r="O44" s="115">
        <f t="shared" si="11"/>
        <v>0</v>
      </c>
      <c r="P44" s="124"/>
      <c r="Q44" s="124"/>
      <c r="R44" s="123"/>
      <c r="S44" s="123"/>
      <c r="T44" s="124"/>
      <c r="U44" s="124"/>
      <c r="V44" s="18"/>
      <c r="W44" s="18"/>
      <c r="X44" s="18"/>
      <c r="Y44" s="18"/>
    </row>
    <row r="45" spans="1:25" ht="15.95" customHeight="1">
      <c r="A45" s="152" t="s">
        <v>78</v>
      </c>
      <c r="B45" s="125" t="s">
        <v>74</v>
      </c>
      <c r="C45" s="125"/>
      <c r="D45" s="125"/>
      <c r="E45" s="111" t="s">
        <v>99</v>
      </c>
      <c r="F45" s="96">
        <f t="shared" ref="F45:O45" si="12">F39+F44</f>
        <v>0</v>
      </c>
      <c r="G45" s="96">
        <f t="shared" si="12"/>
        <v>0</v>
      </c>
      <c r="H45" s="96">
        <f t="shared" si="12"/>
        <v>0</v>
      </c>
      <c r="I45" s="96">
        <f t="shared" si="12"/>
        <v>0</v>
      </c>
      <c r="J45" s="96">
        <f t="shared" si="12"/>
        <v>0</v>
      </c>
      <c r="K45" s="96">
        <f t="shared" si="12"/>
        <v>0</v>
      </c>
      <c r="L45" s="96">
        <f t="shared" si="12"/>
        <v>0</v>
      </c>
      <c r="M45" s="96">
        <f t="shared" si="12"/>
        <v>0</v>
      </c>
      <c r="N45" s="96">
        <f t="shared" si="12"/>
        <v>0</v>
      </c>
      <c r="O45" s="96">
        <f t="shared" si="12"/>
        <v>0</v>
      </c>
      <c r="P45" s="123"/>
      <c r="Q45" s="123"/>
      <c r="R45" s="123"/>
      <c r="S45" s="123"/>
      <c r="T45" s="123"/>
      <c r="U45" s="123"/>
      <c r="V45" s="18"/>
      <c r="W45" s="18"/>
      <c r="X45" s="18"/>
      <c r="Y45" s="18"/>
    </row>
    <row r="46" spans="1:25" ht="15.95" customHeight="1">
      <c r="A46" s="153"/>
      <c r="B46" s="95" t="s">
        <v>75</v>
      </c>
      <c r="C46" s="95"/>
      <c r="D46" s="95"/>
      <c r="E46" s="95"/>
      <c r="F46" s="115">
        <v>0</v>
      </c>
      <c r="G46" s="115">
        <v>0</v>
      </c>
      <c r="H46" s="115">
        <v>0</v>
      </c>
      <c r="I46" s="115">
        <v>0</v>
      </c>
      <c r="J46" s="115">
        <v>0</v>
      </c>
      <c r="K46" s="115">
        <v>0</v>
      </c>
      <c r="L46" s="115">
        <v>0</v>
      </c>
      <c r="M46" s="96">
        <v>0</v>
      </c>
      <c r="N46" s="115">
        <v>0</v>
      </c>
      <c r="O46" s="115">
        <v>0</v>
      </c>
      <c r="P46" s="124"/>
      <c r="Q46" s="124"/>
      <c r="R46" s="124"/>
      <c r="S46" s="124"/>
      <c r="T46" s="124"/>
      <c r="U46" s="124"/>
      <c r="V46" s="20"/>
      <c r="W46" s="20"/>
      <c r="X46" s="20"/>
      <c r="Y46" s="20"/>
    </row>
    <row r="47" spans="1:25" ht="15.95" customHeight="1">
      <c r="A47" s="153"/>
      <c r="B47" s="95" t="s">
        <v>76</v>
      </c>
      <c r="C47" s="95"/>
      <c r="D47" s="95"/>
      <c r="E47" s="95"/>
      <c r="F47" s="96">
        <v>0</v>
      </c>
      <c r="G47" s="96">
        <v>0</v>
      </c>
      <c r="H47" s="96">
        <v>0</v>
      </c>
      <c r="I47" s="96">
        <v>0</v>
      </c>
      <c r="J47" s="96">
        <v>0</v>
      </c>
      <c r="K47" s="96">
        <v>0</v>
      </c>
      <c r="L47" s="96">
        <v>0</v>
      </c>
      <c r="M47" s="96">
        <v>0</v>
      </c>
      <c r="N47" s="96">
        <v>0</v>
      </c>
      <c r="O47" s="96">
        <v>0</v>
      </c>
      <c r="P47" s="123"/>
      <c r="Q47" s="123"/>
      <c r="R47" s="123"/>
      <c r="S47" s="123"/>
      <c r="T47" s="123"/>
      <c r="U47" s="123"/>
      <c r="V47" s="18"/>
      <c r="W47" s="18"/>
      <c r="X47" s="18"/>
      <c r="Y47" s="18"/>
    </row>
    <row r="48" spans="1:25" ht="15.95" customHeight="1">
      <c r="A48" s="153"/>
      <c r="B48" s="95" t="s">
        <v>77</v>
      </c>
      <c r="C48" s="95"/>
      <c r="D48" s="95"/>
      <c r="E48" s="95"/>
      <c r="F48" s="96">
        <v>0</v>
      </c>
      <c r="G48" s="96">
        <v>0</v>
      </c>
      <c r="H48" s="96">
        <v>0</v>
      </c>
      <c r="I48" s="96">
        <v>0</v>
      </c>
      <c r="J48" s="96">
        <v>0</v>
      </c>
      <c r="K48" s="96">
        <v>0</v>
      </c>
      <c r="L48" s="96">
        <v>0</v>
      </c>
      <c r="M48" s="96">
        <v>0</v>
      </c>
      <c r="N48" s="96">
        <v>0</v>
      </c>
      <c r="O48" s="96">
        <v>0</v>
      </c>
      <c r="P48" s="123"/>
      <c r="Q48" s="123"/>
      <c r="R48" s="123"/>
      <c r="S48" s="123"/>
      <c r="T48" s="123"/>
      <c r="U48" s="123"/>
      <c r="V48" s="18"/>
      <c r="W48" s="18"/>
      <c r="X48" s="18"/>
      <c r="Y48" s="18"/>
    </row>
    <row r="49" spans="1:21" ht="15.95" customHeight="1">
      <c r="A49" s="117" t="s">
        <v>82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7"/>
      <c r="M49" s="55"/>
      <c r="N49" s="55"/>
      <c r="O49" s="57"/>
      <c r="P49" s="57"/>
      <c r="Q49" s="55"/>
      <c r="R49" s="55"/>
      <c r="S49" s="55"/>
      <c r="T49" s="55"/>
      <c r="U49" s="55"/>
    </row>
    <row r="50" spans="1:21" ht="15.95" customHeight="1">
      <c r="A50" s="117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7"/>
      <c r="M50" s="55"/>
      <c r="N50" s="55"/>
      <c r="O50" s="57"/>
      <c r="P50" s="57"/>
      <c r="Q50" s="55"/>
      <c r="R50" s="55"/>
      <c r="S50" s="55"/>
      <c r="T50" s="55"/>
      <c r="U50" s="55"/>
    </row>
  </sheetData>
  <mergeCells count="37">
    <mergeCell ref="P6:Q6"/>
    <mergeCell ref="R6:S6"/>
    <mergeCell ref="T6:U6"/>
    <mergeCell ref="P25:P26"/>
    <mergeCell ref="Q25:Q26"/>
    <mergeCell ref="R25:R26"/>
    <mergeCell ref="S25:S26"/>
    <mergeCell ref="T25:T26"/>
    <mergeCell ref="U25:U26"/>
    <mergeCell ref="I25:I26"/>
    <mergeCell ref="A45:A48"/>
    <mergeCell ref="A30:E31"/>
    <mergeCell ref="A6:E7"/>
    <mergeCell ref="A8:A18"/>
    <mergeCell ref="A19:A27"/>
    <mergeCell ref="E25:E26"/>
    <mergeCell ref="F25:F26"/>
    <mergeCell ref="A32:A39"/>
    <mergeCell ref="G25:G26"/>
    <mergeCell ref="H25:H26"/>
    <mergeCell ref="A40:A44"/>
    <mergeCell ref="N6:O6"/>
    <mergeCell ref="F30:G30"/>
    <mergeCell ref="H30:I30"/>
    <mergeCell ref="J30:K30"/>
    <mergeCell ref="L30:M30"/>
    <mergeCell ref="N30:O30"/>
    <mergeCell ref="F6:G6"/>
    <mergeCell ref="H6:I6"/>
    <mergeCell ref="J6:K6"/>
    <mergeCell ref="L6:M6"/>
    <mergeCell ref="N25:N26"/>
    <mergeCell ref="O25:O26"/>
    <mergeCell ref="J25:J26"/>
    <mergeCell ref="K25:K26"/>
    <mergeCell ref="L25:L26"/>
    <mergeCell ref="M25:M26"/>
  </mergeCells>
  <phoneticPr fontId="7"/>
  <printOptions horizontalCentered="1" gridLinesSet="0"/>
  <pageMargins left="0.78740157480314965" right="0.36" top="0.28000000000000003" bottom="0.23" header="0.19685039370078741" footer="0.19685039370078741"/>
  <pageSetup paperSize="9" scale="50" firstPageNumber="3" orientation="landscape" useFirstPageNumber="1" horizontalDpi="4294967292" r:id="rId1"/>
  <headerFooter alignWithMargins="0">
    <oddHeader>&amp;R&amp;"明朝,斜体"&amp;9指定都市－2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53"/>
  <sheetViews>
    <sheetView view="pageBreakPreview" zoomScaleNormal="100" zoomScaleSheetLayoutView="100" workbookViewId="0">
      <pane xSplit="5" ySplit="8" topLeftCell="F9" activePane="bottomRight" state="frozen"/>
      <selection activeCell="F21" sqref="F21"/>
      <selection pane="topRight" activeCell="F21" sqref="F21"/>
      <selection pane="bottomLeft" activeCell="F21" sqref="F21"/>
      <selection pane="bottomRight" activeCell="I40" sqref="I40"/>
    </sheetView>
  </sheetViews>
  <sheetFormatPr defaultColWidth="9" defaultRowHeight="13.5"/>
  <cols>
    <col min="1" max="2" width="3.625" style="1" customWidth="1"/>
    <col min="3" max="4" width="1.625" style="1" customWidth="1"/>
    <col min="5" max="5" width="32.625" style="1" customWidth="1"/>
    <col min="6" max="6" width="15.625" style="1" customWidth="1"/>
    <col min="7" max="7" width="10.625" style="1" customWidth="1"/>
    <col min="8" max="8" width="15.625" style="1" customWidth="1"/>
    <col min="9" max="9" width="10.625" style="1" customWidth="1"/>
    <col min="10" max="10" width="17.5" style="1" bestFit="1" customWidth="1"/>
    <col min="11" max="25" width="10.625" style="1" customWidth="1"/>
    <col min="26" max="27" width="9" style="1"/>
    <col min="28" max="28" width="11.375" style="1" customWidth="1"/>
    <col min="29" max="29" width="12.75" style="1" customWidth="1"/>
    <col min="30" max="30" width="13.875" style="1" customWidth="1"/>
    <col min="31" max="31" width="14.75" style="1" customWidth="1"/>
    <col min="32" max="39" width="11.125" style="1" customWidth="1"/>
    <col min="40" max="16384" width="9" style="1"/>
  </cols>
  <sheetData>
    <row r="1" spans="1:38" ht="33.950000000000003" customHeight="1">
      <c r="A1" s="130" t="s">
        <v>0</v>
      </c>
      <c r="B1" s="130"/>
      <c r="C1" s="130"/>
      <c r="D1" s="130"/>
      <c r="E1" s="17" t="s">
        <v>320</v>
      </c>
      <c r="F1" s="2"/>
      <c r="AA1" s="135" t="s">
        <v>128</v>
      </c>
      <c r="AB1" s="135"/>
    </row>
    <row r="2" spans="1:38">
      <c r="AA2" s="136" t="s">
        <v>105</v>
      </c>
      <c r="AB2" s="136"/>
      <c r="AC2" s="137" t="s">
        <v>106</v>
      </c>
      <c r="AD2" s="139" t="s">
        <v>107</v>
      </c>
      <c r="AE2" s="140"/>
      <c r="AF2" s="141"/>
      <c r="AG2" s="136" t="s">
        <v>108</v>
      </c>
      <c r="AH2" s="136" t="s">
        <v>109</v>
      </c>
      <c r="AI2" s="136" t="s">
        <v>110</v>
      </c>
      <c r="AJ2" s="136" t="s">
        <v>111</v>
      </c>
      <c r="AK2" s="136" t="s">
        <v>112</v>
      </c>
    </row>
    <row r="3" spans="1:38" ht="14.25">
      <c r="A3" s="10" t="s">
        <v>129</v>
      </c>
      <c r="AA3" s="136"/>
      <c r="AB3" s="136"/>
      <c r="AC3" s="138"/>
      <c r="AD3" s="25"/>
      <c r="AE3" s="24" t="s">
        <v>125</v>
      </c>
      <c r="AF3" s="24" t="s">
        <v>126</v>
      </c>
      <c r="AG3" s="136"/>
      <c r="AH3" s="136"/>
      <c r="AI3" s="136"/>
      <c r="AJ3" s="136"/>
      <c r="AK3" s="136"/>
    </row>
    <row r="4" spans="1:38">
      <c r="AA4" s="26" t="str">
        <f>E1</f>
        <v>神戸市</v>
      </c>
      <c r="AB4" s="26" t="s">
        <v>130</v>
      </c>
      <c r="AC4" s="27">
        <f>SUM(F22)</f>
        <v>1064735</v>
      </c>
      <c r="AD4" s="27">
        <f>F9</f>
        <v>305466</v>
      </c>
      <c r="AE4" s="27">
        <f>F10</f>
        <v>149363</v>
      </c>
      <c r="AF4" s="27">
        <f>F13</f>
        <v>113189</v>
      </c>
      <c r="AG4" s="27">
        <f>F14</f>
        <v>4498</v>
      </c>
      <c r="AH4" s="27">
        <f>F15</f>
        <v>72260</v>
      </c>
      <c r="AI4" s="27">
        <f>F17</f>
        <v>353939</v>
      </c>
      <c r="AJ4" s="27">
        <f>F20</f>
        <v>125393</v>
      </c>
      <c r="AK4" s="27">
        <f>F21</f>
        <v>113776</v>
      </c>
      <c r="AL4" s="28"/>
    </row>
    <row r="5" spans="1:38" ht="14.25">
      <c r="A5" s="9" t="s">
        <v>278</v>
      </c>
      <c r="E5" s="3"/>
      <c r="AA5" s="26" t="str">
        <f>E1</f>
        <v>神戸市</v>
      </c>
      <c r="AB5" s="26" t="s">
        <v>114</v>
      </c>
      <c r="AC5" s="29"/>
      <c r="AD5" s="29">
        <f>G9</f>
        <v>28.689392196180268</v>
      </c>
      <c r="AE5" s="29">
        <f>G10</f>
        <v>14.028185417028649</v>
      </c>
      <c r="AF5" s="29">
        <f>G13</f>
        <v>10.630720320079643</v>
      </c>
      <c r="AG5" s="29">
        <f>G14</f>
        <v>0.42245253513785119</v>
      </c>
      <c r="AH5" s="29">
        <f>G15</f>
        <v>6.7866652265587222</v>
      </c>
      <c r="AI5" s="29">
        <f>G17</f>
        <v>33.241980398878596</v>
      </c>
      <c r="AJ5" s="29">
        <f>G20</f>
        <v>11.776921017905865</v>
      </c>
      <c r="AK5" s="29">
        <f>G21</f>
        <v>10.685851409036051</v>
      </c>
    </row>
    <row r="6" spans="1:38" ht="14.25">
      <c r="A6" s="3"/>
      <c r="G6" s="133" t="s">
        <v>131</v>
      </c>
      <c r="H6" s="134"/>
      <c r="I6" s="134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AA6" s="26" t="str">
        <f>E1</f>
        <v>神戸市</v>
      </c>
      <c r="AB6" s="26" t="s">
        <v>115</v>
      </c>
      <c r="AC6" s="29">
        <f>SUM(I22)</f>
        <v>23.748981577151994</v>
      </c>
      <c r="AD6" s="29">
        <f>I9</f>
        <v>-1.2274382239007675</v>
      </c>
      <c r="AE6" s="29">
        <f>I10</f>
        <v>-2.158419473594575</v>
      </c>
      <c r="AF6" s="29">
        <f>I13</f>
        <v>-6.8863835009314034E-2</v>
      </c>
      <c r="AG6" s="29">
        <f>I14</f>
        <v>-7.5436793422404946</v>
      </c>
      <c r="AH6" s="29">
        <f>I15</f>
        <v>-3.2482660739629909</v>
      </c>
      <c r="AI6" s="29">
        <f>I17</f>
        <v>105.7473870228919</v>
      </c>
      <c r="AJ6" s="29">
        <f>I20</f>
        <v>18.766989647562493</v>
      </c>
      <c r="AK6" s="29">
        <f>I21</f>
        <v>2.940484591860737</v>
      </c>
    </row>
    <row r="7" spans="1:38" ht="27" customHeight="1">
      <c r="A7" s="8"/>
      <c r="B7" s="4"/>
      <c r="C7" s="4"/>
      <c r="D7" s="4"/>
      <c r="E7" s="69"/>
      <c r="F7" s="61" t="s">
        <v>279</v>
      </c>
      <c r="G7" s="61"/>
      <c r="H7" s="61" t="s">
        <v>280</v>
      </c>
      <c r="I7" s="77" t="s">
        <v>20</v>
      </c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</row>
    <row r="8" spans="1:38" ht="17.100000000000001" customHeight="1">
      <c r="A8" s="5"/>
      <c r="B8" s="6"/>
      <c r="C8" s="6"/>
      <c r="D8" s="6"/>
      <c r="E8" s="70"/>
      <c r="F8" s="63" t="s">
        <v>288</v>
      </c>
      <c r="G8" s="63" t="s">
        <v>1</v>
      </c>
      <c r="H8" s="63" t="s">
        <v>288</v>
      </c>
      <c r="I8" s="64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</row>
    <row r="9" spans="1:38" ht="18" customHeight="1">
      <c r="A9" s="131" t="s">
        <v>79</v>
      </c>
      <c r="B9" s="131" t="s">
        <v>80</v>
      </c>
      <c r="C9" s="71" t="s">
        <v>2</v>
      </c>
      <c r="D9" s="65"/>
      <c r="E9" s="65"/>
      <c r="F9" s="66">
        <v>305466</v>
      </c>
      <c r="G9" s="67">
        <f t="shared" ref="G9:G22" si="0">F9/$F$22*100</f>
        <v>28.689392196180268</v>
      </c>
      <c r="H9" s="66">
        <v>309262</v>
      </c>
      <c r="I9" s="67">
        <f t="shared" ref="I9:I40" si="1">(F9/H9-1)*100</f>
        <v>-1.2274382239007675</v>
      </c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AA9" s="145" t="s">
        <v>128</v>
      </c>
      <c r="AB9" s="146"/>
      <c r="AC9" s="147" t="s">
        <v>116</v>
      </c>
    </row>
    <row r="10" spans="1:38" ht="18" customHeight="1">
      <c r="A10" s="132"/>
      <c r="B10" s="132"/>
      <c r="C10" s="73"/>
      <c r="D10" s="71" t="s">
        <v>21</v>
      </c>
      <c r="E10" s="65"/>
      <c r="F10" s="66">
        <v>149363</v>
      </c>
      <c r="G10" s="67">
        <f t="shared" si="0"/>
        <v>14.028185417028649</v>
      </c>
      <c r="H10" s="66">
        <v>152658</v>
      </c>
      <c r="I10" s="67">
        <f t="shared" si="1"/>
        <v>-2.158419473594575</v>
      </c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AA10" s="136" t="s">
        <v>105</v>
      </c>
      <c r="AB10" s="136"/>
      <c r="AC10" s="147"/>
      <c r="AD10" s="139" t="s">
        <v>117</v>
      </c>
      <c r="AE10" s="140"/>
      <c r="AF10" s="141"/>
      <c r="AG10" s="139" t="s">
        <v>118</v>
      </c>
      <c r="AH10" s="144"/>
      <c r="AI10" s="142"/>
      <c r="AJ10" s="139" t="s">
        <v>119</v>
      </c>
      <c r="AK10" s="142"/>
    </row>
    <row r="11" spans="1:38" ht="18" customHeight="1">
      <c r="A11" s="132"/>
      <c r="B11" s="132"/>
      <c r="C11" s="60"/>
      <c r="D11" s="60"/>
      <c r="E11" s="26" t="s">
        <v>22</v>
      </c>
      <c r="F11" s="66">
        <v>125291</v>
      </c>
      <c r="G11" s="67">
        <f t="shared" si="0"/>
        <v>11.767341169398957</v>
      </c>
      <c r="H11" s="66">
        <v>123631</v>
      </c>
      <c r="I11" s="67">
        <f t="shared" si="1"/>
        <v>1.3427053085391272</v>
      </c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AA11" s="136"/>
      <c r="AB11" s="136"/>
      <c r="AC11" s="145"/>
      <c r="AD11" s="25"/>
      <c r="AE11" s="24" t="s">
        <v>120</v>
      </c>
      <c r="AF11" s="24" t="s">
        <v>121</v>
      </c>
      <c r="AG11" s="25"/>
      <c r="AH11" s="24" t="s">
        <v>122</v>
      </c>
      <c r="AI11" s="24" t="s">
        <v>123</v>
      </c>
      <c r="AJ11" s="25"/>
      <c r="AK11" s="30" t="s">
        <v>124</v>
      </c>
    </row>
    <row r="12" spans="1:38" ht="18" customHeight="1">
      <c r="A12" s="132"/>
      <c r="B12" s="132"/>
      <c r="C12" s="60"/>
      <c r="D12" s="59"/>
      <c r="E12" s="26" t="s">
        <v>23</v>
      </c>
      <c r="F12" s="66">
        <v>15750</v>
      </c>
      <c r="G12" s="67">
        <f t="shared" si="0"/>
        <v>1.4792413135662863</v>
      </c>
      <c r="H12" s="66">
        <v>20630</v>
      </c>
      <c r="I12" s="67">
        <f t="shared" si="1"/>
        <v>-23.654871546291812</v>
      </c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AA12" s="26" t="str">
        <f>E1</f>
        <v>神戸市</v>
      </c>
      <c r="AB12" s="26" t="s">
        <v>130</v>
      </c>
      <c r="AC12" s="27">
        <f>F40</f>
        <v>1043420</v>
      </c>
      <c r="AD12" s="27">
        <f>F23</f>
        <v>515680</v>
      </c>
      <c r="AE12" s="27">
        <f>F24</f>
        <v>185414</v>
      </c>
      <c r="AF12" s="27">
        <f>F26</f>
        <v>109953</v>
      </c>
      <c r="AG12" s="27">
        <f>F27</f>
        <v>402251</v>
      </c>
      <c r="AH12" s="27">
        <f>F28</f>
        <v>85588</v>
      </c>
      <c r="AI12" s="27">
        <f>F32</f>
        <v>7276</v>
      </c>
      <c r="AJ12" s="27">
        <f>F34</f>
        <v>125489</v>
      </c>
      <c r="AK12" s="27">
        <f>F35</f>
        <v>119652</v>
      </c>
      <c r="AL12" s="31"/>
    </row>
    <row r="13" spans="1:38" ht="18" customHeight="1">
      <c r="A13" s="132"/>
      <c r="B13" s="132"/>
      <c r="C13" s="72"/>
      <c r="D13" s="65" t="s">
        <v>24</v>
      </c>
      <c r="E13" s="65"/>
      <c r="F13" s="66">
        <v>113189</v>
      </c>
      <c r="G13" s="67">
        <f t="shared" si="0"/>
        <v>10.630720320079643</v>
      </c>
      <c r="H13" s="66">
        <v>113267</v>
      </c>
      <c r="I13" s="67">
        <f t="shared" si="1"/>
        <v>-6.8863835009314034E-2</v>
      </c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AA13" s="26" t="str">
        <f>E1</f>
        <v>神戸市</v>
      </c>
      <c r="AB13" s="26" t="s">
        <v>114</v>
      </c>
      <c r="AC13" s="29"/>
      <c r="AD13" s="29">
        <f>G23</f>
        <v>49.422092733510951</v>
      </c>
      <c r="AE13" s="29">
        <f>G24</f>
        <v>17.769833815721377</v>
      </c>
      <c r="AF13" s="29">
        <f>G26</f>
        <v>10.537750857756224</v>
      </c>
      <c r="AG13" s="29">
        <f>G27</f>
        <v>38.551206609035674</v>
      </c>
      <c r="AH13" s="29">
        <f>G28</f>
        <v>8.2026413141400401</v>
      </c>
      <c r="AI13" s="29">
        <f>G32</f>
        <v>0.69732226715991641</v>
      </c>
      <c r="AJ13" s="29">
        <f>G34</f>
        <v>12.026700657453375</v>
      </c>
      <c r="AK13" s="29">
        <f>G35</f>
        <v>11.467290257039352</v>
      </c>
    </row>
    <row r="14" spans="1:38" ht="18" customHeight="1">
      <c r="A14" s="132"/>
      <c r="B14" s="132"/>
      <c r="C14" s="65" t="s">
        <v>3</v>
      </c>
      <c r="D14" s="65"/>
      <c r="E14" s="65"/>
      <c r="F14" s="66">
        <v>4498</v>
      </c>
      <c r="G14" s="67">
        <f t="shared" si="0"/>
        <v>0.42245253513785119</v>
      </c>
      <c r="H14" s="66">
        <v>4865</v>
      </c>
      <c r="I14" s="67">
        <f t="shared" si="1"/>
        <v>-7.5436793422404946</v>
      </c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AA14" s="26" t="str">
        <f>E1</f>
        <v>神戸市</v>
      </c>
      <c r="AB14" s="26" t="s">
        <v>115</v>
      </c>
      <c r="AC14" s="29">
        <f>I40</f>
        <v>22.975347651503462</v>
      </c>
      <c r="AD14" s="29">
        <f>I23</f>
        <v>2.1542972038707919</v>
      </c>
      <c r="AE14" s="29">
        <f>I24</f>
        <v>0.11555075593951969</v>
      </c>
      <c r="AF14" s="29">
        <f>I26</f>
        <v>3.2374066945213942</v>
      </c>
      <c r="AG14" s="29">
        <f>I27</f>
        <v>75.772896301896026</v>
      </c>
      <c r="AH14" s="29">
        <f>I28</f>
        <v>12.744852660282158</v>
      </c>
      <c r="AI14" s="29">
        <f>I32</f>
        <v>-22.414160801876736</v>
      </c>
      <c r="AJ14" s="29">
        <f>I34</f>
        <v>9.2852726275179265</v>
      </c>
      <c r="AK14" s="29">
        <f>I35</f>
        <v>10.586147618255426</v>
      </c>
    </row>
    <row r="15" spans="1:38" ht="18" customHeight="1">
      <c r="A15" s="132"/>
      <c r="B15" s="132"/>
      <c r="C15" s="65" t="s">
        <v>4</v>
      </c>
      <c r="D15" s="65"/>
      <c r="E15" s="65"/>
      <c r="F15" s="66">
        <v>72260</v>
      </c>
      <c r="G15" s="67">
        <f t="shared" si="0"/>
        <v>6.7866652265587222</v>
      </c>
      <c r="H15" s="66">
        <v>74686</v>
      </c>
      <c r="I15" s="67">
        <f t="shared" si="1"/>
        <v>-3.2482660739629909</v>
      </c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</row>
    <row r="16" spans="1:38" ht="18" customHeight="1">
      <c r="A16" s="132"/>
      <c r="B16" s="132"/>
      <c r="C16" s="65" t="s">
        <v>25</v>
      </c>
      <c r="D16" s="65"/>
      <c r="E16" s="65"/>
      <c r="F16" s="66">
        <v>33152</v>
      </c>
      <c r="G16" s="67">
        <f t="shared" si="0"/>
        <v>3.1136386049110811</v>
      </c>
      <c r="H16" s="66">
        <v>33497</v>
      </c>
      <c r="I16" s="67">
        <f t="shared" si="1"/>
        <v>-1.0299429799683568</v>
      </c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</row>
    <row r="17" spans="1:25" ht="18" customHeight="1">
      <c r="A17" s="132"/>
      <c r="B17" s="132"/>
      <c r="C17" s="65" t="s">
        <v>5</v>
      </c>
      <c r="D17" s="65"/>
      <c r="E17" s="65"/>
      <c r="F17" s="66">
        <v>353939</v>
      </c>
      <c r="G17" s="67">
        <f t="shared" si="0"/>
        <v>33.241980398878596</v>
      </c>
      <c r="H17" s="66">
        <v>172026</v>
      </c>
      <c r="I17" s="67">
        <f t="shared" si="1"/>
        <v>105.7473870228919</v>
      </c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 ht="18" customHeight="1">
      <c r="A18" s="132"/>
      <c r="B18" s="132"/>
      <c r="C18" s="65" t="s">
        <v>26</v>
      </c>
      <c r="D18" s="65"/>
      <c r="E18" s="65"/>
      <c r="F18" s="66">
        <v>48253</v>
      </c>
      <c r="G18" s="67">
        <f t="shared" si="0"/>
        <v>4.5319257843500962</v>
      </c>
      <c r="H18" s="66">
        <v>42879</v>
      </c>
      <c r="I18" s="67">
        <f t="shared" si="1"/>
        <v>12.532941533151432</v>
      </c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</row>
    <row r="19" spans="1:25" ht="18" customHeight="1">
      <c r="A19" s="132"/>
      <c r="B19" s="132"/>
      <c r="C19" s="65" t="s">
        <v>27</v>
      </c>
      <c r="D19" s="65"/>
      <c r="E19" s="65"/>
      <c r="F19" s="66">
        <v>7998</v>
      </c>
      <c r="G19" s="67">
        <f t="shared" si="0"/>
        <v>0.75117282704147037</v>
      </c>
      <c r="H19" s="66">
        <v>7079</v>
      </c>
      <c r="I19" s="67">
        <f t="shared" si="1"/>
        <v>12.982059612939679</v>
      </c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</row>
    <row r="20" spans="1:25" ht="18" customHeight="1">
      <c r="A20" s="132"/>
      <c r="B20" s="132"/>
      <c r="C20" s="65" t="s">
        <v>6</v>
      </c>
      <c r="D20" s="65"/>
      <c r="E20" s="65"/>
      <c r="F20" s="66">
        <v>125393</v>
      </c>
      <c r="G20" s="67">
        <f t="shared" si="0"/>
        <v>11.776921017905865</v>
      </c>
      <c r="H20" s="66">
        <v>105579</v>
      </c>
      <c r="I20" s="67">
        <f t="shared" si="1"/>
        <v>18.766989647562493</v>
      </c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</row>
    <row r="21" spans="1:25" ht="18" customHeight="1">
      <c r="A21" s="132"/>
      <c r="B21" s="132"/>
      <c r="C21" s="65" t="s">
        <v>7</v>
      </c>
      <c r="D21" s="65"/>
      <c r="E21" s="65"/>
      <c r="F21" s="66">
        <v>113776</v>
      </c>
      <c r="G21" s="67">
        <f t="shared" si="0"/>
        <v>10.685851409036051</v>
      </c>
      <c r="H21" s="66">
        <v>110526</v>
      </c>
      <c r="I21" s="67">
        <f t="shared" si="1"/>
        <v>2.940484591860737</v>
      </c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</row>
    <row r="22" spans="1:25" ht="18" customHeight="1">
      <c r="A22" s="132"/>
      <c r="B22" s="132"/>
      <c r="C22" s="65" t="s">
        <v>8</v>
      </c>
      <c r="D22" s="65"/>
      <c r="E22" s="65"/>
      <c r="F22" s="66">
        <f>SUM(F9,F14:F21)</f>
        <v>1064735</v>
      </c>
      <c r="G22" s="67">
        <f t="shared" si="0"/>
        <v>100</v>
      </c>
      <c r="H22" s="66">
        <f>SUM(H9,H14:H21)</f>
        <v>860399</v>
      </c>
      <c r="I22" s="67">
        <f t="shared" si="1"/>
        <v>23.748981577151994</v>
      </c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</row>
    <row r="23" spans="1:25" ht="18" customHeight="1">
      <c r="A23" s="132"/>
      <c r="B23" s="131" t="s">
        <v>81</v>
      </c>
      <c r="C23" s="74" t="s">
        <v>9</v>
      </c>
      <c r="D23" s="26"/>
      <c r="E23" s="26"/>
      <c r="F23" s="66">
        <v>515680</v>
      </c>
      <c r="G23" s="67">
        <f t="shared" ref="G23:G40" si="2">F23/$F$40*100</f>
        <v>49.422092733510951</v>
      </c>
      <c r="H23" s="66">
        <v>504805</v>
      </c>
      <c r="I23" s="67">
        <f t="shared" si="1"/>
        <v>2.1542972038707919</v>
      </c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</row>
    <row r="24" spans="1:25" ht="18" customHeight="1">
      <c r="A24" s="132"/>
      <c r="B24" s="132"/>
      <c r="C24" s="73"/>
      <c r="D24" s="26" t="s">
        <v>10</v>
      </c>
      <c r="E24" s="26"/>
      <c r="F24" s="66">
        <v>185414</v>
      </c>
      <c r="G24" s="67">
        <f t="shared" si="2"/>
        <v>17.769833815721377</v>
      </c>
      <c r="H24" s="66">
        <v>185200</v>
      </c>
      <c r="I24" s="67">
        <f t="shared" si="1"/>
        <v>0.11555075593951969</v>
      </c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</row>
    <row r="25" spans="1:25" ht="18" customHeight="1">
      <c r="A25" s="132"/>
      <c r="B25" s="132"/>
      <c r="C25" s="73"/>
      <c r="D25" s="26" t="s">
        <v>28</v>
      </c>
      <c r="E25" s="26"/>
      <c r="F25" s="66">
        <v>220313</v>
      </c>
      <c r="G25" s="67">
        <f t="shared" si="2"/>
        <v>21.114508060033351</v>
      </c>
      <c r="H25" s="66">
        <v>213100</v>
      </c>
      <c r="I25" s="67">
        <f t="shared" si="1"/>
        <v>3.3847958704833481</v>
      </c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</row>
    <row r="26" spans="1:25" ht="18" customHeight="1">
      <c r="A26" s="132"/>
      <c r="B26" s="132"/>
      <c r="C26" s="72"/>
      <c r="D26" s="26" t="s">
        <v>11</v>
      </c>
      <c r="E26" s="26"/>
      <c r="F26" s="66">
        <v>109953</v>
      </c>
      <c r="G26" s="67">
        <f t="shared" si="2"/>
        <v>10.537750857756224</v>
      </c>
      <c r="H26" s="66">
        <v>106505</v>
      </c>
      <c r="I26" s="67">
        <f t="shared" si="1"/>
        <v>3.2374066945213942</v>
      </c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</row>
    <row r="27" spans="1:25" ht="18" customHeight="1">
      <c r="A27" s="132"/>
      <c r="B27" s="132"/>
      <c r="C27" s="74" t="s">
        <v>12</v>
      </c>
      <c r="D27" s="26"/>
      <c r="E27" s="26"/>
      <c r="F27" s="66">
        <v>402251</v>
      </c>
      <c r="G27" s="67">
        <f t="shared" si="2"/>
        <v>38.551206609035674</v>
      </c>
      <c r="H27" s="66">
        <v>228847</v>
      </c>
      <c r="I27" s="67">
        <f t="shared" si="1"/>
        <v>75.772896301896026</v>
      </c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</row>
    <row r="28" spans="1:25" ht="18" customHeight="1">
      <c r="A28" s="132"/>
      <c r="B28" s="132"/>
      <c r="C28" s="73"/>
      <c r="D28" s="26" t="s">
        <v>13</v>
      </c>
      <c r="E28" s="26"/>
      <c r="F28" s="66">
        <v>85588</v>
      </c>
      <c r="G28" s="67">
        <f t="shared" si="2"/>
        <v>8.2026413141400401</v>
      </c>
      <c r="H28" s="66">
        <v>75913</v>
      </c>
      <c r="I28" s="67">
        <f t="shared" si="1"/>
        <v>12.744852660282158</v>
      </c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</row>
    <row r="29" spans="1:25" ht="18" customHeight="1">
      <c r="A29" s="132"/>
      <c r="B29" s="132"/>
      <c r="C29" s="73"/>
      <c r="D29" s="26" t="s">
        <v>29</v>
      </c>
      <c r="E29" s="26"/>
      <c r="F29" s="66">
        <v>8237</v>
      </c>
      <c r="G29" s="67">
        <f t="shared" si="2"/>
        <v>0.78942324279772291</v>
      </c>
      <c r="H29" s="66">
        <v>11040</v>
      </c>
      <c r="I29" s="67">
        <f t="shared" si="1"/>
        <v>-25.389492753623188</v>
      </c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</row>
    <row r="30" spans="1:25" ht="18" customHeight="1">
      <c r="A30" s="132"/>
      <c r="B30" s="132"/>
      <c r="C30" s="73"/>
      <c r="D30" s="26" t="s">
        <v>30</v>
      </c>
      <c r="E30" s="26"/>
      <c r="F30" s="66">
        <v>219557</v>
      </c>
      <c r="G30" s="67">
        <f t="shared" si="2"/>
        <v>21.042054014682488</v>
      </c>
      <c r="H30" s="66">
        <v>55940</v>
      </c>
      <c r="I30" s="67">
        <f t="shared" si="1"/>
        <v>292.4865927779764</v>
      </c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</row>
    <row r="31" spans="1:25" ht="18" customHeight="1">
      <c r="A31" s="132"/>
      <c r="B31" s="132"/>
      <c r="C31" s="73"/>
      <c r="D31" s="26" t="s">
        <v>31</v>
      </c>
      <c r="E31" s="26"/>
      <c r="F31" s="66">
        <v>64481</v>
      </c>
      <c r="G31" s="67">
        <f t="shared" si="2"/>
        <v>6.1797742040597266</v>
      </c>
      <c r="H31" s="66">
        <v>63998</v>
      </c>
      <c r="I31" s="67">
        <f t="shared" si="1"/>
        <v>0.75471108472140447</v>
      </c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</row>
    <row r="32" spans="1:25" ht="18" customHeight="1">
      <c r="A32" s="132"/>
      <c r="B32" s="132"/>
      <c r="C32" s="73"/>
      <c r="D32" s="26" t="s">
        <v>14</v>
      </c>
      <c r="E32" s="26"/>
      <c r="F32" s="66">
        <v>7276</v>
      </c>
      <c r="G32" s="67">
        <f t="shared" si="2"/>
        <v>0.69732226715991641</v>
      </c>
      <c r="H32" s="66">
        <v>9378</v>
      </c>
      <c r="I32" s="67">
        <f t="shared" si="1"/>
        <v>-22.414160801876736</v>
      </c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</row>
    <row r="33" spans="1:25" ht="18" customHeight="1">
      <c r="A33" s="132"/>
      <c r="B33" s="132"/>
      <c r="C33" s="72"/>
      <c r="D33" s="26" t="s">
        <v>32</v>
      </c>
      <c r="E33" s="26"/>
      <c r="F33" s="66">
        <v>17112</v>
      </c>
      <c r="G33" s="67">
        <f t="shared" si="2"/>
        <v>1.6399915661957791</v>
      </c>
      <c r="H33" s="66">
        <v>12578</v>
      </c>
      <c r="I33" s="67">
        <f t="shared" si="1"/>
        <v>36.047066306249008</v>
      </c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</row>
    <row r="34" spans="1:25" ht="18" customHeight="1">
      <c r="A34" s="132"/>
      <c r="B34" s="132"/>
      <c r="C34" s="74" t="s">
        <v>15</v>
      </c>
      <c r="D34" s="26"/>
      <c r="E34" s="26"/>
      <c r="F34" s="66">
        <v>125489</v>
      </c>
      <c r="G34" s="67">
        <f t="shared" si="2"/>
        <v>12.026700657453375</v>
      </c>
      <c r="H34" s="66">
        <v>114827</v>
      </c>
      <c r="I34" s="67">
        <f t="shared" si="1"/>
        <v>9.2852726275179265</v>
      </c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</row>
    <row r="35" spans="1:25" ht="18" customHeight="1">
      <c r="A35" s="132"/>
      <c r="B35" s="132"/>
      <c r="C35" s="73"/>
      <c r="D35" s="74" t="s">
        <v>16</v>
      </c>
      <c r="E35" s="26"/>
      <c r="F35" s="66">
        <v>119652</v>
      </c>
      <c r="G35" s="67">
        <f t="shared" si="2"/>
        <v>11.467290257039352</v>
      </c>
      <c r="H35" s="66">
        <v>108198</v>
      </c>
      <c r="I35" s="67">
        <f t="shared" si="1"/>
        <v>10.586147618255426</v>
      </c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</row>
    <row r="36" spans="1:25" ht="18" customHeight="1">
      <c r="A36" s="132"/>
      <c r="B36" s="132"/>
      <c r="C36" s="73"/>
      <c r="D36" s="73"/>
      <c r="E36" s="68" t="s">
        <v>102</v>
      </c>
      <c r="F36" s="66">
        <v>53774</v>
      </c>
      <c r="G36" s="67">
        <f t="shared" si="2"/>
        <v>5.1536294109754461</v>
      </c>
      <c r="H36" s="66">
        <v>49318</v>
      </c>
      <c r="I36" s="67">
        <f t="shared" si="1"/>
        <v>9.035240682914969</v>
      </c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</row>
    <row r="37" spans="1:25" ht="18" customHeight="1">
      <c r="A37" s="132"/>
      <c r="B37" s="132"/>
      <c r="C37" s="73"/>
      <c r="D37" s="72"/>
      <c r="E37" s="26" t="s">
        <v>33</v>
      </c>
      <c r="F37" s="66">
        <v>59613</v>
      </c>
      <c r="G37" s="67">
        <f t="shared" si="2"/>
        <v>5.7132314887581224</v>
      </c>
      <c r="H37" s="66">
        <v>58880</v>
      </c>
      <c r="I37" s="67">
        <f t="shared" si="1"/>
        <v>1.2449048913043548</v>
      </c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</row>
    <row r="38" spans="1:25" ht="18" customHeight="1">
      <c r="A38" s="132"/>
      <c r="B38" s="132"/>
      <c r="C38" s="73"/>
      <c r="D38" s="65" t="s">
        <v>34</v>
      </c>
      <c r="E38" s="65"/>
      <c r="F38" s="66">
        <v>5837</v>
      </c>
      <c r="G38" s="67">
        <f t="shared" si="2"/>
        <v>0.55941040041402312</v>
      </c>
      <c r="H38" s="66">
        <v>6629</v>
      </c>
      <c r="I38" s="67">
        <f t="shared" si="1"/>
        <v>-11.947503394177106</v>
      </c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</row>
    <row r="39" spans="1:25" ht="18" customHeight="1">
      <c r="A39" s="132"/>
      <c r="B39" s="132"/>
      <c r="C39" s="72"/>
      <c r="D39" s="65" t="s">
        <v>35</v>
      </c>
      <c r="E39" s="65"/>
      <c r="F39" s="66">
        <v>0</v>
      </c>
      <c r="G39" s="67">
        <f t="shared" si="2"/>
        <v>0</v>
      </c>
      <c r="H39" s="66">
        <v>0</v>
      </c>
      <c r="I39" s="67">
        <v>0</v>
      </c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</row>
    <row r="40" spans="1:25" ht="18" customHeight="1">
      <c r="A40" s="132"/>
      <c r="B40" s="132"/>
      <c r="C40" s="26" t="s">
        <v>17</v>
      </c>
      <c r="D40" s="26"/>
      <c r="E40" s="26"/>
      <c r="F40" s="66">
        <f>SUM(F23,F27,F34)</f>
        <v>1043420</v>
      </c>
      <c r="G40" s="67">
        <f t="shared" si="2"/>
        <v>100</v>
      </c>
      <c r="H40" s="66">
        <f>SUM(H23,H27,H34)</f>
        <v>848479</v>
      </c>
      <c r="I40" s="67">
        <f t="shared" si="1"/>
        <v>22.975347651503462</v>
      </c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</row>
    <row r="41" spans="1:25" ht="18" customHeight="1">
      <c r="A41" s="22" t="s">
        <v>18</v>
      </c>
    </row>
    <row r="42" spans="1:25" ht="18" customHeight="1">
      <c r="A42" s="23" t="s">
        <v>19</v>
      </c>
    </row>
    <row r="52" spans="26:26">
      <c r="Z52" s="7"/>
    </row>
    <row r="53" spans="26:26">
      <c r="Z53" s="7"/>
    </row>
  </sheetData>
  <mergeCells count="22">
    <mergeCell ref="A1:D1"/>
    <mergeCell ref="AA1:AB1"/>
    <mergeCell ref="AA2:AA3"/>
    <mergeCell ref="AB2:AB3"/>
    <mergeCell ref="AC2:AC3"/>
    <mergeCell ref="AK2:AK3"/>
    <mergeCell ref="G6:I6"/>
    <mergeCell ref="AD10:AF10"/>
    <mergeCell ref="AG10:AI10"/>
    <mergeCell ref="AJ10:AK10"/>
    <mergeCell ref="AD2:AF2"/>
    <mergeCell ref="AG2:AG3"/>
    <mergeCell ref="AH2:AH3"/>
    <mergeCell ref="AI2:AI3"/>
    <mergeCell ref="AJ2:AJ3"/>
    <mergeCell ref="B23:B40"/>
    <mergeCell ref="A9:A40"/>
    <mergeCell ref="B9:B22"/>
    <mergeCell ref="AA9:AB9"/>
    <mergeCell ref="AC9:AC11"/>
    <mergeCell ref="AA10:AA11"/>
    <mergeCell ref="AB10:AB11"/>
  </mergeCells>
  <phoneticPr fontId="15"/>
  <printOptions horizontalCentered="1" verticalCentered="1" gridLinesSet="0"/>
  <pageMargins left="0" right="0" top="0.43307086614173229" bottom="0.19685039370078741" header="0.19685039370078741" footer="0.31496062992125984"/>
  <pageSetup paperSize="9" orientation="portrait" useFirstPageNumber="1" horizontalDpi="4294967292" r:id="rId1"/>
  <headerFooter alignWithMargins="0">
    <oddHeader>&amp;R&amp;"明朝,斜体"&amp;9指定都市－3-1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S36"/>
  <sheetViews>
    <sheetView view="pageBreakPreview" zoomScale="85" zoomScaleNormal="100" zoomScaleSheetLayoutView="85" workbookViewId="0">
      <pane xSplit="4" ySplit="6" topLeftCell="E28" activePane="bottomRight" state="frozen"/>
      <selection activeCell="F21" sqref="F21"/>
      <selection pane="topRight" activeCell="F21" sqref="F21"/>
      <selection pane="bottomLeft" activeCell="F21" sqref="F21"/>
      <selection pane="bottomRight" activeCell="C2" sqref="C2"/>
    </sheetView>
  </sheetViews>
  <sheetFormatPr defaultColWidth="9" defaultRowHeight="13.5"/>
  <cols>
    <col min="1" max="1" width="5.375" style="1" customWidth="1"/>
    <col min="2" max="2" width="3.125" style="1" customWidth="1"/>
    <col min="3" max="3" width="34.75" style="1" customWidth="1"/>
    <col min="4" max="9" width="11.875" style="1" customWidth="1"/>
    <col min="10" max="27" width="9" style="1"/>
    <col min="28" max="45" width="13.625" style="1" customWidth="1"/>
    <col min="46" max="16384" width="9" style="1"/>
  </cols>
  <sheetData>
    <row r="1" spans="1:45" ht="33.950000000000003" customHeight="1">
      <c r="A1" s="37" t="s">
        <v>0</v>
      </c>
      <c r="B1" s="37"/>
      <c r="C1" s="17" t="s">
        <v>320</v>
      </c>
      <c r="D1" s="38"/>
      <c r="E1" s="38"/>
      <c r="AA1" s="1" t="str">
        <f>C1</f>
        <v>神戸市</v>
      </c>
      <c r="AB1" s="1" t="s">
        <v>132</v>
      </c>
      <c r="AC1" s="1" t="s">
        <v>133</v>
      </c>
      <c r="AD1" s="39" t="s">
        <v>134</v>
      </c>
      <c r="AE1" s="1" t="s">
        <v>135</v>
      </c>
      <c r="AF1" s="1" t="s">
        <v>136</v>
      </c>
      <c r="AG1" s="1" t="s">
        <v>137</v>
      </c>
      <c r="AH1" s="1" t="s">
        <v>138</v>
      </c>
      <c r="AI1" s="1" t="s">
        <v>139</v>
      </c>
      <c r="AJ1" s="1" t="s">
        <v>140</v>
      </c>
      <c r="AK1" s="1" t="s">
        <v>141</v>
      </c>
      <c r="AL1" s="1" t="s">
        <v>142</v>
      </c>
      <c r="AM1" s="1" t="s">
        <v>143</v>
      </c>
      <c r="AN1" s="1" t="s">
        <v>144</v>
      </c>
      <c r="AO1" s="1" t="s">
        <v>145</v>
      </c>
      <c r="AP1" s="1" t="s">
        <v>123</v>
      </c>
      <c r="AQ1" s="1" t="s">
        <v>146</v>
      </c>
      <c r="AR1" s="1" t="s">
        <v>147</v>
      </c>
      <c r="AS1" s="1" t="s">
        <v>148</v>
      </c>
    </row>
    <row r="2" spans="1:45">
      <c r="AA2" s="1" t="s">
        <v>149</v>
      </c>
      <c r="AB2" s="40">
        <f>I7</f>
        <v>1064735</v>
      </c>
      <c r="AC2" s="40">
        <f>I9</f>
        <v>1043420</v>
      </c>
      <c r="AD2" s="40">
        <f>I10</f>
        <v>21314</v>
      </c>
      <c r="AE2" s="40">
        <f>I11</f>
        <v>21014</v>
      </c>
      <c r="AF2" s="40">
        <f>I12</f>
        <v>300</v>
      </c>
      <c r="AG2" s="40">
        <f>I13</f>
        <v>-1021</v>
      </c>
      <c r="AH2" s="1">
        <f>I14</f>
        <v>0</v>
      </c>
      <c r="AI2" s="40">
        <f>I15</f>
        <v>-4298</v>
      </c>
      <c r="AJ2" s="40">
        <f>I25</f>
        <v>443143</v>
      </c>
      <c r="AK2" s="41">
        <f>I26</f>
        <v>0.79</v>
      </c>
      <c r="AL2" s="42">
        <f>I27</f>
        <v>0.1</v>
      </c>
      <c r="AM2" s="42">
        <f>I28</f>
        <v>99</v>
      </c>
      <c r="AN2" s="42">
        <f>I29</f>
        <v>38.6</v>
      </c>
      <c r="AO2" s="42">
        <f>I33</f>
        <v>61.6</v>
      </c>
      <c r="AP2" s="40">
        <f>I16</f>
        <v>50899</v>
      </c>
      <c r="AQ2" s="40">
        <f>I17</f>
        <v>183300</v>
      </c>
      <c r="AR2" s="40">
        <f>I18</f>
        <v>1137676</v>
      </c>
      <c r="AS2" s="43">
        <f>I21</f>
        <v>2.9489080414400943</v>
      </c>
    </row>
    <row r="3" spans="1:45">
      <c r="AA3" s="1" t="s">
        <v>150</v>
      </c>
      <c r="AB3" s="40">
        <f>H7</f>
        <v>860399</v>
      </c>
      <c r="AC3" s="40">
        <f>H9</f>
        <v>848479</v>
      </c>
      <c r="AD3" s="40">
        <f>H10</f>
        <v>11920</v>
      </c>
      <c r="AE3" s="40">
        <f>H11</f>
        <v>10599</v>
      </c>
      <c r="AF3" s="40">
        <f>H12</f>
        <v>1321</v>
      </c>
      <c r="AG3" s="40">
        <f>H13</f>
        <v>-718</v>
      </c>
      <c r="AH3" s="1">
        <f>H14</f>
        <v>0</v>
      </c>
      <c r="AI3" s="40">
        <f>H15</f>
        <v>-2087</v>
      </c>
      <c r="AJ3" s="40">
        <f>H25</f>
        <v>439969</v>
      </c>
      <c r="AK3" s="41">
        <f>H26</f>
        <v>0.78</v>
      </c>
      <c r="AL3" s="42">
        <f>H27</f>
        <v>0.3</v>
      </c>
      <c r="AM3" s="42">
        <f>H28</f>
        <v>99.3</v>
      </c>
      <c r="AN3" s="42">
        <f>H29</f>
        <v>48.6</v>
      </c>
      <c r="AO3" s="42">
        <f>H33</f>
        <v>66.099999999999994</v>
      </c>
      <c r="AP3" s="40">
        <f>H16</f>
        <v>54964</v>
      </c>
      <c r="AQ3" s="40">
        <f>H17</f>
        <v>213993</v>
      </c>
      <c r="AR3" s="40">
        <f>H18</f>
        <v>1109066</v>
      </c>
      <c r="AS3" s="43">
        <f>H21</f>
        <v>2.9433904017380486</v>
      </c>
    </row>
    <row r="4" spans="1:45">
      <c r="A4" s="9" t="s">
        <v>151</v>
      </c>
      <c r="AP4" s="40"/>
      <c r="AQ4" s="40"/>
      <c r="AR4" s="40"/>
    </row>
    <row r="5" spans="1:45">
      <c r="I5" s="44" t="s">
        <v>152</v>
      </c>
    </row>
    <row r="6" spans="1:45" s="32" customFormat="1" ht="29.25" customHeight="1">
      <c r="A6" s="78" t="s">
        <v>153</v>
      </c>
      <c r="B6" s="79"/>
      <c r="C6" s="79"/>
      <c r="D6" s="79"/>
      <c r="E6" s="58" t="s">
        <v>270</v>
      </c>
      <c r="F6" s="58" t="s">
        <v>271</v>
      </c>
      <c r="G6" s="58" t="s">
        <v>272</v>
      </c>
      <c r="H6" s="58" t="s">
        <v>273</v>
      </c>
      <c r="I6" s="58" t="s">
        <v>281</v>
      </c>
    </row>
    <row r="7" spans="1:45" ht="27" customHeight="1">
      <c r="A7" s="131" t="s">
        <v>154</v>
      </c>
      <c r="B7" s="71" t="s">
        <v>155</v>
      </c>
      <c r="C7" s="65"/>
      <c r="D7" s="75" t="s">
        <v>156</v>
      </c>
      <c r="E7" s="30">
        <v>756604</v>
      </c>
      <c r="F7" s="58">
        <v>834311</v>
      </c>
      <c r="G7" s="58">
        <v>816166</v>
      </c>
      <c r="H7" s="58">
        <v>860399</v>
      </c>
      <c r="I7" s="58">
        <v>1064735</v>
      </c>
    </row>
    <row r="8" spans="1:45" ht="27" customHeight="1">
      <c r="A8" s="132"/>
      <c r="B8" s="91"/>
      <c r="C8" s="65" t="s">
        <v>157</v>
      </c>
      <c r="D8" s="75" t="s">
        <v>37</v>
      </c>
      <c r="E8" s="80">
        <v>447905</v>
      </c>
      <c r="F8" s="80">
        <v>406127</v>
      </c>
      <c r="G8" s="80">
        <v>420333</v>
      </c>
      <c r="H8" s="80">
        <v>430828</v>
      </c>
      <c r="I8" s="81">
        <v>430694</v>
      </c>
    </row>
    <row r="9" spans="1:45" ht="27" customHeight="1">
      <c r="A9" s="132"/>
      <c r="B9" s="65" t="s">
        <v>158</v>
      </c>
      <c r="C9" s="65"/>
      <c r="D9" s="75"/>
      <c r="E9" s="80">
        <v>743997</v>
      </c>
      <c r="F9" s="80">
        <v>825440</v>
      </c>
      <c r="G9" s="80">
        <v>801143</v>
      </c>
      <c r="H9" s="80">
        <v>848479</v>
      </c>
      <c r="I9" s="82">
        <v>1043420</v>
      </c>
    </row>
    <row r="10" spans="1:45" ht="27" customHeight="1">
      <c r="A10" s="132"/>
      <c r="B10" s="65" t="s">
        <v>159</v>
      </c>
      <c r="C10" s="65"/>
      <c r="D10" s="75"/>
      <c r="E10" s="80">
        <v>12607</v>
      </c>
      <c r="F10" s="80">
        <v>8871</v>
      </c>
      <c r="G10" s="80">
        <v>15023</v>
      </c>
      <c r="H10" s="80">
        <v>11920</v>
      </c>
      <c r="I10" s="82">
        <v>21314</v>
      </c>
    </row>
    <row r="11" spans="1:45" ht="27" customHeight="1">
      <c r="A11" s="132"/>
      <c r="B11" s="65" t="s">
        <v>160</v>
      </c>
      <c r="C11" s="65"/>
      <c r="D11" s="75"/>
      <c r="E11" s="80">
        <v>11685</v>
      </c>
      <c r="F11" s="80">
        <v>6214</v>
      </c>
      <c r="G11" s="80">
        <v>12984</v>
      </c>
      <c r="H11" s="80">
        <v>10599</v>
      </c>
      <c r="I11" s="82">
        <v>21014</v>
      </c>
    </row>
    <row r="12" spans="1:45" ht="27" customHeight="1">
      <c r="A12" s="132"/>
      <c r="B12" s="65" t="s">
        <v>161</v>
      </c>
      <c r="C12" s="65"/>
      <c r="D12" s="75"/>
      <c r="E12" s="80">
        <v>923</v>
      </c>
      <c r="F12" s="80">
        <v>2658</v>
      </c>
      <c r="G12" s="80">
        <v>2040</v>
      </c>
      <c r="H12" s="80">
        <v>1321</v>
      </c>
      <c r="I12" s="82">
        <v>300</v>
      </c>
    </row>
    <row r="13" spans="1:45" ht="27" customHeight="1">
      <c r="A13" s="132"/>
      <c r="B13" s="65" t="s">
        <v>162</v>
      </c>
      <c r="C13" s="65"/>
      <c r="D13" s="75"/>
      <c r="E13" s="80">
        <v>-333</v>
      </c>
      <c r="F13" s="80">
        <v>1735</v>
      </c>
      <c r="G13" s="80">
        <v>-618</v>
      </c>
      <c r="H13" s="80">
        <v>-718</v>
      </c>
      <c r="I13" s="82">
        <v>-1021</v>
      </c>
    </row>
    <row r="14" spans="1:45" ht="27" customHeight="1">
      <c r="A14" s="132"/>
      <c r="B14" s="65" t="s">
        <v>163</v>
      </c>
      <c r="C14" s="65"/>
      <c r="D14" s="75"/>
      <c r="E14" s="80">
        <v>0</v>
      </c>
      <c r="F14" s="80">
        <v>0</v>
      </c>
      <c r="G14" s="80">
        <v>0</v>
      </c>
      <c r="H14" s="80">
        <v>0</v>
      </c>
      <c r="I14" s="82">
        <v>0</v>
      </c>
    </row>
    <row r="15" spans="1:45" ht="27" customHeight="1">
      <c r="A15" s="132"/>
      <c r="B15" s="65" t="s">
        <v>164</v>
      </c>
      <c r="C15" s="65"/>
      <c r="D15" s="75"/>
      <c r="E15" s="80">
        <v>-301</v>
      </c>
      <c r="F15" s="80">
        <v>1736</v>
      </c>
      <c r="G15" s="80">
        <v>-617</v>
      </c>
      <c r="H15" s="80">
        <v>-2087</v>
      </c>
      <c r="I15" s="82">
        <v>-4298</v>
      </c>
    </row>
    <row r="16" spans="1:45" ht="27" customHeight="1">
      <c r="A16" s="132"/>
      <c r="B16" s="65" t="s">
        <v>165</v>
      </c>
      <c r="C16" s="65"/>
      <c r="D16" s="75" t="s">
        <v>38</v>
      </c>
      <c r="E16" s="80">
        <v>62355</v>
      </c>
      <c r="F16" s="80">
        <v>55145</v>
      </c>
      <c r="G16" s="80">
        <v>54018</v>
      </c>
      <c r="H16" s="80">
        <v>54964</v>
      </c>
      <c r="I16" s="82">
        <v>50899</v>
      </c>
    </row>
    <row r="17" spans="1:9" ht="27" customHeight="1">
      <c r="A17" s="132"/>
      <c r="B17" s="65" t="s">
        <v>166</v>
      </c>
      <c r="C17" s="65"/>
      <c r="D17" s="75" t="s">
        <v>39</v>
      </c>
      <c r="E17" s="80">
        <v>151000</v>
      </c>
      <c r="F17" s="80">
        <v>155100</v>
      </c>
      <c r="G17" s="80">
        <v>174542</v>
      </c>
      <c r="H17" s="80">
        <v>213993</v>
      </c>
      <c r="I17" s="82">
        <v>183300</v>
      </c>
    </row>
    <row r="18" spans="1:9" ht="27" customHeight="1">
      <c r="A18" s="132"/>
      <c r="B18" s="65" t="s">
        <v>167</v>
      </c>
      <c r="C18" s="65"/>
      <c r="D18" s="75" t="s">
        <v>40</v>
      </c>
      <c r="E18" s="80">
        <v>1094263</v>
      </c>
      <c r="F18" s="80">
        <v>1089328</v>
      </c>
      <c r="G18" s="80">
        <v>1095734</v>
      </c>
      <c r="H18" s="80">
        <v>1109066</v>
      </c>
      <c r="I18" s="82">
        <v>1137676</v>
      </c>
    </row>
    <row r="19" spans="1:9" ht="27" customHeight="1">
      <c r="A19" s="132"/>
      <c r="B19" s="65" t="s">
        <v>168</v>
      </c>
      <c r="C19" s="65"/>
      <c r="D19" s="75" t="s">
        <v>169</v>
      </c>
      <c r="E19" s="80">
        <f>E17+E18-E16</f>
        <v>1182908</v>
      </c>
      <c r="F19" s="80">
        <f>F17+F18-F16</f>
        <v>1189283</v>
      </c>
      <c r="G19" s="80">
        <f>G17+G18-G16</f>
        <v>1216258</v>
      </c>
      <c r="H19" s="80">
        <f>H17+H18-H16</f>
        <v>1268095</v>
      </c>
      <c r="I19" s="80">
        <f>I17+I18-I16</f>
        <v>1270077</v>
      </c>
    </row>
    <row r="20" spans="1:9" ht="27" customHeight="1">
      <c r="A20" s="132"/>
      <c r="B20" s="65" t="s">
        <v>170</v>
      </c>
      <c r="C20" s="65"/>
      <c r="D20" s="75" t="s">
        <v>171</v>
      </c>
      <c r="E20" s="83">
        <f>E18/E8</f>
        <v>2.4430694008774183</v>
      </c>
      <c r="F20" s="83">
        <f>F18/F8</f>
        <v>2.6822348674183201</v>
      </c>
      <c r="G20" s="83">
        <f>G18/G8</f>
        <v>2.6068236374493554</v>
      </c>
      <c r="H20" s="83">
        <f>H18/H8</f>
        <v>2.5742662965266883</v>
      </c>
      <c r="I20" s="83">
        <f>I18/I8</f>
        <v>2.6414948896432269</v>
      </c>
    </row>
    <row r="21" spans="1:9" ht="27" customHeight="1">
      <c r="A21" s="132"/>
      <c r="B21" s="65" t="s">
        <v>172</v>
      </c>
      <c r="C21" s="65"/>
      <c r="D21" s="75" t="s">
        <v>173</v>
      </c>
      <c r="E21" s="83">
        <f>E19/E8</f>
        <v>2.6409796720286667</v>
      </c>
      <c r="F21" s="83">
        <f>F19/F8</f>
        <v>2.9283524611759377</v>
      </c>
      <c r="G21" s="83">
        <f>G19/G8</f>
        <v>2.8935582026631268</v>
      </c>
      <c r="H21" s="83">
        <f>H19/H8</f>
        <v>2.9433904017380486</v>
      </c>
      <c r="I21" s="83">
        <f>I19/I8</f>
        <v>2.9489080414400943</v>
      </c>
    </row>
    <row r="22" spans="1:9" ht="27" customHeight="1">
      <c r="A22" s="132"/>
      <c r="B22" s="65" t="s">
        <v>174</v>
      </c>
      <c r="C22" s="65"/>
      <c r="D22" s="75" t="s">
        <v>175</v>
      </c>
      <c r="E22" s="80">
        <f>E18/E24*1000000</f>
        <v>711821.33025255124</v>
      </c>
      <c r="F22" s="80">
        <f>F18/F24*1000000</f>
        <v>708611.09810105176</v>
      </c>
      <c r="G22" s="80">
        <f>G18/G24*1000000</f>
        <v>712778.22011979658</v>
      </c>
      <c r="H22" s="80">
        <f>H18/H24*1000000</f>
        <v>721450.72570111218</v>
      </c>
      <c r="I22" s="80">
        <f>I18/I24*1000000</f>
        <v>745942.69948175666</v>
      </c>
    </row>
    <row r="23" spans="1:9" ht="27" customHeight="1">
      <c r="A23" s="132"/>
      <c r="B23" s="65" t="s">
        <v>176</v>
      </c>
      <c r="C23" s="65"/>
      <c r="D23" s="75" t="s">
        <v>177</v>
      </c>
      <c r="E23" s="80">
        <f>E19/E24*1000000</f>
        <v>769485.16593029723</v>
      </c>
      <c r="F23" s="80">
        <f>F19/F24*1000000</f>
        <v>773632.12235700642</v>
      </c>
      <c r="G23" s="80">
        <f>G19/G24*1000000</f>
        <v>791179.43994296389</v>
      </c>
      <c r="H23" s="80">
        <f>H19/H24*1000000</f>
        <v>824899.56234160252</v>
      </c>
      <c r="I23" s="80">
        <f>I19/I24*1000000</f>
        <v>832754.37464593688</v>
      </c>
    </row>
    <row r="24" spans="1:9" ht="27" customHeight="1">
      <c r="A24" s="132"/>
      <c r="B24" s="84" t="s">
        <v>178</v>
      </c>
      <c r="C24" s="85"/>
      <c r="D24" s="75" t="s">
        <v>179</v>
      </c>
      <c r="E24" s="80">
        <v>1537272</v>
      </c>
      <c r="F24" s="80">
        <f>E24</f>
        <v>1537272</v>
      </c>
      <c r="G24" s="80">
        <f>F24</f>
        <v>1537272</v>
      </c>
      <c r="H24" s="80">
        <f>G24</f>
        <v>1537272</v>
      </c>
      <c r="I24" s="82">
        <v>1525152</v>
      </c>
    </row>
    <row r="25" spans="1:9" ht="27" customHeight="1">
      <c r="A25" s="132"/>
      <c r="B25" s="26" t="s">
        <v>180</v>
      </c>
      <c r="C25" s="26"/>
      <c r="D25" s="26"/>
      <c r="E25" s="80">
        <v>384940</v>
      </c>
      <c r="F25" s="80">
        <v>437141</v>
      </c>
      <c r="G25" s="80">
        <v>438756</v>
      </c>
      <c r="H25" s="80">
        <v>439969</v>
      </c>
      <c r="I25" s="76">
        <v>443143</v>
      </c>
    </row>
    <row r="26" spans="1:9" ht="27" customHeight="1">
      <c r="A26" s="132"/>
      <c r="B26" s="26" t="s">
        <v>181</v>
      </c>
      <c r="C26" s="26"/>
      <c r="D26" s="26"/>
      <c r="E26" s="86">
        <v>0.80300000000000005</v>
      </c>
      <c r="F26" s="86">
        <v>0.79100000000000004</v>
      </c>
      <c r="G26" s="86">
        <v>0.79500000000000004</v>
      </c>
      <c r="H26" s="86">
        <v>0.78</v>
      </c>
      <c r="I26" s="87">
        <v>0.79</v>
      </c>
    </row>
    <row r="27" spans="1:9" ht="27" customHeight="1">
      <c r="A27" s="132"/>
      <c r="B27" s="26" t="s">
        <v>182</v>
      </c>
      <c r="C27" s="26"/>
      <c r="D27" s="26"/>
      <c r="E27" s="88">
        <v>0.2</v>
      </c>
      <c r="F27" s="88">
        <v>0.6</v>
      </c>
      <c r="G27" s="88">
        <v>0.5</v>
      </c>
      <c r="H27" s="88">
        <v>0.3</v>
      </c>
      <c r="I27" s="89">
        <v>0.1</v>
      </c>
    </row>
    <row r="28" spans="1:9" ht="27" customHeight="1">
      <c r="A28" s="132"/>
      <c r="B28" s="26" t="s">
        <v>183</v>
      </c>
      <c r="C28" s="26"/>
      <c r="D28" s="26"/>
      <c r="E28" s="88">
        <v>97.9</v>
      </c>
      <c r="F28" s="88">
        <v>99.4</v>
      </c>
      <c r="G28" s="88">
        <v>99.1</v>
      </c>
      <c r="H28" s="88">
        <v>99.3</v>
      </c>
      <c r="I28" s="89">
        <v>99</v>
      </c>
    </row>
    <row r="29" spans="1:9" ht="27" customHeight="1">
      <c r="A29" s="132"/>
      <c r="B29" s="26" t="s">
        <v>184</v>
      </c>
      <c r="C29" s="26"/>
      <c r="D29" s="26"/>
      <c r="E29" s="88">
        <v>53</v>
      </c>
      <c r="F29" s="88">
        <v>47.8</v>
      </c>
      <c r="G29" s="88">
        <v>50.088219164184942</v>
      </c>
      <c r="H29" s="88">
        <v>48.6</v>
      </c>
      <c r="I29" s="89">
        <v>38.6</v>
      </c>
    </row>
    <row r="30" spans="1:9" ht="27" customHeight="1">
      <c r="A30" s="132"/>
      <c r="B30" s="131" t="s">
        <v>185</v>
      </c>
      <c r="C30" s="26" t="s">
        <v>186</v>
      </c>
      <c r="D30" s="26"/>
      <c r="E30" s="88" t="s">
        <v>318</v>
      </c>
      <c r="F30" s="88">
        <v>0</v>
      </c>
      <c r="G30" s="88">
        <v>0</v>
      </c>
      <c r="H30" s="88">
        <v>0</v>
      </c>
      <c r="I30" s="89">
        <v>0</v>
      </c>
    </row>
    <row r="31" spans="1:9" ht="27" customHeight="1">
      <c r="A31" s="132"/>
      <c r="B31" s="132"/>
      <c r="C31" s="26" t="s">
        <v>187</v>
      </c>
      <c r="D31" s="26"/>
      <c r="E31" s="88" t="s">
        <v>318</v>
      </c>
      <c r="F31" s="88">
        <v>0</v>
      </c>
      <c r="G31" s="88">
        <v>0</v>
      </c>
      <c r="H31" s="88">
        <v>0</v>
      </c>
      <c r="I31" s="89">
        <v>0</v>
      </c>
    </row>
    <row r="32" spans="1:9" ht="27" customHeight="1">
      <c r="A32" s="132"/>
      <c r="B32" s="132"/>
      <c r="C32" s="26" t="s">
        <v>188</v>
      </c>
      <c r="D32" s="26"/>
      <c r="E32" s="88">
        <v>7.4</v>
      </c>
      <c r="F32" s="88">
        <v>6.6</v>
      </c>
      <c r="G32" s="88">
        <v>5.7</v>
      </c>
      <c r="H32" s="88">
        <v>4.5999999999999996</v>
      </c>
      <c r="I32" s="89">
        <v>4.3</v>
      </c>
    </row>
    <row r="33" spans="1:9" ht="27" customHeight="1">
      <c r="A33" s="132"/>
      <c r="B33" s="132"/>
      <c r="C33" s="26" t="s">
        <v>189</v>
      </c>
      <c r="D33" s="26"/>
      <c r="E33" s="88">
        <v>80</v>
      </c>
      <c r="F33" s="88">
        <v>78.8</v>
      </c>
      <c r="G33" s="88">
        <v>71</v>
      </c>
      <c r="H33" s="88">
        <v>66.099999999999994</v>
      </c>
      <c r="I33" s="90">
        <v>61.6</v>
      </c>
    </row>
    <row r="34" spans="1:9" ht="27" customHeight="1">
      <c r="A34" s="55" t="s">
        <v>286</v>
      </c>
      <c r="B34" s="57"/>
      <c r="C34" s="57"/>
      <c r="D34" s="7"/>
      <c r="E34" s="45"/>
      <c r="F34" s="45"/>
      <c r="G34" s="45"/>
      <c r="H34" s="45"/>
      <c r="I34" s="46"/>
    </row>
    <row r="35" spans="1:9" ht="27" customHeight="1">
      <c r="A35" s="11" t="s">
        <v>190</v>
      </c>
    </row>
    <row r="36" spans="1:9">
      <c r="A36" s="47"/>
    </row>
  </sheetData>
  <mergeCells count="2">
    <mergeCell ref="A7:A33"/>
    <mergeCell ref="B30:B33"/>
  </mergeCells>
  <phoneticPr fontId="15"/>
  <pageMargins left="0.31496062992125984" right="0.19685039370078741" top="0.98425196850393704" bottom="0.98425196850393704" header="0.51181102362204722" footer="0.51181102362204722"/>
  <pageSetup paperSize="9" scale="83" firstPageNumber="2" orientation="portrait" useFirstPageNumber="1" horizontalDpi="4294967292" r:id="rId1"/>
  <headerFooter alignWithMargins="0">
    <oddHeader>&amp;R&amp;"明朝,斜体"&amp;9指定都市－3-2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50"/>
  <sheetViews>
    <sheetView view="pageBreakPreview" zoomScaleNormal="100" zoomScaleSheetLayoutView="100" workbookViewId="0">
      <pane xSplit="5" ySplit="7" topLeftCell="F23" activePane="bottomRight" state="frozen"/>
      <selection activeCell="F21" sqref="F21"/>
      <selection pane="topRight" activeCell="F21" sqref="F21"/>
      <selection pane="bottomLeft" activeCell="F21" sqref="F21"/>
      <selection pane="bottomRight" activeCell="D2" sqref="D2"/>
    </sheetView>
  </sheetViews>
  <sheetFormatPr defaultColWidth="9" defaultRowHeight="13.5"/>
  <cols>
    <col min="1" max="1" width="3.625" style="55" customWidth="1"/>
    <col min="2" max="3" width="1.625" style="55" customWidth="1"/>
    <col min="4" max="4" width="22.625" style="55" customWidth="1"/>
    <col min="5" max="5" width="10.625" style="55" customWidth="1"/>
    <col min="6" max="11" width="13.625" style="55" customWidth="1"/>
    <col min="12" max="12" width="13.625" style="57" customWidth="1"/>
    <col min="13" max="21" width="13.625" style="55" customWidth="1"/>
    <col min="22" max="25" width="12" style="55" customWidth="1"/>
    <col min="26" max="16384" width="9" style="55"/>
  </cols>
  <sheetData>
    <row r="1" spans="1:25" ht="33.950000000000003" customHeight="1">
      <c r="A1" s="101" t="s">
        <v>0</v>
      </c>
      <c r="B1" s="102"/>
      <c r="C1" s="102"/>
      <c r="D1" s="103" t="s">
        <v>320</v>
      </c>
      <c r="E1" s="104"/>
      <c r="F1" s="104"/>
      <c r="G1" s="104"/>
    </row>
    <row r="2" spans="1:25" ht="15" customHeight="1"/>
    <row r="3" spans="1:25" ht="15" customHeight="1">
      <c r="A3" s="105" t="s">
        <v>191</v>
      </c>
      <c r="B3" s="105"/>
      <c r="C3" s="105"/>
      <c r="D3" s="105"/>
    </row>
    <row r="4" spans="1:25" ht="15" customHeight="1">
      <c r="A4" s="105"/>
      <c r="B4" s="105"/>
      <c r="C4" s="105"/>
      <c r="D4" s="105"/>
    </row>
    <row r="5" spans="1:25" ht="15.95" customHeight="1">
      <c r="A5" s="106" t="s">
        <v>282</v>
      </c>
      <c r="B5" s="106"/>
      <c r="C5" s="106"/>
      <c r="D5" s="106"/>
      <c r="K5" s="107"/>
      <c r="U5" s="107" t="s">
        <v>43</v>
      </c>
    </row>
    <row r="6" spans="1:25" ht="15.95" customHeight="1">
      <c r="A6" s="155" t="s">
        <v>44</v>
      </c>
      <c r="B6" s="156"/>
      <c r="C6" s="156"/>
      <c r="D6" s="156"/>
      <c r="E6" s="156"/>
      <c r="F6" s="148" t="s">
        <v>290</v>
      </c>
      <c r="G6" s="148"/>
      <c r="H6" s="148" t="s">
        <v>291</v>
      </c>
      <c r="I6" s="148"/>
      <c r="J6" s="148" t="s">
        <v>292</v>
      </c>
      <c r="K6" s="148"/>
      <c r="L6" s="148" t="s">
        <v>293</v>
      </c>
      <c r="M6" s="148"/>
      <c r="N6" s="148" t="s">
        <v>294</v>
      </c>
      <c r="O6" s="148"/>
      <c r="P6" s="148" t="s">
        <v>295</v>
      </c>
      <c r="Q6" s="148"/>
      <c r="R6" s="148" t="s">
        <v>303</v>
      </c>
      <c r="S6" s="148"/>
      <c r="T6" s="148" t="s">
        <v>304</v>
      </c>
      <c r="U6" s="148"/>
    </row>
    <row r="7" spans="1:25" ht="15.95" customHeight="1">
      <c r="A7" s="156"/>
      <c r="B7" s="156"/>
      <c r="C7" s="156"/>
      <c r="D7" s="156"/>
      <c r="E7" s="156"/>
      <c r="F7" s="108" t="s">
        <v>279</v>
      </c>
      <c r="G7" s="126" t="s">
        <v>283</v>
      </c>
      <c r="H7" s="108" t="s">
        <v>279</v>
      </c>
      <c r="I7" s="127" t="s">
        <v>283</v>
      </c>
      <c r="J7" s="108" t="s">
        <v>279</v>
      </c>
      <c r="K7" s="127" t="s">
        <v>283</v>
      </c>
      <c r="L7" s="108" t="s">
        <v>279</v>
      </c>
      <c r="M7" s="127" t="s">
        <v>283</v>
      </c>
      <c r="N7" s="108" t="s">
        <v>279</v>
      </c>
      <c r="O7" s="127" t="s">
        <v>283</v>
      </c>
      <c r="P7" s="108" t="s">
        <v>279</v>
      </c>
      <c r="Q7" s="127" t="s">
        <v>283</v>
      </c>
      <c r="R7" s="108" t="s">
        <v>279</v>
      </c>
      <c r="S7" s="127" t="s">
        <v>283</v>
      </c>
      <c r="T7" s="108" t="s">
        <v>279</v>
      </c>
      <c r="U7" s="127" t="s">
        <v>283</v>
      </c>
    </row>
    <row r="8" spans="1:25" ht="15.95" customHeight="1">
      <c r="A8" s="152" t="s">
        <v>83</v>
      </c>
      <c r="B8" s="110" t="s">
        <v>45</v>
      </c>
      <c r="C8" s="95"/>
      <c r="D8" s="95"/>
      <c r="E8" s="111" t="s">
        <v>36</v>
      </c>
      <c r="F8" s="96">
        <v>8755</v>
      </c>
      <c r="G8" s="96">
        <v>10479</v>
      </c>
      <c r="H8" s="96">
        <v>20316</v>
      </c>
      <c r="I8" s="96">
        <v>24353</v>
      </c>
      <c r="J8" s="96">
        <v>35704</v>
      </c>
      <c r="K8" s="96">
        <v>35496</v>
      </c>
      <c r="L8" s="96">
        <v>1620</v>
      </c>
      <c r="M8" s="96">
        <v>1578</v>
      </c>
      <c r="N8" s="96">
        <v>33012</v>
      </c>
      <c r="O8" s="96">
        <v>33345</v>
      </c>
      <c r="P8" s="96">
        <v>6567</v>
      </c>
      <c r="Q8" s="96">
        <v>6752</v>
      </c>
      <c r="R8" s="96">
        <v>11497</v>
      </c>
      <c r="S8" s="96">
        <v>9140</v>
      </c>
      <c r="T8" s="96">
        <v>14609</v>
      </c>
      <c r="U8" s="96">
        <v>8753</v>
      </c>
      <c r="V8" s="118"/>
      <c r="W8" s="118"/>
      <c r="X8" s="118"/>
      <c r="Y8" s="118"/>
    </row>
    <row r="9" spans="1:25" ht="15.95" customHeight="1">
      <c r="A9" s="152"/>
      <c r="B9" s="112"/>
      <c r="C9" s="95" t="s">
        <v>46</v>
      </c>
      <c r="D9" s="95"/>
      <c r="E9" s="111" t="s">
        <v>37</v>
      </c>
      <c r="F9" s="96">
        <v>8755</v>
      </c>
      <c r="G9" s="96">
        <v>10430</v>
      </c>
      <c r="H9" s="96">
        <v>20316</v>
      </c>
      <c r="I9" s="96">
        <v>24353</v>
      </c>
      <c r="J9" s="96">
        <v>34010</v>
      </c>
      <c r="K9" s="96">
        <v>35484</v>
      </c>
      <c r="L9" s="96">
        <v>1585</v>
      </c>
      <c r="M9" s="96">
        <v>1571</v>
      </c>
      <c r="N9" s="96">
        <v>33009</v>
      </c>
      <c r="O9" s="96">
        <v>33326</v>
      </c>
      <c r="P9" s="96">
        <v>6567</v>
      </c>
      <c r="Q9" s="96">
        <v>6752</v>
      </c>
      <c r="R9" s="96">
        <v>11497</v>
      </c>
      <c r="S9" s="96">
        <v>8969</v>
      </c>
      <c r="T9" s="96">
        <v>14609</v>
      </c>
      <c r="U9" s="96">
        <v>8746</v>
      </c>
      <c r="V9" s="118"/>
      <c r="W9" s="118"/>
      <c r="X9" s="118"/>
      <c r="Y9" s="118"/>
    </row>
    <row r="10" spans="1:25" ht="15.95" customHeight="1">
      <c r="A10" s="152"/>
      <c r="B10" s="113"/>
      <c r="C10" s="95" t="s">
        <v>47</v>
      </c>
      <c r="D10" s="95"/>
      <c r="E10" s="111" t="s">
        <v>38</v>
      </c>
      <c r="F10" s="96">
        <v>0</v>
      </c>
      <c r="G10" s="96">
        <v>49</v>
      </c>
      <c r="H10" s="96">
        <v>0</v>
      </c>
      <c r="I10" s="96">
        <v>0</v>
      </c>
      <c r="J10" s="96">
        <v>1694</v>
      </c>
      <c r="K10" s="114">
        <v>12</v>
      </c>
      <c r="L10" s="96">
        <v>35</v>
      </c>
      <c r="M10" s="96">
        <v>7</v>
      </c>
      <c r="N10" s="96">
        <v>3</v>
      </c>
      <c r="O10" s="96">
        <v>19</v>
      </c>
      <c r="P10" s="96">
        <v>0</v>
      </c>
      <c r="Q10" s="114">
        <v>0</v>
      </c>
      <c r="R10" s="96">
        <v>140</v>
      </c>
      <c r="S10" s="96">
        <v>171</v>
      </c>
      <c r="T10" s="96">
        <v>0</v>
      </c>
      <c r="U10" s="96">
        <v>7</v>
      </c>
      <c r="V10" s="118"/>
      <c r="W10" s="118"/>
      <c r="X10" s="118"/>
      <c r="Y10" s="118"/>
    </row>
    <row r="11" spans="1:25" ht="15.95" customHeight="1">
      <c r="A11" s="152"/>
      <c r="B11" s="110" t="s">
        <v>48</v>
      </c>
      <c r="C11" s="95"/>
      <c r="D11" s="95"/>
      <c r="E11" s="111" t="s">
        <v>39</v>
      </c>
      <c r="F11" s="96">
        <v>10461</v>
      </c>
      <c r="G11" s="96">
        <v>10586</v>
      </c>
      <c r="H11" s="96">
        <v>24466</v>
      </c>
      <c r="I11" s="96">
        <v>22848</v>
      </c>
      <c r="J11" s="96">
        <v>33028</v>
      </c>
      <c r="K11" s="96">
        <v>32385</v>
      </c>
      <c r="L11" s="96">
        <v>1240</v>
      </c>
      <c r="M11" s="96">
        <v>1122</v>
      </c>
      <c r="N11" s="96">
        <v>32693</v>
      </c>
      <c r="O11" s="96">
        <v>33568</v>
      </c>
      <c r="P11" s="96">
        <v>3300</v>
      </c>
      <c r="Q11" s="96">
        <v>3310</v>
      </c>
      <c r="R11" s="96">
        <v>8949</v>
      </c>
      <c r="S11" s="96">
        <v>6844</v>
      </c>
      <c r="T11" s="96">
        <v>13951</v>
      </c>
      <c r="U11" s="96">
        <v>8115</v>
      </c>
      <c r="V11" s="118"/>
      <c r="W11" s="118"/>
      <c r="X11" s="118"/>
      <c r="Y11" s="118"/>
    </row>
    <row r="12" spans="1:25" ht="15.95" customHeight="1">
      <c r="A12" s="152"/>
      <c r="B12" s="112"/>
      <c r="C12" s="95" t="s">
        <v>49</v>
      </c>
      <c r="D12" s="95"/>
      <c r="E12" s="111" t="s">
        <v>40</v>
      </c>
      <c r="F12" s="96">
        <v>10461</v>
      </c>
      <c r="G12" s="96">
        <v>10586</v>
      </c>
      <c r="H12" s="96">
        <v>24466</v>
      </c>
      <c r="I12" s="96">
        <v>22848</v>
      </c>
      <c r="J12" s="96">
        <v>31908</v>
      </c>
      <c r="K12" s="96">
        <v>32369</v>
      </c>
      <c r="L12" s="96">
        <v>1155</v>
      </c>
      <c r="M12" s="96">
        <v>1122</v>
      </c>
      <c r="N12" s="96">
        <v>32379</v>
      </c>
      <c r="O12" s="96">
        <v>33285</v>
      </c>
      <c r="P12" s="96">
        <v>3300</v>
      </c>
      <c r="Q12" s="96">
        <v>3310</v>
      </c>
      <c r="R12" s="96">
        <v>8939</v>
      </c>
      <c r="S12" s="96">
        <v>6834</v>
      </c>
      <c r="T12" s="96">
        <v>13943</v>
      </c>
      <c r="U12" s="96">
        <v>8110</v>
      </c>
      <c r="V12" s="118"/>
      <c r="W12" s="118"/>
      <c r="X12" s="118"/>
      <c r="Y12" s="118"/>
    </row>
    <row r="13" spans="1:25" ht="15.95" customHeight="1">
      <c r="A13" s="152"/>
      <c r="B13" s="113"/>
      <c r="C13" s="95" t="s">
        <v>50</v>
      </c>
      <c r="D13" s="95"/>
      <c r="E13" s="111" t="s">
        <v>41</v>
      </c>
      <c r="F13" s="96">
        <v>0</v>
      </c>
      <c r="G13" s="96">
        <v>0</v>
      </c>
      <c r="H13" s="96">
        <v>0</v>
      </c>
      <c r="I13" s="114">
        <v>0</v>
      </c>
      <c r="J13" s="96">
        <v>1120</v>
      </c>
      <c r="K13" s="114">
        <v>16</v>
      </c>
      <c r="L13" s="96">
        <v>85</v>
      </c>
      <c r="M13" s="96">
        <v>0</v>
      </c>
      <c r="N13" s="96">
        <v>314</v>
      </c>
      <c r="O13" s="96">
        <v>283</v>
      </c>
      <c r="P13" s="96">
        <v>0</v>
      </c>
      <c r="Q13" s="114">
        <v>0</v>
      </c>
      <c r="R13" s="96">
        <v>10</v>
      </c>
      <c r="S13" s="96">
        <v>10</v>
      </c>
      <c r="T13" s="96">
        <v>8</v>
      </c>
      <c r="U13" s="96">
        <v>5</v>
      </c>
      <c r="V13" s="118"/>
      <c r="W13" s="118"/>
      <c r="X13" s="118"/>
      <c r="Y13" s="118"/>
    </row>
    <row r="14" spans="1:25" ht="15.95" customHeight="1">
      <c r="A14" s="152"/>
      <c r="B14" s="95" t="s">
        <v>51</v>
      </c>
      <c r="C14" s="95"/>
      <c r="D14" s="95"/>
      <c r="E14" s="111" t="s">
        <v>192</v>
      </c>
      <c r="F14" s="96">
        <f>F9-F12</f>
        <v>-1706</v>
      </c>
      <c r="G14" s="96">
        <f t="shared" ref="F14:O15" si="0">G9-G12</f>
        <v>-156</v>
      </c>
      <c r="H14" s="96">
        <f t="shared" si="0"/>
        <v>-4150</v>
      </c>
      <c r="I14" s="96">
        <f t="shared" si="0"/>
        <v>1505</v>
      </c>
      <c r="J14" s="96">
        <f t="shared" si="0"/>
        <v>2102</v>
      </c>
      <c r="K14" s="96">
        <f t="shared" si="0"/>
        <v>3115</v>
      </c>
      <c r="L14" s="96">
        <f t="shared" si="0"/>
        <v>430</v>
      </c>
      <c r="M14" s="96">
        <f t="shared" si="0"/>
        <v>449</v>
      </c>
      <c r="N14" s="96">
        <f t="shared" si="0"/>
        <v>630</v>
      </c>
      <c r="O14" s="96">
        <f t="shared" si="0"/>
        <v>41</v>
      </c>
      <c r="P14" s="96">
        <f t="shared" ref="P14:U14" si="1">P9-P12</f>
        <v>3267</v>
      </c>
      <c r="Q14" s="96">
        <f t="shared" si="1"/>
        <v>3442</v>
      </c>
      <c r="R14" s="96">
        <f t="shared" si="1"/>
        <v>2558</v>
      </c>
      <c r="S14" s="96">
        <f t="shared" si="1"/>
        <v>2135</v>
      </c>
      <c r="T14" s="96">
        <f t="shared" si="1"/>
        <v>666</v>
      </c>
      <c r="U14" s="96">
        <f t="shared" si="1"/>
        <v>636</v>
      </c>
      <c r="V14" s="118"/>
      <c r="W14" s="118"/>
      <c r="X14" s="118"/>
      <c r="Y14" s="118"/>
    </row>
    <row r="15" spans="1:25" ht="15.95" customHeight="1">
      <c r="A15" s="152"/>
      <c r="B15" s="95" t="s">
        <v>52</v>
      </c>
      <c r="C15" s="95"/>
      <c r="D15" s="95"/>
      <c r="E15" s="111" t="s">
        <v>193</v>
      </c>
      <c r="F15" s="96">
        <f t="shared" si="0"/>
        <v>0</v>
      </c>
      <c r="G15" s="96">
        <f t="shared" si="0"/>
        <v>49</v>
      </c>
      <c r="H15" s="96">
        <f t="shared" si="0"/>
        <v>0</v>
      </c>
      <c r="I15" s="96">
        <f t="shared" si="0"/>
        <v>0</v>
      </c>
      <c r="J15" s="96">
        <f t="shared" si="0"/>
        <v>574</v>
      </c>
      <c r="K15" s="96">
        <f t="shared" si="0"/>
        <v>-4</v>
      </c>
      <c r="L15" s="96">
        <f t="shared" si="0"/>
        <v>-50</v>
      </c>
      <c r="M15" s="96">
        <f t="shared" si="0"/>
        <v>7</v>
      </c>
      <c r="N15" s="96">
        <f t="shared" si="0"/>
        <v>-311</v>
      </c>
      <c r="O15" s="96">
        <f t="shared" si="0"/>
        <v>-264</v>
      </c>
      <c r="P15" s="96">
        <f t="shared" ref="P15:U15" si="2">P10-P13</f>
        <v>0</v>
      </c>
      <c r="Q15" s="96">
        <f t="shared" si="2"/>
        <v>0</v>
      </c>
      <c r="R15" s="96">
        <f t="shared" si="2"/>
        <v>130</v>
      </c>
      <c r="S15" s="96">
        <f t="shared" si="2"/>
        <v>161</v>
      </c>
      <c r="T15" s="96">
        <f t="shared" si="2"/>
        <v>-8</v>
      </c>
      <c r="U15" s="96">
        <f t="shared" si="2"/>
        <v>2</v>
      </c>
      <c r="V15" s="118"/>
      <c r="W15" s="118"/>
      <c r="X15" s="118"/>
      <c r="Y15" s="118"/>
    </row>
    <row r="16" spans="1:25" ht="15.95" customHeight="1">
      <c r="A16" s="152"/>
      <c r="B16" s="95" t="s">
        <v>53</v>
      </c>
      <c r="C16" s="95"/>
      <c r="D16" s="95"/>
      <c r="E16" s="111" t="s">
        <v>194</v>
      </c>
      <c r="F16" s="96">
        <f t="shared" ref="F16:O16" si="3">F8-F11</f>
        <v>-1706</v>
      </c>
      <c r="G16" s="96">
        <f t="shared" si="3"/>
        <v>-107</v>
      </c>
      <c r="H16" s="96">
        <f t="shared" si="3"/>
        <v>-4150</v>
      </c>
      <c r="I16" s="96">
        <f t="shared" si="3"/>
        <v>1505</v>
      </c>
      <c r="J16" s="96">
        <f t="shared" si="3"/>
        <v>2676</v>
      </c>
      <c r="K16" s="96">
        <f t="shared" si="3"/>
        <v>3111</v>
      </c>
      <c r="L16" s="96">
        <f t="shared" si="3"/>
        <v>380</v>
      </c>
      <c r="M16" s="96">
        <f t="shared" si="3"/>
        <v>456</v>
      </c>
      <c r="N16" s="96">
        <f t="shared" si="3"/>
        <v>319</v>
      </c>
      <c r="O16" s="96">
        <f t="shared" si="3"/>
        <v>-223</v>
      </c>
      <c r="P16" s="96">
        <f t="shared" ref="P16:U16" si="4">P8-P11</f>
        <v>3267</v>
      </c>
      <c r="Q16" s="96">
        <f t="shared" si="4"/>
        <v>3442</v>
      </c>
      <c r="R16" s="96">
        <f t="shared" si="4"/>
        <v>2548</v>
      </c>
      <c r="S16" s="96">
        <f t="shared" si="4"/>
        <v>2296</v>
      </c>
      <c r="T16" s="96">
        <f t="shared" si="4"/>
        <v>658</v>
      </c>
      <c r="U16" s="96">
        <f t="shared" si="4"/>
        <v>638</v>
      </c>
      <c r="V16" s="118"/>
      <c r="W16" s="118"/>
      <c r="X16" s="118"/>
      <c r="Y16" s="118"/>
    </row>
    <row r="17" spans="1:25" ht="15.95" customHeight="1">
      <c r="A17" s="152"/>
      <c r="B17" s="95" t="s">
        <v>54</v>
      </c>
      <c r="C17" s="95"/>
      <c r="D17" s="95"/>
      <c r="E17" s="108"/>
      <c r="F17" s="114">
        <v>1450</v>
      </c>
      <c r="G17" s="114">
        <v>256</v>
      </c>
      <c r="H17" s="114">
        <v>77358</v>
      </c>
      <c r="I17" s="114">
        <v>73208</v>
      </c>
      <c r="J17" s="114">
        <v>0</v>
      </c>
      <c r="K17" s="96">
        <v>0</v>
      </c>
      <c r="L17" s="114">
        <v>0</v>
      </c>
      <c r="M17" s="96">
        <v>0</v>
      </c>
      <c r="N17" s="114">
        <v>0</v>
      </c>
      <c r="O17" s="115">
        <v>0</v>
      </c>
      <c r="P17" s="114">
        <v>0</v>
      </c>
      <c r="Q17" s="96">
        <v>0</v>
      </c>
      <c r="R17" s="114">
        <v>0</v>
      </c>
      <c r="S17" s="96">
        <v>0</v>
      </c>
      <c r="T17" s="114">
        <v>0</v>
      </c>
      <c r="U17" s="115">
        <v>0</v>
      </c>
      <c r="V17" s="118"/>
      <c r="W17" s="118"/>
      <c r="X17" s="118"/>
      <c r="Y17" s="118"/>
    </row>
    <row r="18" spans="1:25" ht="15.95" customHeight="1">
      <c r="A18" s="152"/>
      <c r="B18" s="95" t="s">
        <v>55</v>
      </c>
      <c r="C18" s="95"/>
      <c r="D18" s="95"/>
      <c r="E18" s="108"/>
      <c r="F18" s="115">
        <v>0</v>
      </c>
      <c r="G18" s="115">
        <v>1718</v>
      </c>
      <c r="H18" s="115">
        <v>0</v>
      </c>
      <c r="I18" s="115">
        <v>0</v>
      </c>
      <c r="J18" s="115">
        <v>0</v>
      </c>
      <c r="K18" s="115">
        <v>0</v>
      </c>
      <c r="L18" s="115">
        <v>0</v>
      </c>
      <c r="M18" s="115">
        <v>0</v>
      </c>
      <c r="N18" s="115">
        <v>0</v>
      </c>
      <c r="O18" s="115">
        <v>0</v>
      </c>
      <c r="P18" s="115">
        <v>0</v>
      </c>
      <c r="Q18" s="115">
        <v>0</v>
      </c>
      <c r="R18" s="115">
        <v>0</v>
      </c>
      <c r="S18" s="115">
        <v>0</v>
      </c>
      <c r="T18" s="115">
        <v>0</v>
      </c>
      <c r="U18" s="115">
        <v>0</v>
      </c>
      <c r="V18" s="118"/>
      <c r="W18" s="118"/>
      <c r="X18" s="118"/>
      <c r="Y18" s="118"/>
    </row>
    <row r="19" spans="1:25" ht="15.95" customHeight="1">
      <c r="A19" s="152" t="s">
        <v>84</v>
      </c>
      <c r="B19" s="110" t="s">
        <v>56</v>
      </c>
      <c r="C19" s="95"/>
      <c r="D19" s="95"/>
      <c r="E19" s="111"/>
      <c r="F19" s="96">
        <v>1913</v>
      </c>
      <c r="G19" s="96">
        <v>1172</v>
      </c>
      <c r="H19" s="96">
        <v>35950</v>
      </c>
      <c r="I19" s="96">
        <v>16411</v>
      </c>
      <c r="J19" s="96">
        <v>1609</v>
      </c>
      <c r="K19" s="96">
        <v>1560</v>
      </c>
      <c r="L19" s="96">
        <v>411</v>
      </c>
      <c r="M19" s="96">
        <v>714</v>
      </c>
      <c r="N19" s="96">
        <v>16527</v>
      </c>
      <c r="O19" s="96">
        <v>17127</v>
      </c>
      <c r="P19" s="96">
        <v>3095</v>
      </c>
      <c r="Q19" s="96">
        <v>3755</v>
      </c>
      <c r="R19" s="96">
        <v>7745</v>
      </c>
      <c r="S19" s="96">
        <v>11712</v>
      </c>
      <c r="T19" s="96">
        <v>2337</v>
      </c>
      <c r="U19" s="96">
        <v>1953</v>
      </c>
      <c r="V19" s="118"/>
      <c r="W19" s="118"/>
      <c r="X19" s="118"/>
      <c r="Y19" s="118"/>
    </row>
    <row r="20" spans="1:25" ht="15.95" customHeight="1">
      <c r="A20" s="152"/>
      <c r="B20" s="113"/>
      <c r="C20" s="95" t="s">
        <v>57</v>
      </c>
      <c r="D20" s="95"/>
      <c r="E20" s="111"/>
      <c r="F20" s="96">
        <v>1899</v>
      </c>
      <c r="G20" s="96">
        <v>788</v>
      </c>
      <c r="H20" s="96">
        <v>26095</v>
      </c>
      <c r="I20" s="96">
        <v>11019</v>
      </c>
      <c r="J20" s="96">
        <v>0</v>
      </c>
      <c r="K20" s="114">
        <v>0</v>
      </c>
      <c r="L20" s="96">
        <v>350</v>
      </c>
      <c r="M20" s="96">
        <v>700</v>
      </c>
      <c r="N20" s="96">
        <v>9542</v>
      </c>
      <c r="O20" s="96">
        <v>11336</v>
      </c>
      <c r="P20" s="96">
        <v>1566</v>
      </c>
      <c r="Q20" s="114">
        <v>1981</v>
      </c>
      <c r="R20" s="96">
        <v>0</v>
      </c>
      <c r="S20" s="96">
        <v>0</v>
      </c>
      <c r="T20" s="96">
        <v>0</v>
      </c>
      <c r="U20" s="96">
        <v>0</v>
      </c>
      <c r="V20" s="118"/>
      <c r="W20" s="118"/>
      <c r="X20" s="118"/>
      <c r="Y20" s="118"/>
    </row>
    <row r="21" spans="1:25" ht="15.95" customHeight="1">
      <c r="A21" s="152"/>
      <c r="B21" s="95" t="s">
        <v>58</v>
      </c>
      <c r="C21" s="95"/>
      <c r="D21" s="95"/>
      <c r="E21" s="111" t="s">
        <v>195</v>
      </c>
      <c r="F21" s="96">
        <v>1913</v>
      </c>
      <c r="G21" s="96">
        <v>1172</v>
      </c>
      <c r="H21" s="96">
        <v>35950</v>
      </c>
      <c r="I21" s="96">
        <v>16411</v>
      </c>
      <c r="J21" s="96">
        <v>1609</v>
      </c>
      <c r="K21" s="96">
        <v>1560</v>
      </c>
      <c r="L21" s="96">
        <v>411</v>
      </c>
      <c r="M21" s="96">
        <v>14</v>
      </c>
      <c r="N21" s="96">
        <v>16527</v>
      </c>
      <c r="O21" s="96">
        <v>17127</v>
      </c>
      <c r="P21" s="96">
        <v>3095</v>
      </c>
      <c r="Q21" s="96">
        <v>3755</v>
      </c>
      <c r="R21" s="96">
        <v>7745</v>
      </c>
      <c r="S21" s="96">
        <v>11712</v>
      </c>
      <c r="T21" s="96">
        <v>2337</v>
      </c>
      <c r="U21" s="96">
        <v>1953</v>
      </c>
      <c r="V21" s="118"/>
      <c r="W21" s="118"/>
      <c r="X21" s="118"/>
      <c r="Y21" s="118"/>
    </row>
    <row r="22" spans="1:25" ht="15.95" customHeight="1">
      <c r="A22" s="152"/>
      <c r="B22" s="110" t="s">
        <v>59</v>
      </c>
      <c r="C22" s="95"/>
      <c r="D22" s="95"/>
      <c r="E22" s="111" t="s">
        <v>196</v>
      </c>
      <c r="F22" s="96">
        <v>2186</v>
      </c>
      <c r="G22" s="96">
        <v>1062</v>
      </c>
      <c r="H22" s="96">
        <v>43853</v>
      </c>
      <c r="I22" s="96">
        <v>21967</v>
      </c>
      <c r="J22" s="96">
        <v>14499</v>
      </c>
      <c r="K22" s="96">
        <v>13695</v>
      </c>
      <c r="L22" s="96">
        <v>1832</v>
      </c>
      <c r="M22" s="96">
        <v>2269</v>
      </c>
      <c r="N22" s="96">
        <v>30054</v>
      </c>
      <c r="O22" s="96">
        <v>29638</v>
      </c>
      <c r="P22" s="96">
        <v>4824</v>
      </c>
      <c r="Q22" s="96">
        <v>6768</v>
      </c>
      <c r="R22" s="96">
        <v>29994</v>
      </c>
      <c r="S22" s="96">
        <v>29850</v>
      </c>
      <c r="T22" s="96">
        <v>7153</v>
      </c>
      <c r="U22" s="96">
        <v>5660</v>
      </c>
      <c r="V22" s="118"/>
      <c r="W22" s="118"/>
      <c r="X22" s="118"/>
      <c r="Y22" s="118"/>
    </row>
    <row r="23" spans="1:25" ht="15.95" customHeight="1">
      <c r="A23" s="152"/>
      <c r="B23" s="113" t="s">
        <v>60</v>
      </c>
      <c r="C23" s="95" t="s">
        <v>61</v>
      </c>
      <c r="D23" s="95"/>
      <c r="E23" s="111"/>
      <c r="F23" s="96">
        <v>200</v>
      </c>
      <c r="G23" s="96">
        <v>218</v>
      </c>
      <c r="H23" s="96">
        <v>11215</v>
      </c>
      <c r="I23" s="96">
        <v>10896</v>
      </c>
      <c r="J23" s="96">
        <v>1809</v>
      </c>
      <c r="K23" s="96">
        <v>1781</v>
      </c>
      <c r="L23" s="96">
        <v>230</v>
      </c>
      <c r="M23" s="96">
        <v>224</v>
      </c>
      <c r="N23" s="96">
        <v>11243</v>
      </c>
      <c r="O23" s="96">
        <v>9637</v>
      </c>
      <c r="P23" s="96">
        <v>1355</v>
      </c>
      <c r="Q23" s="96">
        <v>1107</v>
      </c>
      <c r="R23" s="96">
        <v>21877</v>
      </c>
      <c r="S23" s="96">
        <v>20246</v>
      </c>
      <c r="T23" s="96">
        <v>3035</v>
      </c>
      <c r="U23" s="96">
        <v>4030</v>
      </c>
      <c r="V23" s="118"/>
      <c r="W23" s="118"/>
      <c r="X23" s="118"/>
      <c r="Y23" s="118"/>
    </row>
    <row r="24" spans="1:25" ht="15.95" customHeight="1">
      <c r="A24" s="152"/>
      <c r="B24" s="95" t="s">
        <v>197</v>
      </c>
      <c r="C24" s="95"/>
      <c r="D24" s="95"/>
      <c r="E24" s="111" t="s">
        <v>198</v>
      </c>
      <c r="F24" s="96">
        <f>F21-F22</f>
        <v>-273</v>
      </c>
      <c r="G24" s="96">
        <f t="shared" ref="G24:O24" si="5">G21-G22</f>
        <v>110</v>
      </c>
      <c r="H24" s="96">
        <f t="shared" si="5"/>
        <v>-7903</v>
      </c>
      <c r="I24" s="96">
        <f t="shared" si="5"/>
        <v>-5556</v>
      </c>
      <c r="J24" s="96">
        <f t="shared" si="5"/>
        <v>-12890</v>
      </c>
      <c r="K24" s="96">
        <f t="shared" si="5"/>
        <v>-12135</v>
      </c>
      <c r="L24" s="96">
        <f t="shared" si="5"/>
        <v>-1421</v>
      </c>
      <c r="M24" s="96">
        <f t="shared" si="5"/>
        <v>-2255</v>
      </c>
      <c r="N24" s="96">
        <f t="shared" si="5"/>
        <v>-13527</v>
      </c>
      <c r="O24" s="96">
        <f t="shared" si="5"/>
        <v>-12511</v>
      </c>
      <c r="P24" s="96">
        <f t="shared" ref="P24:U24" si="6">P21-P22</f>
        <v>-1729</v>
      </c>
      <c r="Q24" s="96">
        <f t="shared" si="6"/>
        <v>-3013</v>
      </c>
      <c r="R24" s="96">
        <f t="shared" si="6"/>
        <v>-22249</v>
      </c>
      <c r="S24" s="96">
        <f t="shared" si="6"/>
        <v>-18138</v>
      </c>
      <c r="T24" s="96">
        <f t="shared" si="6"/>
        <v>-4816</v>
      </c>
      <c r="U24" s="96">
        <f t="shared" si="6"/>
        <v>-3707</v>
      </c>
      <c r="V24" s="118"/>
      <c r="W24" s="118"/>
      <c r="X24" s="118"/>
      <c r="Y24" s="118"/>
    </row>
    <row r="25" spans="1:25" ht="15.95" customHeight="1">
      <c r="A25" s="152"/>
      <c r="B25" s="110" t="s">
        <v>62</v>
      </c>
      <c r="C25" s="110"/>
      <c r="D25" s="110"/>
      <c r="E25" s="157" t="s">
        <v>199</v>
      </c>
      <c r="F25" s="150">
        <v>273</v>
      </c>
      <c r="G25" s="150">
        <v>0</v>
      </c>
      <c r="H25" s="150">
        <v>7903</v>
      </c>
      <c r="I25" s="150">
        <v>5556</v>
      </c>
      <c r="J25" s="150">
        <v>12890</v>
      </c>
      <c r="K25" s="150">
        <v>12135</v>
      </c>
      <c r="L25" s="150">
        <v>1421</v>
      </c>
      <c r="M25" s="150">
        <v>2255</v>
      </c>
      <c r="N25" s="150">
        <v>13527</v>
      </c>
      <c r="O25" s="150">
        <v>12511</v>
      </c>
      <c r="P25" s="150">
        <v>1729</v>
      </c>
      <c r="Q25" s="150">
        <v>3013</v>
      </c>
      <c r="R25" s="150">
        <v>22249</v>
      </c>
      <c r="S25" s="150">
        <v>18138</v>
      </c>
      <c r="T25" s="150">
        <v>4816</v>
      </c>
      <c r="U25" s="150">
        <v>3707</v>
      </c>
      <c r="V25" s="118"/>
      <c r="W25" s="118"/>
      <c r="X25" s="118"/>
      <c r="Y25" s="118"/>
    </row>
    <row r="26" spans="1:25" ht="15.95" customHeight="1">
      <c r="A26" s="152"/>
      <c r="B26" s="116" t="s">
        <v>63</v>
      </c>
      <c r="C26" s="116"/>
      <c r="D26" s="116"/>
      <c r="E26" s="158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18"/>
      <c r="W26" s="118"/>
      <c r="X26" s="118"/>
      <c r="Y26" s="118"/>
    </row>
    <row r="27" spans="1:25" ht="15.95" customHeight="1">
      <c r="A27" s="152"/>
      <c r="B27" s="95" t="s">
        <v>200</v>
      </c>
      <c r="C27" s="95"/>
      <c r="D27" s="95"/>
      <c r="E27" s="111" t="s">
        <v>201</v>
      </c>
      <c r="F27" s="96">
        <f t="shared" ref="F27:O27" si="7">F24+F25</f>
        <v>0</v>
      </c>
      <c r="G27" s="96">
        <f t="shared" si="7"/>
        <v>110</v>
      </c>
      <c r="H27" s="96">
        <f t="shared" si="7"/>
        <v>0</v>
      </c>
      <c r="I27" s="96">
        <f t="shared" si="7"/>
        <v>0</v>
      </c>
      <c r="J27" s="96">
        <f t="shared" si="7"/>
        <v>0</v>
      </c>
      <c r="K27" s="96">
        <f t="shared" si="7"/>
        <v>0</v>
      </c>
      <c r="L27" s="96">
        <f t="shared" si="7"/>
        <v>0</v>
      </c>
      <c r="M27" s="96">
        <f t="shared" si="7"/>
        <v>0</v>
      </c>
      <c r="N27" s="96">
        <f t="shared" si="7"/>
        <v>0</v>
      </c>
      <c r="O27" s="96">
        <f t="shared" si="7"/>
        <v>0</v>
      </c>
      <c r="P27" s="96">
        <f t="shared" ref="P27:U27" si="8">P24+P25</f>
        <v>0</v>
      </c>
      <c r="Q27" s="96">
        <f t="shared" si="8"/>
        <v>0</v>
      </c>
      <c r="R27" s="96">
        <f t="shared" si="8"/>
        <v>0</v>
      </c>
      <c r="S27" s="96">
        <f t="shared" si="8"/>
        <v>0</v>
      </c>
      <c r="T27" s="96">
        <f t="shared" si="8"/>
        <v>0</v>
      </c>
      <c r="U27" s="96">
        <f t="shared" si="8"/>
        <v>0</v>
      </c>
      <c r="V27" s="118"/>
      <c r="W27" s="118"/>
      <c r="X27" s="118"/>
      <c r="Y27" s="118"/>
    </row>
    <row r="28" spans="1:25" ht="15.95" customHeight="1">
      <c r="A28" s="117"/>
      <c r="F28" s="118"/>
      <c r="G28" s="118"/>
      <c r="H28" s="118"/>
      <c r="I28" s="118"/>
      <c r="J28" s="118"/>
      <c r="K28" s="118"/>
      <c r="L28" s="119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</row>
    <row r="29" spans="1:25" ht="15.95" customHeight="1">
      <c r="A29" s="106"/>
      <c r="F29" s="118"/>
      <c r="G29" s="118"/>
      <c r="H29" s="118"/>
      <c r="I29" s="118"/>
      <c r="J29" s="120"/>
      <c r="K29" s="120"/>
      <c r="L29" s="119"/>
      <c r="M29" s="118"/>
      <c r="N29" s="118"/>
      <c r="O29" s="120" t="s">
        <v>202</v>
      </c>
      <c r="P29" s="118"/>
      <c r="Q29" s="118"/>
      <c r="R29" s="118"/>
      <c r="S29" s="118"/>
      <c r="T29" s="118"/>
      <c r="U29" s="118"/>
      <c r="V29" s="118"/>
      <c r="W29" s="118"/>
      <c r="X29" s="118"/>
      <c r="Y29" s="120"/>
    </row>
    <row r="30" spans="1:25" ht="15.95" customHeight="1">
      <c r="A30" s="154" t="s">
        <v>64</v>
      </c>
      <c r="B30" s="154"/>
      <c r="C30" s="154"/>
      <c r="D30" s="154"/>
      <c r="E30" s="154"/>
      <c r="F30" s="149" t="s">
        <v>305</v>
      </c>
      <c r="G30" s="149"/>
      <c r="H30" s="149" t="s">
        <v>306</v>
      </c>
      <c r="I30" s="149"/>
      <c r="J30" s="149" t="s">
        <v>307</v>
      </c>
      <c r="K30" s="149"/>
      <c r="L30" s="149" t="s">
        <v>308</v>
      </c>
      <c r="M30" s="149"/>
      <c r="N30" s="149" t="s">
        <v>309</v>
      </c>
      <c r="O30" s="149"/>
      <c r="P30" s="121"/>
      <c r="Q30" s="119"/>
      <c r="R30" s="121"/>
      <c r="S30" s="119"/>
      <c r="T30" s="121"/>
      <c r="U30" s="119"/>
      <c r="V30" s="121"/>
      <c r="W30" s="119"/>
      <c r="X30" s="121"/>
      <c r="Y30" s="119"/>
    </row>
    <row r="31" spans="1:25" ht="15.95" customHeight="1">
      <c r="A31" s="154"/>
      <c r="B31" s="154"/>
      <c r="C31" s="154"/>
      <c r="D31" s="154"/>
      <c r="E31" s="154"/>
      <c r="F31" s="108" t="s">
        <v>279</v>
      </c>
      <c r="G31" s="127" t="s">
        <v>283</v>
      </c>
      <c r="H31" s="108" t="s">
        <v>279</v>
      </c>
      <c r="I31" s="127" t="s">
        <v>283</v>
      </c>
      <c r="J31" s="108" t="s">
        <v>279</v>
      </c>
      <c r="K31" s="127" t="s">
        <v>283</v>
      </c>
      <c r="L31" s="108" t="s">
        <v>279</v>
      </c>
      <c r="M31" s="127" t="s">
        <v>283</v>
      </c>
      <c r="N31" s="108" t="s">
        <v>279</v>
      </c>
      <c r="O31" s="127" t="s">
        <v>283</v>
      </c>
      <c r="P31" s="122"/>
      <c r="Q31" s="122"/>
      <c r="R31" s="122"/>
      <c r="S31" s="122"/>
      <c r="T31" s="122"/>
      <c r="U31" s="122"/>
      <c r="V31" s="122"/>
      <c r="W31" s="122"/>
      <c r="X31" s="122"/>
      <c r="Y31" s="122"/>
    </row>
    <row r="32" spans="1:25" ht="15.95" customHeight="1">
      <c r="A32" s="152" t="s">
        <v>85</v>
      </c>
      <c r="B32" s="110" t="s">
        <v>45</v>
      </c>
      <c r="C32" s="95"/>
      <c r="D32" s="95"/>
      <c r="E32" s="111" t="s">
        <v>36</v>
      </c>
      <c r="F32" s="96">
        <v>798</v>
      </c>
      <c r="G32" s="96">
        <v>789</v>
      </c>
      <c r="H32" s="96">
        <v>985</v>
      </c>
      <c r="I32" s="96">
        <v>1005</v>
      </c>
      <c r="J32" s="96">
        <v>877</v>
      </c>
      <c r="K32" s="96">
        <v>909</v>
      </c>
      <c r="L32" s="96">
        <v>1893</v>
      </c>
      <c r="M32" s="96">
        <v>1864</v>
      </c>
      <c r="N32" s="96">
        <v>508</v>
      </c>
      <c r="O32" s="96">
        <v>490</v>
      </c>
      <c r="P32" s="123"/>
      <c r="Q32" s="123"/>
      <c r="R32" s="123"/>
      <c r="S32" s="123"/>
      <c r="T32" s="124"/>
      <c r="U32" s="124"/>
      <c r="V32" s="123"/>
      <c r="W32" s="123"/>
      <c r="X32" s="124"/>
      <c r="Y32" s="124"/>
    </row>
    <row r="33" spans="1:25" ht="15.95" customHeight="1">
      <c r="A33" s="159"/>
      <c r="B33" s="112"/>
      <c r="C33" s="110" t="s">
        <v>65</v>
      </c>
      <c r="D33" s="95"/>
      <c r="E33" s="111"/>
      <c r="F33" s="96">
        <v>332</v>
      </c>
      <c r="G33" s="96">
        <v>109</v>
      </c>
      <c r="H33" s="96">
        <v>864</v>
      </c>
      <c r="I33" s="96">
        <v>882</v>
      </c>
      <c r="J33" s="96">
        <v>120</v>
      </c>
      <c r="K33" s="96">
        <v>109</v>
      </c>
      <c r="L33" s="96">
        <v>1360</v>
      </c>
      <c r="M33" s="96">
        <v>1421</v>
      </c>
      <c r="N33" s="96">
        <v>162</v>
      </c>
      <c r="O33" s="96">
        <v>162</v>
      </c>
      <c r="P33" s="123"/>
      <c r="Q33" s="123"/>
      <c r="R33" s="123"/>
      <c r="S33" s="123"/>
      <c r="T33" s="124"/>
      <c r="U33" s="124"/>
      <c r="V33" s="123"/>
      <c r="W33" s="123"/>
      <c r="X33" s="124"/>
      <c r="Y33" s="124"/>
    </row>
    <row r="34" spans="1:25" ht="15.95" customHeight="1">
      <c r="A34" s="159"/>
      <c r="B34" s="112"/>
      <c r="C34" s="113"/>
      <c r="D34" s="95" t="s">
        <v>66</v>
      </c>
      <c r="E34" s="111"/>
      <c r="F34" s="96">
        <v>0</v>
      </c>
      <c r="G34" s="96">
        <v>0</v>
      </c>
      <c r="H34" s="96">
        <v>864</v>
      </c>
      <c r="I34" s="96">
        <v>882</v>
      </c>
      <c r="J34" s="96">
        <v>120</v>
      </c>
      <c r="K34" s="96">
        <v>109</v>
      </c>
      <c r="L34" s="96">
        <v>1337</v>
      </c>
      <c r="M34" s="96">
        <v>1400</v>
      </c>
      <c r="N34" s="96">
        <v>162</v>
      </c>
      <c r="O34" s="96">
        <v>162</v>
      </c>
      <c r="P34" s="123"/>
      <c r="Q34" s="123"/>
      <c r="R34" s="123"/>
      <c r="S34" s="123"/>
      <c r="T34" s="124"/>
      <c r="U34" s="124"/>
      <c r="V34" s="123"/>
      <c r="W34" s="123"/>
      <c r="X34" s="124"/>
      <c r="Y34" s="124"/>
    </row>
    <row r="35" spans="1:25" ht="15.95" customHeight="1">
      <c r="A35" s="159"/>
      <c r="B35" s="113"/>
      <c r="C35" s="95" t="s">
        <v>67</v>
      </c>
      <c r="D35" s="95"/>
      <c r="E35" s="111"/>
      <c r="F35" s="96">
        <v>465</v>
      </c>
      <c r="G35" s="96">
        <v>680</v>
      </c>
      <c r="H35" s="96">
        <v>121</v>
      </c>
      <c r="I35" s="96">
        <v>124</v>
      </c>
      <c r="J35" s="115">
        <v>757</v>
      </c>
      <c r="K35" s="115">
        <v>800</v>
      </c>
      <c r="L35" s="96">
        <v>533</v>
      </c>
      <c r="M35" s="96">
        <v>442</v>
      </c>
      <c r="N35" s="96">
        <v>345</v>
      </c>
      <c r="O35" s="96">
        <v>327</v>
      </c>
      <c r="P35" s="123"/>
      <c r="Q35" s="123"/>
      <c r="R35" s="123"/>
      <c r="S35" s="123"/>
      <c r="T35" s="124"/>
      <c r="U35" s="124"/>
      <c r="V35" s="123"/>
      <c r="W35" s="123"/>
      <c r="X35" s="124"/>
      <c r="Y35" s="124"/>
    </row>
    <row r="36" spans="1:25" ht="15.95" customHeight="1">
      <c r="A36" s="159"/>
      <c r="B36" s="110" t="s">
        <v>48</v>
      </c>
      <c r="C36" s="95"/>
      <c r="D36" s="95"/>
      <c r="E36" s="111" t="s">
        <v>37</v>
      </c>
      <c r="F36" s="96">
        <v>742</v>
      </c>
      <c r="G36" s="96">
        <v>769</v>
      </c>
      <c r="H36" s="96">
        <v>985</v>
      </c>
      <c r="I36" s="96">
        <v>921</v>
      </c>
      <c r="J36" s="96">
        <v>317</v>
      </c>
      <c r="K36" s="96">
        <v>390</v>
      </c>
      <c r="L36" s="96">
        <v>1446</v>
      </c>
      <c r="M36" s="96">
        <v>1374</v>
      </c>
      <c r="N36" s="96">
        <v>508</v>
      </c>
      <c r="O36" s="96">
        <v>490</v>
      </c>
      <c r="P36" s="123"/>
      <c r="Q36" s="123"/>
      <c r="R36" s="123"/>
      <c r="S36" s="123"/>
      <c r="T36" s="123"/>
      <c r="U36" s="123"/>
      <c r="V36" s="123"/>
      <c r="W36" s="123"/>
      <c r="X36" s="124"/>
      <c r="Y36" s="124"/>
    </row>
    <row r="37" spans="1:25" ht="15.95" customHeight="1">
      <c r="A37" s="159"/>
      <c r="B37" s="112"/>
      <c r="C37" s="95" t="s">
        <v>68</v>
      </c>
      <c r="D37" s="95"/>
      <c r="E37" s="111"/>
      <c r="F37" s="96">
        <v>742</v>
      </c>
      <c r="G37" s="96">
        <v>769</v>
      </c>
      <c r="H37" s="96">
        <v>985</v>
      </c>
      <c r="I37" s="96">
        <v>919</v>
      </c>
      <c r="J37" s="96">
        <v>192</v>
      </c>
      <c r="K37" s="96">
        <v>220</v>
      </c>
      <c r="L37" s="96">
        <v>1090</v>
      </c>
      <c r="M37" s="96">
        <v>1048</v>
      </c>
      <c r="N37" s="96">
        <v>491</v>
      </c>
      <c r="O37" s="96">
        <v>462</v>
      </c>
      <c r="P37" s="123"/>
      <c r="Q37" s="123"/>
      <c r="R37" s="123"/>
      <c r="S37" s="123"/>
      <c r="T37" s="123"/>
      <c r="U37" s="123"/>
      <c r="V37" s="123"/>
      <c r="W37" s="123"/>
      <c r="X37" s="124"/>
      <c r="Y37" s="124"/>
    </row>
    <row r="38" spans="1:25" ht="15.95" customHeight="1">
      <c r="A38" s="159"/>
      <c r="B38" s="113"/>
      <c r="C38" s="95" t="s">
        <v>69</v>
      </c>
      <c r="D38" s="95"/>
      <c r="E38" s="111"/>
      <c r="F38" s="96">
        <v>0</v>
      </c>
      <c r="G38" s="96">
        <v>0</v>
      </c>
      <c r="H38" s="96">
        <v>0</v>
      </c>
      <c r="I38" s="96">
        <v>2</v>
      </c>
      <c r="J38" s="96">
        <v>125</v>
      </c>
      <c r="K38" s="115">
        <v>170</v>
      </c>
      <c r="L38" s="96">
        <v>356</v>
      </c>
      <c r="M38" s="96">
        <v>326</v>
      </c>
      <c r="N38" s="96">
        <v>16</v>
      </c>
      <c r="O38" s="96">
        <v>28</v>
      </c>
      <c r="P38" s="123"/>
      <c r="Q38" s="123"/>
      <c r="R38" s="124"/>
      <c r="S38" s="124"/>
      <c r="T38" s="123"/>
      <c r="U38" s="123"/>
      <c r="V38" s="123"/>
      <c r="W38" s="123"/>
      <c r="X38" s="124"/>
      <c r="Y38" s="124"/>
    </row>
    <row r="39" spans="1:25" ht="15.95" customHeight="1">
      <c r="A39" s="159"/>
      <c r="B39" s="125" t="s">
        <v>70</v>
      </c>
      <c r="C39" s="125"/>
      <c r="D39" s="125"/>
      <c r="E39" s="111" t="s">
        <v>203</v>
      </c>
      <c r="F39" s="96">
        <f t="shared" ref="F39:O39" si="9">F32-F36</f>
        <v>56</v>
      </c>
      <c r="G39" s="96">
        <f t="shared" si="9"/>
        <v>20</v>
      </c>
      <c r="H39" s="96">
        <f t="shared" si="9"/>
        <v>0</v>
      </c>
      <c r="I39" s="96">
        <f t="shared" si="9"/>
        <v>84</v>
      </c>
      <c r="J39" s="96">
        <f t="shared" si="9"/>
        <v>560</v>
      </c>
      <c r="K39" s="96">
        <f t="shared" si="9"/>
        <v>519</v>
      </c>
      <c r="L39" s="96">
        <f t="shared" si="9"/>
        <v>447</v>
      </c>
      <c r="M39" s="96">
        <f t="shared" si="9"/>
        <v>490</v>
      </c>
      <c r="N39" s="96">
        <f t="shared" si="9"/>
        <v>0</v>
      </c>
      <c r="O39" s="96">
        <f t="shared" si="9"/>
        <v>0</v>
      </c>
      <c r="P39" s="123"/>
      <c r="Q39" s="123"/>
      <c r="R39" s="123"/>
      <c r="S39" s="123"/>
      <c r="T39" s="123"/>
      <c r="U39" s="123"/>
      <c r="V39" s="123"/>
      <c r="W39" s="123"/>
      <c r="X39" s="124"/>
      <c r="Y39" s="124"/>
    </row>
    <row r="40" spans="1:25" ht="15.95" customHeight="1">
      <c r="A40" s="152" t="s">
        <v>86</v>
      </c>
      <c r="B40" s="110" t="s">
        <v>71</v>
      </c>
      <c r="C40" s="95"/>
      <c r="D40" s="95"/>
      <c r="E40" s="111" t="s">
        <v>39</v>
      </c>
      <c r="F40" s="96">
        <v>1437</v>
      </c>
      <c r="G40" s="96">
        <v>3755</v>
      </c>
      <c r="H40" s="96">
        <v>0</v>
      </c>
      <c r="I40" s="96">
        <v>0</v>
      </c>
      <c r="J40" s="96">
        <v>480</v>
      </c>
      <c r="K40" s="96">
        <v>501</v>
      </c>
      <c r="L40" s="96">
        <f>1395+1</f>
        <v>1396</v>
      </c>
      <c r="M40" s="96">
        <v>635</v>
      </c>
      <c r="N40" s="96">
        <v>349</v>
      </c>
      <c r="O40" s="96">
        <v>416</v>
      </c>
      <c r="P40" s="123"/>
      <c r="Q40" s="123"/>
      <c r="R40" s="123"/>
      <c r="S40" s="123"/>
      <c r="T40" s="124"/>
      <c r="U40" s="124"/>
      <c r="V40" s="124"/>
      <c r="W40" s="124"/>
      <c r="X40" s="123"/>
      <c r="Y40" s="123"/>
    </row>
    <row r="41" spans="1:25" ht="15.95" customHeight="1">
      <c r="A41" s="153"/>
      <c r="B41" s="113"/>
      <c r="C41" s="95" t="s">
        <v>72</v>
      </c>
      <c r="D41" s="95"/>
      <c r="E41" s="111"/>
      <c r="F41" s="115">
        <v>0</v>
      </c>
      <c r="G41" s="115">
        <v>0</v>
      </c>
      <c r="H41" s="115">
        <v>0</v>
      </c>
      <c r="I41" s="115">
        <v>0</v>
      </c>
      <c r="J41" s="96">
        <v>103</v>
      </c>
      <c r="K41" s="96">
        <v>107</v>
      </c>
      <c r="L41" s="96">
        <v>1289</v>
      </c>
      <c r="M41" s="96">
        <v>561</v>
      </c>
      <c r="N41" s="96">
        <v>118</v>
      </c>
      <c r="O41" s="96">
        <v>184</v>
      </c>
      <c r="P41" s="124"/>
      <c r="Q41" s="124"/>
      <c r="R41" s="124"/>
      <c r="S41" s="124"/>
      <c r="T41" s="124"/>
      <c r="U41" s="124"/>
      <c r="V41" s="124"/>
      <c r="W41" s="124"/>
      <c r="X41" s="123"/>
      <c r="Y41" s="123"/>
    </row>
    <row r="42" spans="1:25" ht="15.95" customHeight="1">
      <c r="A42" s="153"/>
      <c r="B42" s="110" t="s">
        <v>59</v>
      </c>
      <c r="C42" s="95"/>
      <c r="D42" s="95"/>
      <c r="E42" s="111" t="s">
        <v>40</v>
      </c>
      <c r="F42" s="96">
        <v>1437</v>
      </c>
      <c r="G42" s="96">
        <v>3755</v>
      </c>
      <c r="H42" s="96">
        <v>0</v>
      </c>
      <c r="I42" s="96">
        <v>76</v>
      </c>
      <c r="J42" s="96">
        <v>1040</v>
      </c>
      <c r="K42" s="96">
        <v>1019</v>
      </c>
      <c r="L42" s="96">
        <v>1814</v>
      </c>
      <c r="M42" s="96">
        <v>1125</v>
      </c>
      <c r="N42" s="96">
        <v>349</v>
      </c>
      <c r="O42" s="96">
        <v>416</v>
      </c>
      <c r="P42" s="123"/>
      <c r="Q42" s="123"/>
      <c r="R42" s="123"/>
      <c r="S42" s="123"/>
      <c r="T42" s="124"/>
      <c r="U42" s="124"/>
      <c r="V42" s="123"/>
      <c r="W42" s="123"/>
      <c r="X42" s="123"/>
      <c r="Y42" s="123"/>
    </row>
    <row r="43" spans="1:25" ht="15.95" customHeight="1">
      <c r="A43" s="153"/>
      <c r="B43" s="113"/>
      <c r="C43" s="95" t="s">
        <v>73</v>
      </c>
      <c r="D43" s="95"/>
      <c r="E43" s="111"/>
      <c r="F43" s="96">
        <v>1426</v>
      </c>
      <c r="G43" s="96">
        <v>3658</v>
      </c>
      <c r="H43" s="96">
        <v>0</v>
      </c>
      <c r="I43" s="96">
        <v>76</v>
      </c>
      <c r="J43" s="115">
        <v>800</v>
      </c>
      <c r="K43" s="115">
        <v>741</v>
      </c>
      <c r="L43" s="96">
        <v>140</v>
      </c>
      <c r="M43" s="96">
        <v>148</v>
      </c>
      <c r="N43" s="96">
        <v>231</v>
      </c>
      <c r="O43" s="96">
        <v>231</v>
      </c>
      <c r="P43" s="123"/>
      <c r="Q43" s="123"/>
      <c r="R43" s="124"/>
      <c r="S43" s="123"/>
      <c r="T43" s="124"/>
      <c r="U43" s="124"/>
      <c r="V43" s="123"/>
      <c r="W43" s="123"/>
      <c r="X43" s="124"/>
      <c r="Y43" s="124"/>
    </row>
    <row r="44" spans="1:25" ht="15.95" customHeight="1">
      <c r="A44" s="153"/>
      <c r="B44" s="95" t="s">
        <v>70</v>
      </c>
      <c r="C44" s="95"/>
      <c r="D44" s="95"/>
      <c r="E44" s="111" t="s">
        <v>204</v>
      </c>
      <c r="F44" s="115">
        <f t="shared" ref="F44:O44" si="10">F40-F42</f>
        <v>0</v>
      </c>
      <c r="G44" s="115">
        <f t="shared" si="10"/>
        <v>0</v>
      </c>
      <c r="H44" s="115">
        <f t="shared" si="10"/>
        <v>0</v>
      </c>
      <c r="I44" s="115">
        <f t="shared" si="10"/>
        <v>-76</v>
      </c>
      <c r="J44" s="115">
        <f t="shared" si="10"/>
        <v>-560</v>
      </c>
      <c r="K44" s="115">
        <f t="shared" si="10"/>
        <v>-518</v>
      </c>
      <c r="L44" s="115">
        <f>L40-L42</f>
        <v>-418</v>
      </c>
      <c r="M44" s="115">
        <f t="shared" si="10"/>
        <v>-490</v>
      </c>
      <c r="N44" s="115">
        <f t="shared" si="10"/>
        <v>0</v>
      </c>
      <c r="O44" s="115">
        <f t="shared" si="10"/>
        <v>0</v>
      </c>
      <c r="P44" s="124"/>
      <c r="Q44" s="124"/>
      <c r="R44" s="123"/>
      <c r="S44" s="123"/>
      <c r="T44" s="124"/>
      <c r="U44" s="124"/>
      <c r="V44" s="123"/>
      <c r="W44" s="123"/>
      <c r="X44" s="123"/>
      <c r="Y44" s="123"/>
    </row>
    <row r="45" spans="1:25" ht="15.95" customHeight="1">
      <c r="A45" s="152" t="s">
        <v>78</v>
      </c>
      <c r="B45" s="125" t="s">
        <v>74</v>
      </c>
      <c r="C45" s="125"/>
      <c r="D45" s="125"/>
      <c r="E45" s="111" t="s">
        <v>205</v>
      </c>
      <c r="F45" s="96">
        <f t="shared" ref="F45:O45" si="11">F39+F44</f>
        <v>56</v>
      </c>
      <c r="G45" s="96">
        <f t="shared" si="11"/>
        <v>20</v>
      </c>
      <c r="H45" s="96">
        <f t="shared" si="11"/>
        <v>0</v>
      </c>
      <c r="I45" s="96">
        <f t="shared" si="11"/>
        <v>8</v>
      </c>
      <c r="J45" s="96">
        <f t="shared" si="11"/>
        <v>0</v>
      </c>
      <c r="K45" s="96">
        <f t="shared" si="11"/>
        <v>1</v>
      </c>
      <c r="L45" s="96">
        <f t="shared" si="11"/>
        <v>29</v>
      </c>
      <c r="M45" s="96">
        <f t="shared" si="11"/>
        <v>0</v>
      </c>
      <c r="N45" s="96">
        <f t="shared" si="11"/>
        <v>0</v>
      </c>
      <c r="O45" s="96">
        <f t="shared" si="11"/>
        <v>0</v>
      </c>
      <c r="P45" s="123"/>
      <c r="Q45" s="123"/>
      <c r="R45" s="123"/>
      <c r="S45" s="123"/>
      <c r="T45" s="123"/>
      <c r="U45" s="123"/>
      <c r="V45" s="123"/>
      <c r="W45" s="123"/>
      <c r="X45" s="123"/>
      <c r="Y45" s="123"/>
    </row>
    <row r="46" spans="1:25" ht="15.95" customHeight="1">
      <c r="A46" s="153"/>
      <c r="B46" s="95" t="s">
        <v>75</v>
      </c>
      <c r="C46" s="95"/>
      <c r="D46" s="95"/>
      <c r="E46" s="95"/>
      <c r="F46" s="115"/>
      <c r="G46" s="115">
        <v>0</v>
      </c>
      <c r="H46" s="115">
        <v>0</v>
      </c>
      <c r="I46" s="115">
        <v>0</v>
      </c>
      <c r="J46" s="115">
        <v>0</v>
      </c>
      <c r="K46" s="115">
        <v>0</v>
      </c>
      <c r="L46" s="96">
        <v>0</v>
      </c>
      <c r="M46" s="96">
        <v>0</v>
      </c>
      <c r="N46" s="115">
        <v>0</v>
      </c>
      <c r="O46" s="115">
        <v>0</v>
      </c>
      <c r="P46" s="124"/>
      <c r="Q46" s="124"/>
      <c r="R46" s="124"/>
      <c r="S46" s="124"/>
      <c r="T46" s="124"/>
      <c r="U46" s="124"/>
      <c r="V46" s="124"/>
      <c r="W46" s="124"/>
      <c r="X46" s="124"/>
      <c r="Y46" s="124"/>
    </row>
    <row r="47" spans="1:25" ht="15.95" customHeight="1">
      <c r="A47" s="153"/>
      <c r="B47" s="95" t="s">
        <v>76</v>
      </c>
      <c r="C47" s="95"/>
      <c r="D47" s="95"/>
      <c r="E47" s="95"/>
      <c r="F47" s="96"/>
      <c r="G47" s="96">
        <v>20</v>
      </c>
      <c r="H47" s="96">
        <v>0</v>
      </c>
      <c r="I47" s="96">
        <v>8</v>
      </c>
      <c r="J47" s="96">
        <v>22</v>
      </c>
      <c r="K47" s="96">
        <v>0</v>
      </c>
      <c r="L47" s="96">
        <v>0</v>
      </c>
      <c r="M47" s="96">
        <v>0</v>
      </c>
      <c r="N47" s="96">
        <v>0</v>
      </c>
      <c r="O47" s="96">
        <v>0</v>
      </c>
      <c r="P47" s="123"/>
      <c r="Q47" s="123"/>
      <c r="R47" s="123"/>
      <c r="S47" s="123"/>
      <c r="T47" s="123"/>
      <c r="U47" s="123"/>
      <c r="V47" s="123"/>
      <c r="W47" s="123"/>
      <c r="X47" s="123"/>
      <c r="Y47" s="123"/>
    </row>
    <row r="48" spans="1:25" ht="15.95" customHeight="1">
      <c r="A48" s="153"/>
      <c r="B48" s="95" t="s">
        <v>77</v>
      </c>
      <c r="C48" s="95"/>
      <c r="D48" s="95"/>
      <c r="E48" s="95"/>
      <c r="F48" s="96"/>
      <c r="G48" s="96">
        <v>0</v>
      </c>
      <c r="H48" s="96">
        <v>0</v>
      </c>
      <c r="I48" s="96">
        <v>8</v>
      </c>
      <c r="J48" s="96">
        <v>0</v>
      </c>
      <c r="K48" s="96">
        <v>0</v>
      </c>
      <c r="L48" s="96">
        <v>0</v>
      </c>
      <c r="M48" s="96">
        <v>0</v>
      </c>
      <c r="N48" s="96">
        <v>0</v>
      </c>
      <c r="O48" s="96">
        <v>0</v>
      </c>
      <c r="P48" s="123"/>
      <c r="Q48" s="123"/>
      <c r="R48" s="123"/>
      <c r="S48" s="123"/>
      <c r="T48" s="123"/>
      <c r="U48" s="123"/>
      <c r="V48" s="123"/>
      <c r="W48" s="123"/>
      <c r="X48" s="123"/>
      <c r="Y48" s="123"/>
    </row>
    <row r="49" spans="1:15" ht="15.95" customHeight="1">
      <c r="A49" s="117" t="s">
        <v>206</v>
      </c>
      <c r="O49" s="128"/>
    </row>
    <row r="50" spans="1:15" ht="15.95" customHeight="1">
      <c r="A50" s="117"/>
      <c r="O50" s="57"/>
    </row>
  </sheetData>
  <mergeCells count="37">
    <mergeCell ref="P6:Q6"/>
    <mergeCell ref="R6:S6"/>
    <mergeCell ref="T6:U6"/>
    <mergeCell ref="P25:P26"/>
    <mergeCell ref="Q25:Q26"/>
    <mergeCell ref="R25:R26"/>
    <mergeCell ref="S25:S26"/>
    <mergeCell ref="T25:T26"/>
    <mergeCell ref="U25:U26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6:E7"/>
    <mergeCell ref="F6:G6"/>
    <mergeCell ref="H6:I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</mergeCells>
  <phoneticPr fontId="15"/>
  <printOptions horizontalCentered="1" gridLinesSet="0"/>
  <pageMargins left="0.78740157480314965" right="0.35433070866141736" top="0.27559055118110237" bottom="0.23622047244094491" header="0.19685039370078741" footer="0.19685039370078741"/>
  <pageSetup paperSize="9" scale="53" firstPageNumber="3" orientation="landscape" useFirstPageNumber="1" r:id="rId1"/>
  <headerFooter alignWithMargins="0">
    <oddHeader>&amp;R&amp;"明朝,斜体"&amp;9指定都市－4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47"/>
  <sheetViews>
    <sheetView view="pageBreakPreview" zoomScaleNormal="100" zoomScaleSheetLayoutView="100" workbookViewId="0">
      <pane xSplit="4" ySplit="7" topLeftCell="E23" activePane="bottomRight" state="frozen"/>
      <selection activeCell="F21" sqref="F21"/>
      <selection pane="topRight" activeCell="F21" sqref="F21"/>
      <selection pane="bottomLeft" activeCell="F21" sqref="F21"/>
      <selection pane="bottomRight" activeCell="S15" sqref="S15"/>
    </sheetView>
  </sheetViews>
  <sheetFormatPr defaultColWidth="9" defaultRowHeight="13.5"/>
  <cols>
    <col min="1" max="2" width="3.625" style="1" customWidth="1"/>
    <col min="3" max="3" width="21.375" style="1" customWidth="1"/>
    <col min="4" max="4" width="20" style="1" customWidth="1"/>
    <col min="5" max="14" width="12.625" style="1" customWidth="1"/>
    <col min="15" max="15" width="12.75" style="1" bestFit="1" customWidth="1"/>
    <col min="16" max="16" width="13.5" style="1" bestFit="1" customWidth="1"/>
    <col min="17" max="17" width="12.75" style="1" bestFit="1" customWidth="1"/>
    <col min="18" max="18" width="13.5" style="1" bestFit="1" customWidth="1"/>
    <col min="19" max="19" width="12.75" style="1" bestFit="1" customWidth="1"/>
    <col min="20" max="20" width="13.5" style="1" bestFit="1" customWidth="1"/>
    <col min="21" max="16384" width="9" style="1"/>
  </cols>
  <sheetData>
    <row r="1" spans="1:20" ht="33.950000000000003" customHeight="1">
      <c r="A1" s="37" t="s">
        <v>0</v>
      </c>
      <c r="B1" s="37"/>
      <c r="C1" s="48" t="s">
        <v>320</v>
      </c>
      <c r="D1" s="49"/>
    </row>
    <row r="3" spans="1:20" ht="15" customHeight="1">
      <c r="A3" s="12" t="s">
        <v>207</v>
      </c>
      <c r="B3" s="12"/>
      <c r="C3" s="12"/>
      <c r="D3" s="12"/>
      <c r="E3" s="12"/>
      <c r="F3" s="12"/>
      <c r="I3" s="12"/>
      <c r="J3" s="12"/>
    </row>
    <row r="4" spans="1:20" ht="15" customHeight="1">
      <c r="A4" s="12"/>
      <c r="B4" s="12"/>
      <c r="C4" s="12"/>
      <c r="D4" s="12"/>
      <c r="E4" s="12"/>
      <c r="F4" s="12"/>
      <c r="I4" s="12"/>
      <c r="J4" s="12"/>
    </row>
    <row r="5" spans="1:20" ht="15" customHeight="1">
      <c r="A5" s="50"/>
      <c r="B5" s="50" t="s">
        <v>284</v>
      </c>
      <c r="C5" s="50"/>
      <c r="D5" s="50"/>
      <c r="H5" s="13"/>
      <c r="L5" s="13"/>
      <c r="T5" s="13" t="s">
        <v>208</v>
      </c>
    </row>
    <row r="6" spans="1:20" ht="15" customHeight="1">
      <c r="A6" s="51"/>
      <c r="B6" s="52"/>
      <c r="C6" s="52"/>
      <c r="D6" s="98"/>
      <c r="E6" s="136" t="s">
        <v>310</v>
      </c>
      <c r="F6" s="136"/>
      <c r="G6" s="136" t="s">
        <v>311</v>
      </c>
      <c r="H6" s="136"/>
      <c r="I6" s="136" t="s">
        <v>312</v>
      </c>
      <c r="J6" s="136"/>
      <c r="K6" s="136" t="s">
        <v>313</v>
      </c>
      <c r="L6" s="136"/>
      <c r="M6" s="136" t="s">
        <v>314</v>
      </c>
      <c r="N6" s="136"/>
      <c r="O6" s="136" t="s">
        <v>315</v>
      </c>
      <c r="P6" s="136"/>
      <c r="Q6" s="136" t="s">
        <v>316</v>
      </c>
      <c r="R6" s="136"/>
      <c r="S6" s="136" t="s">
        <v>317</v>
      </c>
      <c r="T6" s="136"/>
    </row>
    <row r="7" spans="1:20" ht="15" customHeight="1">
      <c r="A7" s="53"/>
      <c r="B7" s="54"/>
      <c r="C7" s="54"/>
      <c r="D7" s="99"/>
      <c r="E7" s="58" t="s">
        <v>279</v>
      </c>
      <c r="F7" s="92" t="s">
        <v>283</v>
      </c>
      <c r="G7" s="58" t="s">
        <v>279</v>
      </c>
      <c r="H7" s="58" t="s">
        <v>283</v>
      </c>
      <c r="I7" s="58" t="s">
        <v>279</v>
      </c>
      <c r="J7" s="58" t="s">
        <v>283</v>
      </c>
      <c r="K7" s="58" t="s">
        <v>279</v>
      </c>
      <c r="L7" s="58" t="s">
        <v>283</v>
      </c>
      <c r="M7" s="58" t="s">
        <v>279</v>
      </c>
      <c r="N7" s="58" t="s">
        <v>283</v>
      </c>
      <c r="O7" s="100" t="s">
        <v>279</v>
      </c>
      <c r="P7" s="100" t="s">
        <v>283</v>
      </c>
      <c r="Q7" s="100" t="s">
        <v>279</v>
      </c>
      <c r="R7" s="100" t="s">
        <v>283</v>
      </c>
      <c r="S7" s="100" t="s">
        <v>279</v>
      </c>
      <c r="T7" s="100" t="s">
        <v>283</v>
      </c>
    </row>
    <row r="8" spans="1:20" ht="18" customHeight="1">
      <c r="A8" s="132" t="s">
        <v>209</v>
      </c>
      <c r="B8" s="93" t="s">
        <v>210</v>
      </c>
      <c r="C8" s="94"/>
      <c r="D8" s="94"/>
      <c r="E8" s="129">
        <v>1</v>
      </c>
      <c r="F8" s="129">
        <v>1</v>
      </c>
      <c r="G8" s="129">
        <v>92</v>
      </c>
      <c r="H8" s="129">
        <v>94</v>
      </c>
      <c r="I8" s="129">
        <v>2</v>
      </c>
      <c r="J8" s="129">
        <v>2</v>
      </c>
      <c r="K8" s="129">
        <v>46</v>
      </c>
      <c r="L8" s="129">
        <v>46</v>
      </c>
      <c r="M8" s="129">
        <v>22</v>
      </c>
      <c r="N8" s="129">
        <v>22</v>
      </c>
      <c r="O8" s="129">
        <v>6</v>
      </c>
      <c r="P8" s="129">
        <v>6</v>
      </c>
      <c r="Q8" s="129">
        <v>34</v>
      </c>
      <c r="R8" s="129">
        <v>34</v>
      </c>
      <c r="S8" s="129">
        <v>1</v>
      </c>
      <c r="T8" s="129">
        <v>1</v>
      </c>
    </row>
    <row r="9" spans="1:20" ht="18" customHeight="1">
      <c r="A9" s="132"/>
      <c r="B9" s="132" t="s">
        <v>211</v>
      </c>
      <c r="C9" s="65" t="s">
        <v>212</v>
      </c>
      <c r="D9" s="65"/>
      <c r="E9" s="129">
        <v>28283</v>
      </c>
      <c r="F9" s="129">
        <v>28383</v>
      </c>
      <c r="G9" s="129">
        <v>1500</v>
      </c>
      <c r="H9" s="129">
        <v>1500</v>
      </c>
      <c r="I9" s="129">
        <v>10</v>
      </c>
      <c r="J9" s="129">
        <v>10</v>
      </c>
      <c r="K9" s="129">
        <v>24266</v>
      </c>
      <c r="L9" s="129">
        <v>24266</v>
      </c>
      <c r="M9" s="129">
        <v>5</v>
      </c>
      <c r="N9" s="129">
        <v>5</v>
      </c>
      <c r="O9" s="129">
        <v>14144</v>
      </c>
      <c r="P9" s="129">
        <v>14144</v>
      </c>
      <c r="Q9" s="129">
        <v>2936</v>
      </c>
      <c r="R9" s="129">
        <v>2936</v>
      </c>
      <c r="S9" s="129">
        <v>55</v>
      </c>
      <c r="T9" s="129">
        <v>55</v>
      </c>
    </row>
    <row r="10" spans="1:20" ht="18" customHeight="1">
      <c r="A10" s="132"/>
      <c r="B10" s="132"/>
      <c r="C10" s="65" t="s">
        <v>213</v>
      </c>
      <c r="D10" s="65"/>
      <c r="E10" s="129">
        <v>28383</v>
      </c>
      <c r="F10" s="129">
        <v>28383</v>
      </c>
      <c r="G10" s="129">
        <v>750</v>
      </c>
      <c r="H10" s="129">
        <v>750</v>
      </c>
      <c r="I10" s="129">
        <v>5</v>
      </c>
      <c r="J10" s="129">
        <v>5</v>
      </c>
      <c r="K10" s="129">
        <v>18774</v>
      </c>
      <c r="L10" s="129">
        <v>18774</v>
      </c>
      <c r="M10" s="129">
        <v>3</v>
      </c>
      <c r="N10" s="129">
        <v>3</v>
      </c>
      <c r="O10" s="129">
        <v>14084</v>
      </c>
      <c r="P10" s="129">
        <v>14084</v>
      </c>
      <c r="Q10" s="129">
        <v>1720</v>
      </c>
      <c r="R10" s="129">
        <v>1720</v>
      </c>
      <c r="S10" s="129">
        <v>50</v>
      </c>
      <c r="T10" s="129">
        <v>50</v>
      </c>
    </row>
    <row r="11" spans="1:20" ht="18" customHeight="1">
      <c r="A11" s="132"/>
      <c r="B11" s="132"/>
      <c r="C11" s="65" t="s">
        <v>214</v>
      </c>
      <c r="D11" s="65"/>
      <c r="E11" s="129">
        <v>0</v>
      </c>
      <c r="F11" s="129">
        <v>0</v>
      </c>
      <c r="G11" s="129">
        <v>0</v>
      </c>
      <c r="H11" s="129"/>
      <c r="I11" s="129">
        <v>0</v>
      </c>
      <c r="J11" s="129">
        <v>0</v>
      </c>
      <c r="K11" s="129">
        <v>0</v>
      </c>
      <c r="L11" s="129">
        <v>0</v>
      </c>
      <c r="M11" s="129">
        <v>0</v>
      </c>
      <c r="N11" s="129">
        <v>0</v>
      </c>
      <c r="O11" s="129">
        <v>0</v>
      </c>
      <c r="P11" s="129">
        <v>0</v>
      </c>
      <c r="Q11" s="129">
        <v>0</v>
      </c>
      <c r="R11" s="129">
        <v>0</v>
      </c>
      <c r="S11" s="129">
        <v>0</v>
      </c>
      <c r="T11" s="129">
        <v>0</v>
      </c>
    </row>
    <row r="12" spans="1:20" ht="18" customHeight="1">
      <c r="A12" s="132"/>
      <c r="B12" s="132"/>
      <c r="C12" s="65" t="s">
        <v>215</v>
      </c>
      <c r="D12" s="65"/>
      <c r="E12" s="129">
        <v>0</v>
      </c>
      <c r="F12" s="129">
        <v>0</v>
      </c>
      <c r="G12" s="129">
        <v>741</v>
      </c>
      <c r="H12" s="129">
        <v>741</v>
      </c>
      <c r="I12" s="129">
        <v>5</v>
      </c>
      <c r="J12" s="129">
        <v>5</v>
      </c>
      <c r="K12" s="129">
        <v>5492</v>
      </c>
      <c r="L12" s="129">
        <v>5492</v>
      </c>
      <c r="M12" s="129">
        <v>0</v>
      </c>
      <c r="N12" s="129">
        <v>0</v>
      </c>
      <c r="O12" s="129">
        <v>30</v>
      </c>
      <c r="P12" s="129">
        <v>30</v>
      </c>
      <c r="Q12" s="129">
        <v>1216</v>
      </c>
      <c r="R12" s="129">
        <v>1216</v>
      </c>
      <c r="S12" s="129">
        <v>0</v>
      </c>
      <c r="T12" s="129">
        <v>0</v>
      </c>
    </row>
    <row r="13" spans="1:20" ht="18" customHeight="1">
      <c r="A13" s="132"/>
      <c r="B13" s="132"/>
      <c r="C13" s="65" t="s">
        <v>216</v>
      </c>
      <c r="D13" s="65"/>
      <c r="E13" s="129">
        <v>0</v>
      </c>
      <c r="F13" s="129">
        <v>0</v>
      </c>
      <c r="G13" s="129">
        <v>0</v>
      </c>
      <c r="H13" s="129"/>
      <c r="I13" s="129">
        <v>0</v>
      </c>
      <c r="J13" s="129">
        <v>0</v>
      </c>
      <c r="K13" s="129">
        <v>0</v>
      </c>
      <c r="L13" s="129">
        <v>0</v>
      </c>
      <c r="M13" s="129">
        <v>0</v>
      </c>
      <c r="N13" s="129">
        <v>0</v>
      </c>
      <c r="O13" s="129">
        <v>0</v>
      </c>
      <c r="P13" s="129">
        <v>0</v>
      </c>
      <c r="Q13" s="129">
        <v>0</v>
      </c>
      <c r="R13" s="129">
        <v>0</v>
      </c>
      <c r="S13" s="129">
        <v>0</v>
      </c>
      <c r="T13" s="129">
        <v>0</v>
      </c>
    </row>
    <row r="14" spans="1:20" ht="18" customHeight="1">
      <c r="A14" s="132"/>
      <c r="B14" s="132"/>
      <c r="C14" s="65" t="s">
        <v>78</v>
      </c>
      <c r="D14" s="65"/>
      <c r="E14" s="129">
        <v>0</v>
      </c>
      <c r="F14" s="129">
        <v>0</v>
      </c>
      <c r="G14" s="129">
        <v>9</v>
      </c>
      <c r="H14" s="129">
        <v>9</v>
      </c>
      <c r="I14" s="129">
        <v>0</v>
      </c>
      <c r="J14" s="129">
        <v>0</v>
      </c>
      <c r="K14" s="129">
        <v>0</v>
      </c>
      <c r="L14" s="129">
        <v>0</v>
      </c>
      <c r="M14" s="129">
        <v>2</v>
      </c>
      <c r="N14" s="129">
        <v>2</v>
      </c>
      <c r="O14" s="129">
        <v>30</v>
      </c>
      <c r="P14" s="129">
        <v>30</v>
      </c>
      <c r="Q14" s="129">
        <v>0</v>
      </c>
      <c r="R14" s="129">
        <v>0</v>
      </c>
      <c r="S14" s="129">
        <v>5</v>
      </c>
      <c r="T14" s="129">
        <v>5</v>
      </c>
    </row>
    <row r="15" spans="1:20" ht="18" customHeight="1">
      <c r="A15" s="131" t="s">
        <v>217</v>
      </c>
      <c r="B15" s="132" t="s">
        <v>218</v>
      </c>
      <c r="C15" s="65" t="s">
        <v>219</v>
      </c>
      <c r="D15" s="65"/>
      <c r="E15" s="96">
        <v>5182</v>
      </c>
      <c r="F15" s="96">
        <v>4016</v>
      </c>
      <c r="G15" s="96">
        <v>2917</v>
      </c>
      <c r="H15" s="96">
        <v>2608</v>
      </c>
      <c r="I15" s="96">
        <v>50</v>
      </c>
      <c r="J15" s="96">
        <v>46</v>
      </c>
      <c r="K15" s="96">
        <v>5245</v>
      </c>
      <c r="L15" s="96">
        <v>5199</v>
      </c>
      <c r="M15" s="96">
        <v>1430</v>
      </c>
      <c r="N15" s="96">
        <v>238</v>
      </c>
      <c r="O15" s="96">
        <v>6555</v>
      </c>
      <c r="P15" s="96">
        <v>5912</v>
      </c>
      <c r="Q15" s="96">
        <v>456</v>
      </c>
      <c r="R15" s="96">
        <v>461</v>
      </c>
      <c r="S15" s="96">
        <v>1593</v>
      </c>
      <c r="T15" s="96">
        <v>1684</v>
      </c>
    </row>
    <row r="16" spans="1:20" ht="18" customHeight="1">
      <c r="A16" s="132"/>
      <c r="B16" s="132"/>
      <c r="C16" s="65" t="s">
        <v>220</v>
      </c>
      <c r="D16" s="65"/>
      <c r="E16" s="96">
        <v>137561</v>
      </c>
      <c r="F16" s="96">
        <v>137570</v>
      </c>
      <c r="G16" s="96">
        <v>6425</v>
      </c>
      <c r="H16" s="96">
        <v>6494</v>
      </c>
      <c r="I16" s="96">
        <v>17</v>
      </c>
      <c r="J16" s="96">
        <v>19</v>
      </c>
      <c r="K16" s="96">
        <v>28401</v>
      </c>
      <c r="L16" s="96">
        <v>29553</v>
      </c>
      <c r="M16" s="96">
        <v>0</v>
      </c>
      <c r="N16" s="96">
        <v>0</v>
      </c>
      <c r="O16" s="96">
        <v>40034</v>
      </c>
      <c r="P16" s="96">
        <v>38811</v>
      </c>
      <c r="Q16" s="96">
        <v>318</v>
      </c>
      <c r="R16" s="96">
        <v>330</v>
      </c>
      <c r="S16" s="96">
        <v>1118</v>
      </c>
      <c r="T16" s="96">
        <v>2682</v>
      </c>
    </row>
    <row r="17" spans="1:20" ht="18" customHeight="1">
      <c r="A17" s="132"/>
      <c r="B17" s="132"/>
      <c r="C17" s="65" t="s">
        <v>221</v>
      </c>
      <c r="D17" s="65"/>
      <c r="E17" s="96">
        <v>0.4</v>
      </c>
      <c r="F17" s="96">
        <v>1</v>
      </c>
      <c r="G17" s="96">
        <v>0</v>
      </c>
      <c r="H17" s="96">
        <v>0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96">
        <v>0</v>
      </c>
      <c r="P17" s="96">
        <v>0</v>
      </c>
      <c r="Q17" s="96">
        <v>0</v>
      </c>
      <c r="R17" s="96">
        <v>0</v>
      </c>
      <c r="S17" s="96">
        <v>0</v>
      </c>
      <c r="T17" s="96">
        <v>0</v>
      </c>
    </row>
    <row r="18" spans="1:20" ht="18" customHeight="1">
      <c r="A18" s="132"/>
      <c r="B18" s="132"/>
      <c r="C18" s="65" t="s">
        <v>222</v>
      </c>
      <c r="D18" s="65"/>
      <c r="E18" s="96">
        <v>142743</v>
      </c>
      <c r="F18" s="96">
        <v>141587</v>
      </c>
      <c r="G18" s="96">
        <v>9342</v>
      </c>
      <c r="H18" s="96">
        <v>9102</v>
      </c>
      <c r="I18" s="96">
        <v>67</v>
      </c>
      <c r="J18" s="96">
        <v>65</v>
      </c>
      <c r="K18" s="96">
        <v>33646</v>
      </c>
      <c r="L18" s="96">
        <v>34752</v>
      </c>
      <c r="M18" s="96">
        <v>1430</v>
      </c>
      <c r="N18" s="96">
        <v>238</v>
      </c>
      <c r="O18" s="96">
        <v>46588</v>
      </c>
      <c r="P18" s="96">
        <v>44723</v>
      </c>
      <c r="Q18" s="96">
        <v>774</v>
      </c>
      <c r="R18" s="96">
        <v>791</v>
      </c>
      <c r="S18" s="96">
        <v>2711</v>
      </c>
      <c r="T18" s="96">
        <v>4366</v>
      </c>
    </row>
    <row r="19" spans="1:20" ht="18" customHeight="1">
      <c r="A19" s="132"/>
      <c r="B19" s="132" t="s">
        <v>223</v>
      </c>
      <c r="C19" s="65" t="s">
        <v>224</v>
      </c>
      <c r="D19" s="65"/>
      <c r="E19" s="96">
        <v>2526</v>
      </c>
      <c r="F19" s="96">
        <v>3071</v>
      </c>
      <c r="G19" s="96">
        <v>570</v>
      </c>
      <c r="H19" s="96">
        <v>569</v>
      </c>
      <c r="I19" s="96">
        <v>3</v>
      </c>
      <c r="J19" s="96">
        <v>2</v>
      </c>
      <c r="K19" s="96">
        <v>3747</v>
      </c>
      <c r="L19" s="96">
        <v>2759</v>
      </c>
      <c r="M19" s="96">
        <v>1030</v>
      </c>
      <c r="N19" s="96">
        <v>218</v>
      </c>
      <c r="O19" s="96">
        <v>3132</v>
      </c>
      <c r="P19" s="96">
        <v>3121</v>
      </c>
      <c r="Q19" s="96">
        <v>127</v>
      </c>
      <c r="R19" s="96">
        <v>137</v>
      </c>
      <c r="S19" s="96">
        <v>716</v>
      </c>
      <c r="T19" s="96">
        <v>728</v>
      </c>
    </row>
    <row r="20" spans="1:20" ht="18" customHeight="1">
      <c r="A20" s="132"/>
      <c r="B20" s="132"/>
      <c r="C20" s="65" t="s">
        <v>225</v>
      </c>
      <c r="D20" s="65"/>
      <c r="E20" s="96">
        <v>17741</v>
      </c>
      <c r="F20" s="96">
        <v>17846</v>
      </c>
      <c r="G20" s="96">
        <v>1677</v>
      </c>
      <c r="H20" s="96">
        <v>1820</v>
      </c>
      <c r="I20" s="96">
        <v>4</v>
      </c>
      <c r="J20" s="96">
        <v>4</v>
      </c>
      <c r="K20" s="96">
        <v>23680</v>
      </c>
      <c r="L20" s="96">
        <v>24273</v>
      </c>
      <c r="M20" s="96">
        <v>395</v>
      </c>
      <c r="N20" s="96">
        <v>15</v>
      </c>
      <c r="O20" s="96">
        <v>14502</v>
      </c>
      <c r="P20" s="96">
        <v>12949</v>
      </c>
      <c r="Q20" s="96">
        <v>188</v>
      </c>
      <c r="R20" s="96">
        <v>219</v>
      </c>
      <c r="S20" s="96">
        <v>1288</v>
      </c>
      <c r="T20" s="96">
        <v>2810</v>
      </c>
    </row>
    <row r="21" spans="1:20" s="55" customFormat="1" ht="18" customHeight="1">
      <c r="A21" s="132"/>
      <c r="B21" s="132"/>
      <c r="C21" s="95" t="s">
        <v>226</v>
      </c>
      <c r="D21" s="95"/>
      <c r="E21" s="96">
        <v>93472</v>
      </c>
      <c r="F21" s="96">
        <v>91677</v>
      </c>
      <c r="G21" s="96">
        <v>0</v>
      </c>
      <c r="H21" s="96">
        <v>0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  <c r="N21" s="96">
        <v>0</v>
      </c>
      <c r="O21" s="96">
        <v>0</v>
      </c>
      <c r="P21" s="96">
        <v>0</v>
      </c>
      <c r="Q21" s="96">
        <v>0</v>
      </c>
      <c r="R21" s="96">
        <v>0</v>
      </c>
      <c r="S21" s="96">
        <v>0</v>
      </c>
      <c r="T21" s="96">
        <v>0</v>
      </c>
    </row>
    <row r="22" spans="1:20" ht="18" customHeight="1">
      <c r="A22" s="132"/>
      <c r="B22" s="132"/>
      <c r="C22" s="26" t="s">
        <v>227</v>
      </c>
      <c r="D22" s="26"/>
      <c r="E22" s="96">
        <v>113739</v>
      </c>
      <c r="F22" s="96">
        <v>112595</v>
      </c>
      <c r="G22" s="96">
        <v>2248</v>
      </c>
      <c r="H22" s="96">
        <v>2389</v>
      </c>
      <c r="I22" s="96">
        <v>7</v>
      </c>
      <c r="J22" s="96">
        <v>7</v>
      </c>
      <c r="K22" s="96">
        <v>27427</v>
      </c>
      <c r="L22" s="96">
        <v>27032</v>
      </c>
      <c r="M22" s="96">
        <v>1425</v>
      </c>
      <c r="N22" s="96">
        <v>233</v>
      </c>
      <c r="O22" s="96">
        <v>17634</v>
      </c>
      <c r="P22" s="96">
        <v>16070</v>
      </c>
      <c r="Q22" s="96">
        <v>315</v>
      </c>
      <c r="R22" s="96">
        <v>356</v>
      </c>
      <c r="S22" s="96">
        <v>2004</v>
      </c>
      <c r="T22" s="96">
        <v>3538</v>
      </c>
    </row>
    <row r="23" spans="1:20" ht="18" customHeight="1">
      <c r="A23" s="132"/>
      <c r="B23" s="132" t="s">
        <v>228</v>
      </c>
      <c r="C23" s="65" t="s">
        <v>229</v>
      </c>
      <c r="D23" s="65"/>
      <c r="E23" s="96">
        <v>28383</v>
      </c>
      <c r="F23" s="96">
        <v>28383</v>
      </c>
      <c r="G23" s="96">
        <v>1500</v>
      </c>
      <c r="H23" s="96">
        <v>1500</v>
      </c>
      <c r="I23" s="96">
        <v>10</v>
      </c>
      <c r="J23" s="96">
        <v>10</v>
      </c>
      <c r="K23" s="96">
        <v>100</v>
      </c>
      <c r="L23" s="96">
        <v>100</v>
      </c>
      <c r="M23" s="96">
        <v>5</v>
      </c>
      <c r="N23" s="96">
        <v>5</v>
      </c>
      <c r="O23" s="96">
        <v>7389</v>
      </c>
      <c r="P23" s="96">
        <v>7389</v>
      </c>
      <c r="Q23" s="96">
        <v>100</v>
      </c>
      <c r="R23" s="96">
        <v>100</v>
      </c>
      <c r="S23" s="96">
        <v>55</v>
      </c>
      <c r="T23" s="96">
        <v>55</v>
      </c>
    </row>
    <row r="24" spans="1:20" ht="18" customHeight="1">
      <c r="A24" s="132"/>
      <c r="B24" s="132"/>
      <c r="C24" s="65" t="s">
        <v>230</v>
      </c>
      <c r="D24" s="65"/>
      <c r="E24" s="96">
        <v>621</v>
      </c>
      <c r="F24" s="96">
        <v>610</v>
      </c>
      <c r="G24" s="96">
        <v>5563</v>
      </c>
      <c r="H24" s="96">
        <v>5186</v>
      </c>
      <c r="I24" s="96">
        <v>47</v>
      </c>
      <c r="J24" s="96">
        <v>46</v>
      </c>
      <c r="K24" s="96">
        <v>6119</v>
      </c>
      <c r="L24" s="96">
        <v>7620</v>
      </c>
      <c r="M24" s="96">
        <v>0</v>
      </c>
      <c r="N24" s="96">
        <v>0</v>
      </c>
      <c r="O24" s="96">
        <v>15027</v>
      </c>
      <c r="P24" s="96">
        <v>14726</v>
      </c>
      <c r="Q24" s="96">
        <v>359</v>
      </c>
      <c r="R24" s="96">
        <v>335</v>
      </c>
      <c r="S24" s="96">
        <v>652</v>
      </c>
      <c r="T24" s="96">
        <v>773</v>
      </c>
    </row>
    <row r="25" spans="1:20" ht="18" customHeight="1">
      <c r="A25" s="132"/>
      <c r="B25" s="132"/>
      <c r="C25" s="65" t="s">
        <v>231</v>
      </c>
      <c r="D25" s="65"/>
      <c r="E25" s="96">
        <v>0</v>
      </c>
      <c r="F25" s="96">
        <v>0</v>
      </c>
      <c r="G25" s="96">
        <v>32</v>
      </c>
      <c r="H25" s="96">
        <v>27</v>
      </c>
      <c r="I25" s="96">
        <v>2</v>
      </c>
      <c r="J25" s="96">
        <v>2</v>
      </c>
      <c r="K25" s="96">
        <v>0</v>
      </c>
      <c r="L25" s="96">
        <v>0</v>
      </c>
      <c r="M25" s="96">
        <v>0</v>
      </c>
      <c r="N25" s="96">
        <v>0</v>
      </c>
      <c r="O25" s="96">
        <v>6539</v>
      </c>
      <c r="P25" s="96">
        <v>6539</v>
      </c>
      <c r="Q25" s="96">
        <v>0</v>
      </c>
      <c r="R25" s="96">
        <v>0</v>
      </c>
      <c r="S25" s="96">
        <v>0</v>
      </c>
      <c r="T25" s="96">
        <v>0</v>
      </c>
    </row>
    <row r="26" spans="1:20" ht="18" customHeight="1">
      <c r="A26" s="132"/>
      <c r="B26" s="132"/>
      <c r="C26" s="65" t="s">
        <v>232</v>
      </c>
      <c r="D26" s="65"/>
      <c r="E26" s="96">
        <v>29004</v>
      </c>
      <c r="F26" s="96">
        <v>28993</v>
      </c>
      <c r="G26" s="96">
        <v>7094</v>
      </c>
      <c r="H26" s="96">
        <v>6713</v>
      </c>
      <c r="I26" s="96">
        <v>59</v>
      </c>
      <c r="J26" s="96">
        <v>58</v>
      </c>
      <c r="K26" s="96">
        <v>6219</v>
      </c>
      <c r="L26" s="96">
        <v>7720</v>
      </c>
      <c r="M26" s="96">
        <v>5</v>
      </c>
      <c r="N26" s="96">
        <v>5</v>
      </c>
      <c r="O26" s="96">
        <v>28954</v>
      </c>
      <c r="P26" s="96">
        <v>28653</v>
      </c>
      <c r="Q26" s="96">
        <v>459</v>
      </c>
      <c r="R26" s="96">
        <v>435</v>
      </c>
      <c r="S26" s="96">
        <v>707</v>
      </c>
      <c r="T26" s="96">
        <v>828</v>
      </c>
    </row>
    <row r="27" spans="1:20" ht="18" customHeight="1">
      <c r="A27" s="132"/>
      <c r="B27" s="65" t="s">
        <v>233</v>
      </c>
      <c r="C27" s="65"/>
      <c r="D27" s="65"/>
      <c r="E27" s="96">
        <v>142743</v>
      </c>
      <c r="F27" s="96">
        <v>141587</v>
      </c>
      <c r="G27" s="96">
        <v>9342</v>
      </c>
      <c r="H27" s="96">
        <v>9102</v>
      </c>
      <c r="I27" s="96">
        <v>67</v>
      </c>
      <c r="J27" s="96">
        <v>65</v>
      </c>
      <c r="K27" s="96">
        <v>33646</v>
      </c>
      <c r="L27" s="96">
        <v>34752</v>
      </c>
      <c r="M27" s="96">
        <v>1430</v>
      </c>
      <c r="N27" s="96">
        <v>238</v>
      </c>
      <c r="O27" s="96">
        <v>46588</v>
      </c>
      <c r="P27" s="96">
        <v>44723</v>
      </c>
      <c r="Q27" s="96">
        <v>774</v>
      </c>
      <c r="R27" s="96">
        <v>791</v>
      </c>
      <c r="S27" s="96">
        <v>2711</v>
      </c>
      <c r="T27" s="96">
        <v>4366</v>
      </c>
    </row>
    <row r="28" spans="1:20" ht="18" customHeight="1">
      <c r="A28" s="132" t="s">
        <v>234</v>
      </c>
      <c r="B28" s="132" t="s">
        <v>235</v>
      </c>
      <c r="C28" s="65" t="s">
        <v>236</v>
      </c>
      <c r="D28" s="97" t="s">
        <v>36</v>
      </c>
      <c r="E28" s="96">
        <v>5601</v>
      </c>
      <c r="F28" s="96">
        <v>6146</v>
      </c>
      <c r="G28" s="96">
        <v>2246</v>
      </c>
      <c r="H28" s="96">
        <v>2338</v>
      </c>
      <c r="I28" s="96">
        <v>42</v>
      </c>
      <c r="J28" s="96">
        <v>44</v>
      </c>
      <c r="K28" s="96">
        <v>5313</v>
      </c>
      <c r="L28" s="96">
        <v>7496</v>
      </c>
      <c r="M28" s="96">
        <v>0</v>
      </c>
      <c r="N28" s="96">
        <v>0</v>
      </c>
      <c r="O28" s="96">
        <v>9421</v>
      </c>
      <c r="P28" s="96">
        <v>10239</v>
      </c>
      <c r="Q28" s="96">
        <v>477</v>
      </c>
      <c r="R28" s="96">
        <v>506</v>
      </c>
      <c r="S28" s="96">
        <v>3691</v>
      </c>
      <c r="T28" s="96">
        <v>5885</v>
      </c>
    </row>
    <row r="29" spans="1:20" ht="18" customHeight="1">
      <c r="A29" s="132"/>
      <c r="B29" s="132"/>
      <c r="C29" s="65" t="s">
        <v>237</v>
      </c>
      <c r="D29" s="97" t="s">
        <v>37</v>
      </c>
      <c r="E29" s="96">
        <v>5059</v>
      </c>
      <c r="F29" s="96">
        <v>5696</v>
      </c>
      <c r="G29" s="96">
        <v>1338</v>
      </c>
      <c r="H29" s="96">
        <v>1433</v>
      </c>
      <c r="I29" s="96">
        <v>17</v>
      </c>
      <c r="J29" s="96">
        <v>18</v>
      </c>
      <c r="K29" s="96">
        <v>6222</v>
      </c>
      <c r="L29" s="96">
        <v>6594</v>
      </c>
      <c r="M29" s="96">
        <v>0</v>
      </c>
      <c r="N29" s="96">
        <v>0</v>
      </c>
      <c r="O29" s="96">
        <v>8788</v>
      </c>
      <c r="P29" s="96">
        <v>8985</v>
      </c>
      <c r="Q29" s="96">
        <v>442</v>
      </c>
      <c r="R29" s="96">
        <v>454</v>
      </c>
      <c r="S29" s="96">
        <v>3600</v>
      </c>
      <c r="T29" s="96">
        <v>5598</v>
      </c>
    </row>
    <row r="30" spans="1:20" ht="18" customHeight="1">
      <c r="A30" s="132"/>
      <c r="B30" s="132"/>
      <c r="C30" s="65" t="s">
        <v>238</v>
      </c>
      <c r="D30" s="97" t="s">
        <v>239</v>
      </c>
      <c r="E30" s="96">
        <v>468</v>
      </c>
      <c r="F30" s="96">
        <v>486</v>
      </c>
      <c r="G30" s="96">
        <v>323</v>
      </c>
      <c r="H30" s="96">
        <v>326</v>
      </c>
      <c r="I30" s="96">
        <v>20</v>
      </c>
      <c r="J30" s="96">
        <v>17</v>
      </c>
      <c r="K30" s="96">
        <v>0</v>
      </c>
      <c r="L30" s="96">
        <v>0</v>
      </c>
      <c r="M30" s="96">
        <v>0</v>
      </c>
      <c r="N30" s="96">
        <v>0</v>
      </c>
      <c r="O30" s="96">
        <v>305</v>
      </c>
      <c r="P30" s="96">
        <v>319</v>
      </c>
      <c r="Q30" s="96">
        <v>0</v>
      </c>
      <c r="R30" s="96">
        <v>0</v>
      </c>
      <c r="S30" s="96">
        <v>215</v>
      </c>
      <c r="T30" s="96">
        <v>232</v>
      </c>
    </row>
    <row r="31" spans="1:20" ht="18" customHeight="1">
      <c r="A31" s="132"/>
      <c r="B31" s="132"/>
      <c r="C31" s="26" t="s">
        <v>240</v>
      </c>
      <c r="D31" s="97" t="s">
        <v>241</v>
      </c>
      <c r="E31" s="96">
        <f>E28-E29-E30+1</f>
        <v>75</v>
      </c>
      <c r="F31" s="96">
        <f t="shared" ref="F31:N31" si="0">F28-F29-F30</f>
        <v>-36</v>
      </c>
      <c r="G31" s="96">
        <f t="shared" si="0"/>
        <v>585</v>
      </c>
      <c r="H31" s="96">
        <f t="shared" si="0"/>
        <v>579</v>
      </c>
      <c r="I31" s="96">
        <f t="shared" si="0"/>
        <v>5</v>
      </c>
      <c r="J31" s="96">
        <f t="shared" si="0"/>
        <v>9</v>
      </c>
      <c r="K31" s="96">
        <f>K28-K29-K30+1</f>
        <v>-908</v>
      </c>
      <c r="L31" s="96">
        <f t="shared" si="0"/>
        <v>902</v>
      </c>
      <c r="M31" s="96">
        <f t="shared" si="0"/>
        <v>0</v>
      </c>
      <c r="N31" s="96">
        <f t="shared" si="0"/>
        <v>0</v>
      </c>
      <c r="O31" s="96">
        <f t="shared" ref="O31:S31" si="1">O28-O29-O30</f>
        <v>328</v>
      </c>
      <c r="P31" s="96">
        <f t="shared" si="1"/>
        <v>935</v>
      </c>
      <c r="Q31" s="96">
        <f t="shared" si="1"/>
        <v>35</v>
      </c>
      <c r="R31" s="96">
        <f>R28-R29-R30-1</f>
        <v>51</v>
      </c>
      <c r="S31" s="96">
        <f t="shared" si="1"/>
        <v>-124</v>
      </c>
      <c r="T31" s="96">
        <f>T28-T29-T30-1</f>
        <v>54</v>
      </c>
    </row>
    <row r="32" spans="1:20" ht="18" customHeight="1">
      <c r="A32" s="132"/>
      <c r="B32" s="132"/>
      <c r="C32" s="65" t="s">
        <v>242</v>
      </c>
      <c r="D32" s="97" t="s">
        <v>243</v>
      </c>
      <c r="E32" s="96">
        <v>41</v>
      </c>
      <c r="F32" s="96">
        <v>629</v>
      </c>
      <c r="G32" s="96">
        <v>5</v>
      </c>
      <c r="H32" s="96">
        <v>7</v>
      </c>
      <c r="I32" s="96">
        <v>0.1</v>
      </c>
      <c r="J32" s="96">
        <v>0</v>
      </c>
      <c r="K32" s="96">
        <v>23</v>
      </c>
      <c r="L32" s="96">
        <v>28</v>
      </c>
      <c r="M32" s="96">
        <v>0</v>
      </c>
      <c r="N32" s="96">
        <v>0</v>
      </c>
      <c r="O32" s="96">
        <v>43</v>
      </c>
      <c r="P32" s="96">
        <v>93</v>
      </c>
      <c r="Q32" s="96">
        <v>0.1</v>
      </c>
      <c r="R32" s="96">
        <v>1</v>
      </c>
      <c r="S32" s="96">
        <v>6</v>
      </c>
      <c r="T32" s="96">
        <v>2</v>
      </c>
    </row>
    <row r="33" spans="1:20" ht="18" customHeight="1">
      <c r="A33" s="132"/>
      <c r="B33" s="132"/>
      <c r="C33" s="65" t="s">
        <v>244</v>
      </c>
      <c r="D33" s="97" t="s">
        <v>245</v>
      </c>
      <c r="E33" s="96">
        <v>104</v>
      </c>
      <c r="F33" s="96">
        <v>296</v>
      </c>
      <c r="G33" s="96">
        <v>14</v>
      </c>
      <c r="H33" s="96">
        <v>18</v>
      </c>
      <c r="I33" s="96">
        <v>0</v>
      </c>
      <c r="J33" s="96">
        <v>0</v>
      </c>
      <c r="K33" s="96">
        <v>130</v>
      </c>
      <c r="L33" s="96">
        <v>168</v>
      </c>
      <c r="M33" s="96">
        <v>0</v>
      </c>
      <c r="N33" s="96">
        <v>0</v>
      </c>
      <c r="O33" s="96">
        <v>166</v>
      </c>
      <c r="P33" s="96">
        <v>155</v>
      </c>
      <c r="Q33" s="96">
        <v>0.1</v>
      </c>
      <c r="R33" s="96">
        <v>1</v>
      </c>
      <c r="S33" s="96">
        <v>1</v>
      </c>
      <c r="T33" s="96">
        <v>3.9999999999999998E-6</v>
      </c>
    </row>
    <row r="34" spans="1:20" ht="18" customHeight="1">
      <c r="A34" s="132"/>
      <c r="B34" s="132"/>
      <c r="C34" s="26" t="s">
        <v>246</v>
      </c>
      <c r="D34" s="97" t="s">
        <v>247</v>
      </c>
      <c r="E34" s="96">
        <f>E31+E32-E33-1</f>
        <v>11</v>
      </c>
      <c r="F34" s="96">
        <f t="shared" ref="F34:N34" si="2">F31+F32-F33</f>
        <v>297</v>
      </c>
      <c r="G34" s="96">
        <f t="shared" si="2"/>
        <v>576</v>
      </c>
      <c r="H34" s="96">
        <f t="shared" si="2"/>
        <v>568</v>
      </c>
      <c r="I34" s="96">
        <f t="shared" si="2"/>
        <v>5.0999999999999996</v>
      </c>
      <c r="J34" s="96">
        <f t="shared" si="2"/>
        <v>9</v>
      </c>
      <c r="K34" s="96">
        <f t="shared" si="2"/>
        <v>-1015</v>
      </c>
      <c r="L34" s="96">
        <f t="shared" si="2"/>
        <v>762</v>
      </c>
      <c r="M34" s="96">
        <f t="shared" si="2"/>
        <v>0</v>
      </c>
      <c r="N34" s="96">
        <f t="shared" si="2"/>
        <v>0</v>
      </c>
      <c r="O34" s="96">
        <f t="shared" ref="O34:T34" si="3">O31+O32-O33</f>
        <v>205</v>
      </c>
      <c r="P34" s="96">
        <f>P31+P32-P33-1</f>
        <v>872</v>
      </c>
      <c r="Q34" s="96">
        <f t="shared" si="3"/>
        <v>35</v>
      </c>
      <c r="R34" s="96">
        <f t="shared" si="3"/>
        <v>51</v>
      </c>
      <c r="S34" s="96">
        <f t="shared" si="3"/>
        <v>-119</v>
      </c>
      <c r="T34" s="96">
        <f t="shared" si="3"/>
        <v>55.999996000000003</v>
      </c>
    </row>
    <row r="35" spans="1:20" ht="18" customHeight="1">
      <c r="A35" s="132"/>
      <c r="B35" s="132" t="s">
        <v>248</v>
      </c>
      <c r="C35" s="65" t="s">
        <v>249</v>
      </c>
      <c r="D35" s="97" t="s">
        <v>250</v>
      </c>
      <c r="E35" s="96">
        <v>0</v>
      </c>
      <c r="F35" s="96">
        <v>0</v>
      </c>
      <c r="G35" s="96">
        <v>40</v>
      </c>
      <c r="H35" s="96">
        <v>0</v>
      </c>
      <c r="I35" s="96">
        <v>0</v>
      </c>
      <c r="J35" s="96">
        <v>0</v>
      </c>
      <c r="K35" s="96">
        <v>7</v>
      </c>
      <c r="L35" s="96">
        <v>0</v>
      </c>
      <c r="M35" s="96">
        <v>0</v>
      </c>
      <c r="N35" s="96">
        <v>0</v>
      </c>
      <c r="O35" s="96">
        <v>373</v>
      </c>
      <c r="P35" s="96">
        <v>887</v>
      </c>
      <c r="Q35" s="96">
        <v>0</v>
      </c>
      <c r="R35" s="96">
        <v>0</v>
      </c>
      <c r="S35" s="96">
        <v>988</v>
      </c>
      <c r="T35" s="96">
        <v>0</v>
      </c>
    </row>
    <row r="36" spans="1:20" ht="18" customHeight="1">
      <c r="A36" s="132"/>
      <c r="B36" s="132"/>
      <c r="C36" s="65" t="s">
        <v>251</v>
      </c>
      <c r="D36" s="97" t="s">
        <v>252</v>
      </c>
      <c r="E36" s="96">
        <v>0</v>
      </c>
      <c r="F36" s="96">
        <v>0</v>
      </c>
      <c r="G36" s="96">
        <v>0.5</v>
      </c>
      <c r="H36" s="96">
        <v>4</v>
      </c>
      <c r="I36" s="96">
        <v>0</v>
      </c>
      <c r="J36" s="96">
        <v>0</v>
      </c>
      <c r="K36" s="96">
        <v>7</v>
      </c>
      <c r="L36" s="96">
        <v>0</v>
      </c>
      <c r="M36" s="96">
        <v>0</v>
      </c>
      <c r="N36" s="96">
        <v>0</v>
      </c>
      <c r="O36" s="96">
        <v>132</v>
      </c>
      <c r="P36" s="96">
        <v>887</v>
      </c>
      <c r="Q36" s="96">
        <v>0</v>
      </c>
      <c r="R36" s="96">
        <v>0</v>
      </c>
      <c r="S36" s="96">
        <v>988</v>
      </c>
      <c r="T36" s="96">
        <v>68</v>
      </c>
    </row>
    <row r="37" spans="1:20" ht="18" customHeight="1">
      <c r="A37" s="132"/>
      <c r="B37" s="132"/>
      <c r="C37" s="65" t="s">
        <v>253</v>
      </c>
      <c r="D37" s="97" t="s">
        <v>254</v>
      </c>
      <c r="E37" s="96">
        <f t="shared" ref="E37:N37" si="4">E34+E35-E36</f>
        <v>11</v>
      </c>
      <c r="F37" s="96">
        <f t="shared" si="4"/>
        <v>297</v>
      </c>
      <c r="G37" s="96">
        <f>G34+G35-G36-1</f>
        <v>614.5</v>
      </c>
      <c r="H37" s="96">
        <f t="shared" si="4"/>
        <v>564</v>
      </c>
      <c r="I37" s="96">
        <f t="shared" si="4"/>
        <v>5.0999999999999996</v>
      </c>
      <c r="J37" s="96">
        <f t="shared" si="4"/>
        <v>9</v>
      </c>
      <c r="K37" s="96">
        <f t="shared" si="4"/>
        <v>-1015</v>
      </c>
      <c r="L37" s="96">
        <f t="shared" si="4"/>
        <v>762</v>
      </c>
      <c r="M37" s="96">
        <f t="shared" si="4"/>
        <v>0</v>
      </c>
      <c r="N37" s="96">
        <f t="shared" si="4"/>
        <v>0</v>
      </c>
      <c r="O37" s="96">
        <f>O34+O35-O36+1</f>
        <v>447</v>
      </c>
      <c r="P37" s="96">
        <f>P34+P35-P36</f>
        <v>872</v>
      </c>
      <c r="Q37" s="96">
        <f t="shared" ref="Q37:T37" si="5">Q34+Q35-Q36</f>
        <v>35</v>
      </c>
      <c r="R37" s="96">
        <f t="shared" si="5"/>
        <v>51</v>
      </c>
      <c r="S37" s="96">
        <f t="shared" si="5"/>
        <v>-119</v>
      </c>
      <c r="T37" s="96">
        <f t="shared" si="5"/>
        <v>-12.000003999999997</v>
      </c>
    </row>
    <row r="38" spans="1:20" ht="18" customHeight="1">
      <c r="A38" s="132"/>
      <c r="B38" s="132"/>
      <c r="C38" s="65" t="s">
        <v>255</v>
      </c>
      <c r="D38" s="97" t="s">
        <v>256</v>
      </c>
      <c r="E38" s="96">
        <v>0</v>
      </c>
      <c r="F38" s="96">
        <v>0</v>
      </c>
      <c r="G38" s="96">
        <v>0</v>
      </c>
      <c r="H38" s="96">
        <v>0</v>
      </c>
      <c r="I38" s="96">
        <v>0</v>
      </c>
      <c r="J38" s="96">
        <v>0</v>
      </c>
      <c r="K38" s="96">
        <v>0</v>
      </c>
      <c r="L38" s="96">
        <v>0</v>
      </c>
      <c r="M38" s="96">
        <v>0</v>
      </c>
      <c r="N38" s="96">
        <v>0</v>
      </c>
      <c r="O38" s="96">
        <v>0</v>
      </c>
      <c r="P38" s="96">
        <v>0</v>
      </c>
      <c r="Q38" s="96">
        <v>0</v>
      </c>
      <c r="R38" s="96">
        <v>0</v>
      </c>
      <c r="S38" s="96">
        <v>0</v>
      </c>
      <c r="T38" s="96">
        <v>0</v>
      </c>
    </row>
    <row r="39" spans="1:20" ht="18" customHeight="1">
      <c r="A39" s="132"/>
      <c r="B39" s="132"/>
      <c r="C39" s="65" t="s">
        <v>257</v>
      </c>
      <c r="D39" s="97" t="s">
        <v>258</v>
      </c>
      <c r="E39" s="96">
        <v>0</v>
      </c>
      <c r="F39" s="96">
        <v>0</v>
      </c>
      <c r="G39" s="96">
        <v>0</v>
      </c>
      <c r="H39" s="96">
        <v>0</v>
      </c>
      <c r="I39" s="96">
        <v>0</v>
      </c>
      <c r="J39" s="96">
        <v>0</v>
      </c>
      <c r="K39" s="96">
        <v>0</v>
      </c>
      <c r="L39" s="96">
        <v>0</v>
      </c>
      <c r="M39" s="96">
        <v>0</v>
      </c>
      <c r="N39" s="96">
        <v>0</v>
      </c>
      <c r="O39" s="96">
        <v>0</v>
      </c>
      <c r="P39" s="96">
        <v>0</v>
      </c>
      <c r="Q39" s="96">
        <v>0</v>
      </c>
      <c r="R39" s="96">
        <v>0</v>
      </c>
      <c r="S39" s="96">
        <v>0</v>
      </c>
      <c r="T39" s="96">
        <v>0</v>
      </c>
    </row>
    <row r="40" spans="1:20" ht="18" customHeight="1">
      <c r="A40" s="132"/>
      <c r="B40" s="132"/>
      <c r="C40" s="65" t="s">
        <v>259</v>
      </c>
      <c r="D40" s="97" t="s">
        <v>260</v>
      </c>
      <c r="E40" s="96">
        <v>0</v>
      </c>
      <c r="F40" s="96">
        <v>0</v>
      </c>
      <c r="G40" s="96">
        <v>190</v>
      </c>
      <c r="H40" s="96">
        <v>174</v>
      </c>
      <c r="I40" s="96">
        <v>1</v>
      </c>
      <c r="J40" s="96">
        <v>2</v>
      </c>
      <c r="K40" s="96">
        <v>486</v>
      </c>
      <c r="L40" s="96">
        <v>268</v>
      </c>
      <c r="M40" s="96">
        <v>0</v>
      </c>
      <c r="N40" s="96">
        <v>0</v>
      </c>
      <c r="O40" s="96">
        <v>145</v>
      </c>
      <c r="P40" s="96">
        <v>274</v>
      </c>
      <c r="Q40" s="96">
        <v>11</v>
      </c>
      <c r="R40" s="96">
        <v>17</v>
      </c>
      <c r="S40" s="96">
        <v>1</v>
      </c>
      <c r="T40" s="96">
        <v>0</v>
      </c>
    </row>
    <row r="41" spans="1:20" ht="18" customHeight="1">
      <c r="A41" s="132"/>
      <c r="B41" s="132"/>
      <c r="C41" s="26" t="s">
        <v>261</v>
      </c>
      <c r="D41" s="97" t="s">
        <v>262</v>
      </c>
      <c r="E41" s="96">
        <f t="shared" ref="E41:N41" si="6">E34+E35-E36-E40</f>
        <v>11</v>
      </c>
      <c r="F41" s="96">
        <f t="shared" si="6"/>
        <v>297</v>
      </c>
      <c r="G41" s="96">
        <f t="shared" si="6"/>
        <v>425.5</v>
      </c>
      <c r="H41" s="96">
        <f t="shared" si="6"/>
        <v>390</v>
      </c>
      <c r="I41" s="96">
        <f>I34+I35-I36-I40-1</f>
        <v>3.0999999999999996</v>
      </c>
      <c r="J41" s="96">
        <f t="shared" si="6"/>
        <v>7</v>
      </c>
      <c r="K41" s="96">
        <f t="shared" si="6"/>
        <v>-1501</v>
      </c>
      <c r="L41" s="96">
        <f t="shared" si="6"/>
        <v>494</v>
      </c>
      <c r="M41" s="96">
        <f t="shared" si="6"/>
        <v>0</v>
      </c>
      <c r="N41" s="96">
        <f t="shared" si="6"/>
        <v>0</v>
      </c>
      <c r="O41" s="96">
        <f>O34+O35-O36-O40+1</f>
        <v>302</v>
      </c>
      <c r="P41" s="96">
        <f>P34+P35-P36-P40</f>
        <v>598</v>
      </c>
      <c r="Q41" s="96">
        <f t="shared" ref="Q41:T41" si="7">Q34+Q35-Q36-Q40</f>
        <v>24</v>
      </c>
      <c r="R41" s="96">
        <f>R34+R35-R36-R40+1</f>
        <v>35</v>
      </c>
      <c r="S41" s="96">
        <f t="shared" si="7"/>
        <v>-120</v>
      </c>
      <c r="T41" s="96">
        <f t="shared" si="7"/>
        <v>-12.000003999999997</v>
      </c>
    </row>
    <row r="42" spans="1:20" ht="18" customHeight="1">
      <c r="A42" s="132"/>
      <c r="B42" s="132"/>
      <c r="C42" s="160" t="s">
        <v>263</v>
      </c>
      <c r="D42" s="160"/>
      <c r="E42" s="96">
        <f t="shared" ref="E42:N42" si="8">E37+E38-E39-E40</f>
        <v>11</v>
      </c>
      <c r="F42" s="96">
        <f t="shared" si="8"/>
        <v>297</v>
      </c>
      <c r="G42" s="96">
        <f t="shared" si="8"/>
        <v>424.5</v>
      </c>
      <c r="H42" s="96">
        <f t="shared" si="8"/>
        <v>390</v>
      </c>
      <c r="I42" s="96">
        <f>I37+I38-I39-I40-1</f>
        <v>3.0999999999999996</v>
      </c>
      <c r="J42" s="96">
        <f t="shared" si="8"/>
        <v>7</v>
      </c>
      <c r="K42" s="96">
        <f t="shared" si="8"/>
        <v>-1501</v>
      </c>
      <c r="L42" s="96">
        <f t="shared" si="8"/>
        <v>494</v>
      </c>
      <c r="M42" s="96">
        <f t="shared" si="8"/>
        <v>0</v>
      </c>
      <c r="N42" s="96">
        <f t="shared" si="8"/>
        <v>0</v>
      </c>
      <c r="O42" s="96">
        <f t="shared" ref="O42:T42" si="9">O37+O38-O39-O40</f>
        <v>302</v>
      </c>
      <c r="P42" s="96">
        <f t="shared" si="9"/>
        <v>598</v>
      </c>
      <c r="Q42" s="96">
        <f t="shared" si="9"/>
        <v>24</v>
      </c>
      <c r="R42" s="96">
        <f>R37+R38-R39-R40+1</f>
        <v>35</v>
      </c>
      <c r="S42" s="96">
        <f t="shared" si="9"/>
        <v>-120</v>
      </c>
      <c r="T42" s="96">
        <f t="shared" si="9"/>
        <v>-12.000003999999997</v>
      </c>
    </row>
    <row r="43" spans="1:20" ht="18" customHeight="1">
      <c r="A43" s="132"/>
      <c r="B43" s="132"/>
      <c r="C43" s="65" t="s">
        <v>264</v>
      </c>
      <c r="D43" s="97" t="s">
        <v>265</v>
      </c>
      <c r="E43" s="96">
        <v>0</v>
      </c>
      <c r="F43" s="96">
        <v>0</v>
      </c>
      <c r="G43" s="96">
        <v>486</v>
      </c>
      <c r="H43" s="96">
        <v>446</v>
      </c>
      <c r="I43" s="96">
        <v>46</v>
      </c>
      <c r="J43" s="96">
        <v>41</v>
      </c>
      <c r="K43" s="96">
        <v>2146</v>
      </c>
      <c r="L43" s="96">
        <v>2152</v>
      </c>
      <c r="M43" s="96">
        <v>0</v>
      </c>
      <c r="N43" s="96">
        <v>0</v>
      </c>
      <c r="O43" s="96">
        <v>669</v>
      </c>
      <c r="P43" s="96">
        <v>70</v>
      </c>
      <c r="Q43" s="96">
        <v>155</v>
      </c>
      <c r="R43" s="96">
        <v>120</v>
      </c>
      <c r="S43" s="96">
        <v>433</v>
      </c>
      <c r="T43" s="96">
        <v>444</v>
      </c>
    </row>
    <row r="44" spans="1:20" ht="18" customHeight="1">
      <c r="A44" s="132"/>
      <c r="B44" s="132"/>
      <c r="C44" s="26" t="s">
        <v>266</v>
      </c>
      <c r="D44" s="75" t="s">
        <v>267</v>
      </c>
      <c r="E44" s="96">
        <f t="shared" ref="E44:N44" si="10">E41+E43</f>
        <v>11</v>
      </c>
      <c r="F44" s="96">
        <f t="shared" si="10"/>
        <v>297</v>
      </c>
      <c r="G44" s="96">
        <f>G41+G43-350+1</f>
        <v>562.5</v>
      </c>
      <c r="H44" s="96">
        <f>H41+H43-350</f>
        <v>486</v>
      </c>
      <c r="I44" s="96">
        <f>I41+I43-2</f>
        <v>47.1</v>
      </c>
      <c r="J44" s="96">
        <f>J41+J43-2</f>
        <v>46</v>
      </c>
      <c r="K44" s="96">
        <f t="shared" si="10"/>
        <v>645</v>
      </c>
      <c r="L44" s="96">
        <f>L41+L43-500</f>
        <v>2146</v>
      </c>
      <c r="M44" s="96">
        <f t="shared" si="10"/>
        <v>0</v>
      </c>
      <c r="N44" s="96">
        <f t="shared" si="10"/>
        <v>0</v>
      </c>
      <c r="O44" s="96">
        <f t="shared" ref="O44:R44" si="11">O41+O43</f>
        <v>971</v>
      </c>
      <c r="P44" s="96">
        <f t="shared" si="11"/>
        <v>668</v>
      </c>
      <c r="Q44" s="96">
        <f t="shared" si="11"/>
        <v>179</v>
      </c>
      <c r="R44" s="96">
        <f t="shared" si="11"/>
        <v>155</v>
      </c>
      <c r="S44" s="96">
        <f>S41+S43-1</f>
        <v>312</v>
      </c>
      <c r="T44" s="96">
        <f>T41+T43+1</f>
        <v>432.99999600000001</v>
      </c>
    </row>
    <row r="45" spans="1:20" ht="14.1" customHeight="1">
      <c r="A45" s="11" t="s">
        <v>268</v>
      </c>
    </row>
    <row r="46" spans="1:20" ht="14.1" customHeight="1">
      <c r="A46" s="11" t="s">
        <v>269</v>
      </c>
    </row>
    <row r="47" spans="1:20">
      <c r="A47" s="56"/>
    </row>
  </sheetData>
  <mergeCells count="18">
    <mergeCell ref="O6:P6"/>
    <mergeCell ref="Q6:R6"/>
    <mergeCell ref="S6:T6"/>
    <mergeCell ref="E6:F6"/>
    <mergeCell ref="G6:H6"/>
    <mergeCell ref="K6:L6"/>
    <mergeCell ref="M6:N6"/>
    <mergeCell ref="A8:A14"/>
    <mergeCell ref="B9:B14"/>
    <mergeCell ref="I6:J6"/>
    <mergeCell ref="C42:D42"/>
    <mergeCell ref="A15:A27"/>
    <mergeCell ref="B15:B18"/>
    <mergeCell ref="B19:B22"/>
    <mergeCell ref="B23:B26"/>
    <mergeCell ref="A28:A44"/>
    <mergeCell ref="B28:B34"/>
    <mergeCell ref="B35:B44"/>
  </mergeCells>
  <phoneticPr fontId="15"/>
  <printOptions horizontalCentered="1" gridLinesSet="0"/>
  <pageMargins left="0.39370078740157483" right="0.39370078740157483" top="0.19685039370078741" bottom="0.19685039370078741" header="0.27559055118110237" footer="0.23622047244094491"/>
  <pageSetup paperSize="9" scale="55" firstPageNumber="5" orientation="landscape" useFirstPageNumber="1" horizontalDpi="4294967292" r:id="rId1"/>
  <headerFooter alignWithMargins="0">
    <oddHeader>&amp;R&amp;"明朝,斜体"&amp;9指定都市－5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1.普通会計予算（R3-4年度）</vt:lpstr>
      <vt:lpstr>2.公営企業会計予算（R3-4年度）</vt:lpstr>
      <vt:lpstr>3.(1)普通会計決算（R元-2年度）</vt:lpstr>
      <vt:lpstr>3.(2)財政指標等（H28‐R2年度）</vt:lpstr>
      <vt:lpstr>4.公営企業会計決算（R元-2年度）</vt:lpstr>
      <vt:lpstr>5.三セク決算（R元-2年度）</vt:lpstr>
      <vt:lpstr>'1.普通会計予算（R3-4年度）'!Print_Area</vt:lpstr>
      <vt:lpstr>'2.公営企業会計予算（R3-4年度）'!Print_Area</vt:lpstr>
      <vt:lpstr>'3.(1)普通会計決算（R元-2年度）'!Print_Area</vt:lpstr>
      <vt:lpstr>'3.(2)財政指標等（H28‐R2年度）'!Print_Area</vt:lpstr>
      <vt:lpstr>'4.公営企業会計決算（R元-2年度）'!Print_Area</vt:lpstr>
      <vt:lpstr>'5.三セク決算（R元-2年度）'!Print_Area</vt:lpstr>
      <vt:lpstr>'2.公営企業会計予算（R3-4年度）'!Print_Titles</vt:lpstr>
      <vt:lpstr>'4.公営企業会計決算（R元-2年度）'!Print_Titles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kishimoto</cp:lastModifiedBy>
  <cp:lastPrinted>2022-07-07T08:41:34Z</cp:lastPrinted>
  <dcterms:created xsi:type="dcterms:W3CDTF">1999-07-06T05:17:05Z</dcterms:created>
  <dcterms:modified xsi:type="dcterms:W3CDTF">2022-09-20T11:29:50Z</dcterms:modified>
</cp:coreProperties>
</file>