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2指定都市（エクセル）\"/>
    </mc:Choice>
  </mc:AlternateContent>
  <xr:revisionPtr revIDLastSave="0" documentId="13_ncr:1_{8BD1ACF1-5BC3-44A7-BFD9-DB44585EFB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普通会計予算（R3-4年度）" sheetId="11" r:id="rId1"/>
    <sheet name="2.公営企業会計予算（R3-4年度）" sheetId="13" r:id="rId2"/>
    <sheet name="3.(1)普通会計決算（R元-2年度）" sheetId="7" r:id="rId3"/>
    <sheet name="3.(2)財政指標等（H28‐R2年度）" sheetId="8" r:id="rId4"/>
    <sheet name="4.公営企業会計決算（R元-2年度）" sheetId="14" r:id="rId5"/>
    <sheet name="5.三セク決算（R元-2年度）" sheetId="12" r:id="rId6"/>
  </sheets>
  <definedNames>
    <definedName name="_xlnm.Print_Area" localSheetId="0">'1.普通会計予算（R3-4年度）'!$A$1:$I$42</definedName>
    <definedName name="_xlnm.Print_Area" localSheetId="1">'2.公営企業会計予算（R3-4年度）'!$A$1:$O$50</definedName>
    <definedName name="_xlnm.Print_Area" localSheetId="2">'3.(1)普通会計決算（R元-2年度）'!$A$1:$I$42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'5.三セク決算（R元-2年度）'!$A$1:$Z$51</definedName>
    <definedName name="_xlnm.Print_Titles" localSheetId="1">'2.公営企業会計予算（R3-4年度）'!$1:$4</definedName>
    <definedName name="_xlnm.Print_Titles" localSheetId="4">'4.公営企業会計決算（R元-2年度）'!$1:$4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3" l="1"/>
  <c r="J24" i="14"/>
  <c r="N24" i="13"/>
  <c r="O44" i="14" l="1"/>
  <c r="N44" i="14"/>
  <c r="M44" i="14"/>
  <c r="L44" i="14"/>
  <c r="G44" i="14"/>
  <c r="F44" i="14"/>
  <c r="O39" i="14"/>
  <c r="O45" i="14" s="1"/>
  <c r="N39" i="14"/>
  <c r="N45" i="14" s="1"/>
  <c r="M39" i="14"/>
  <c r="M45" i="14" s="1"/>
  <c r="L39" i="14"/>
  <c r="L45" i="14" s="1"/>
  <c r="G39" i="14"/>
  <c r="F39" i="14"/>
  <c r="O27" i="14"/>
  <c r="M27" i="14"/>
  <c r="K27" i="14"/>
  <c r="I27" i="14"/>
  <c r="G27" i="14"/>
  <c r="F27" i="14"/>
  <c r="F26" i="14"/>
  <c r="N24" i="14"/>
  <c r="N27" i="14" s="1"/>
  <c r="L24" i="14"/>
  <c r="L27" i="14" s="1"/>
  <c r="J27" i="14"/>
  <c r="H24" i="14"/>
  <c r="H27" i="14" s="1"/>
  <c r="F24" i="14"/>
  <c r="O44" i="13"/>
  <c r="N44" i="13"/>
  <c r="M44" i="13"/>
  <c r="L44" i="13"/>
  <c r="G44" i="13"/>
  <c r="F44" i="13"/>
  <c r="O39" i="13"/>
  <c r="O45" i="13" s="1"/>
  <c r="N39" i="13"/>
  <c r="M39" i="13"/>
  <c r="L39" i="13"/>
  <c r="G39" i="13"/>
  <c r="G45" i="13" s="1"/>
  <c r="F45" i="13"/>
  <c r="O27" i="13"/>
  <c r="M27" i="13"/>
  <c r="K27" i="13"/>
  <c r="I27" i="13"/>
  <c r="H27" i="13"/>
  <c r="N27" i="13"/>
  <c r="L24" i="13"/>
  <c r="L27" i="13" s="1"/>
  <c r="J24" i="13"/>
  <c r="J27" i="13" s="1"/>
  <c r="H24" i="13"/>
  <c r="G24" i="13"/>
  <c r="G27" i="13" s="1"/>
  <c r="F24" i="13"/>
  <c r="F27" i="13" s="1"/>
  <c r="G16" i="13"/>
  <c r="G15" i="13"/>
  <c r="G14" i="13"/>
  <c r="F45" i="14" l="1"/>
  <c r="G45" i="14"/>
  <c r="M45" i="13"/>
  <c r="L45" i="13"/>
  <c r="N45" i="13"/>
  <c r="L44" i="12"/>
  <c r="L37" i="12"/>
  <c r="N34" i="12"/>
  <c r="N41" i="12" s="1"/>
  <c r="N44" i="12" s="1"/>
  <c r="L34" i="12"/>
  <c r="Z31" i="12"/>
  <c r="Z34" i="12" s="1"/>
  <c r="Y31" i="12"/>
  <c r="Y34" i="12" s="1"/>
  <c r="X31" i="12"/>
  <c r="X34" i="12" s="1"/>
  <c r="W31" i="12"/>
  <c r="W34" i="12" s="1"/>
  <c r="V31" i="12"/>
  <c r="V34" i="12" s="1"/>
  <c r="U31" i="12"/>
  <c r="U34" i="12" s="1"/>
  <c r="T31" i="12"/>
  <c r="T34" i="12" s="1"/>
  <c r="S31" i="12"/>
  <c r="S34" i="12" s="1"/>
  <c r="R31" i="12"/>
  <c r="R34" i="12" s="1"/>
  <c r="Q31" i="12"/>
  <c r="Q34" i="12" s="1"/>
  <c r="Q41" i="12" s="1"/>
  <c r="Q44" i="12" s="1"/>
  <c r="P31" i="12"/>
  <c r="P34" i="12" s="1"/>
  <c r="P41" i="12" s="1"/>
  <c r="P44" i="12" s="1"/>
  <c r="O31" i="12"/>
  <c r="O34" i="12" s="1"/>
  <c r="O37" i="12" s="1"/>
  <c r="N31" i="12"/>
  <c r="M31" i="12"/>
  <c r="M34" i="12" s="1"/>
  <c r="M41" i="12" s="1"/>
  <c r="M44" i="12" s="1"/>
  <c r="K31" i="12"/>
  <c r="K34" i="12" s="1"/>
  <c r="J31" i="12"/>
  <c r="J34" i="12" s="1"/>
  <c r="I31" i="12"/>
  <c r="I34" i="12" s="1"/>
  <c r="H31" i="12"/>
  <c r="H34" i="12" s="1"/>
  <c r="G31" i="12"/>
  <c r="G34" i="12" s="1"/>
  <c r="F31" i="12"/>
  <c r="F34" i="12" s="1"/>
  <c r="E31" i="12"/>
  <c r="E34" i="12" s="1"/>
  <c r="R37" i="12" l="1"/>
  <c r="R41" i="12"/>
  <c r="R44" i="12" s="1"/>
  <c r="W37" i="12"/>
  <c r="W41" i="12"/>
  <c r="W44" i="12" s="1"/>
  <c r="H41" i="12"/>
  <c r="H44" i="12" s="1"/>
  <c r="H37" i="12"/>
  <c r="Z41" i="12"/>
  <c r="Z44" i="12" s="1"/>
  <c r="Z37" i="12"/>
  <c r="E37" i="12"/>
  <c r="E42" i="12" s="1"/>
  <c r="E41" i="12"/>
  <c r="E44" i="12" s="1"/>
  <c r="V37" i="12"/>
  <c r="V41" i="12"/>
  <c r="V44" i="12" s="1"/>
  <c r="G37" i="12"/>
  <c r="G41" i="12"/>
  <c r="G44" i="12" s="1"/>
  <c r="Y37" i="12"/>
  <c r="Y41" i="12"/>
  <c r="Y44" i="12" s="1"/>
  <c r="J41" i="12"/>
  <c r="J44" i="12" s="1"/>
  <c r="J37" i="12"/>
  <c r="U37" i="12"/>
  <c r="U41" i="12"/>
  <c r="F37" i="12"/>
  <c r="F42" i="12" s="1"/>
  <c r="F41" i="12"/>
  <c r="F44" i="12" s="1"/>
  <c r="X41" i="12"/>
  <c r="X44" i="12" s="1"/>
  <c r="X37" i="12"/>
  <c r="I41" i="12"/>
  <c r="I44" i="12" s="1"/>
  <c r="I37" i="12"/>
  <c r="K41" i="12"/>
  <c r="K44" i="12" s="1"/>
  <c r="K37" i="12"/>
  <c r="S37" i="12"/>
  <c r="S41" i="12"/>
  <c r="S44" i="12" s="1"/>
  <c r="T41" i="12"/>
  <c r="T44" i="12" s="1"/>
  <c r="T37" i="12"/>
  <c r="N37" i="12"/>
  <c r="M37" i="12"/>
  <c r="P37" i="12"/>
  <c r="O41" i="12"/>
  <c r="O44" i="12" s="1"/>
  <c r="Q37" i="12"/>
  <c r="H40" i="11" l="1"/>
  <c r="I38" i="11"/>
  <c r="I37" i="11"/>
  <c r="I36" i="11"/>
  <c r="I35" i="11"/>
  <c r="AK14" i="11" s="1"/>
  <c r="I34" i="11"/>
  <c r="AJ14" i="11" s="1"/>
  <c r="I33" i="11"/>
  <c r="I32" i="11"/>
  <c r="I31" i="11"/>
  <c r="I30" i="11"/>
  <c r="I29" i="11"/>
  <c r="I28" i="11"/>
  <c r="F27" i="11"/>
  <c r="AG12" i="11" s="1"/>
  <c r="I26" i="11"/>
  <c r="AF14" i="11" s="1"/>
  <c r="I25" i="11"/>
  <c r="I24" i="11"/>
  <c r="AE14" i="11" s="1"/>
  <c r="F23" i="11"/>
  <c r="I23" i="11" s="1"/>
  <c r="AD14" i="11" s="1"/>
  <c r="H22" i="11"/>
  <c r="F22" i="11"/>
  <c r="G9" i="11" s="1"/>
  <c r="AD5" i="11" s="1"/>
  <c r="I21" i="11"/>
  <c r="AK6" i="11" s="1"/>
  <c r="I20" i="11"/>
  <c r="AJ6" i="11" s="1"/>
  <c r="G20" i="11"/>
  <c r="AJ5" i="11" s="1"/>
  <c r="I19" i="11"/>
  <c r="I18" i="11"/>
  <c r="I17" i="11"/>
  <c r="AI6" i="11" s="1"/>
  <c r="I16" i="11"/>
  <c r="I15" i="11"/>
  <c r="AH6" i="11" s="1"/>
  <c r="AI14" i="11"/>
  <c r="AH14" i="11"/>
  <c r="I14" i="11"/>
  <c r="I13" i="11"/>
  <c r="AF6" i="11" s="1"/>
  <c r="G13" i="11"/>
  <c r="AK12" i="11"/>
  <c r="AJ12" i="11"/>
  <c r="AI12" i="11"/>
  <c r="AH12" i="11"/>
  <c r="AF12" i="11"/>
  <c r="AE12" i="11"/>
  <c r="AA12" i="11"/>
  <c r="I12" i="11"/>
  <c r="I11" i="11"/>
  <c r="I10" i="11"/>
  <c r="AE6" i="11" s="1"/>
  <c r="G10" i="11"/>
  <c r="AE5" i="11" s="1"/>
  <c r="I9" i="11"/>
  <c r="AD6" i="11" s="1"/>
  <c r="AG6" i="11"/>
  <c r="AF5" i="11"/>
  <c r="AK4" i="11"/>
  <c r="AJ4" i="11"/>
  <c r="AI4" i="11"/>
  <c r="AH4" i="11"/>
  <c r="AG4" i="11"/>
  <c r="AF4" i="11"/>
  <c r="AE4" i="11"/>
  <c r="AD4" i="11"/>
  <c r="AA4" i="11"/>
  <c r="I27" i="11" l="1"/>
  <c r="AG14" i="11" s="1"/>
  <c r="I22" i="11"/>
  <c r="AC6" i="11" s="1"/>
  <c r="G21" i="11"/>
  <c r="AK5" i="11" s="1"/>
  <c r="G11" i="11"/>
  <c r="F40" i="11"/>
  <c r="G27" i="11" s="1"/>
  <c r="AG13" i="11" s="1"/>
  <c r="G12" i="11"/>
  <c r="G22" i="11"/>
  <c r="G16" i="11"/>
  <c r="AD12" i="11"/>
  <c r="G14" i="11"/>
  <c r="AG5" i="11" s="1"/>
  <c r="AC4" i="11"/>
  <c r="G15" i="11"/>
  <c r="AH5" i="11" s="1"/>
  <c r="G17" i="11"/>
  <c r="AI5" i="11" s="1"/>
  <c r="G18" i="11"/>
  <c r="G19" i="11"/>
  <c r="I40" i="11" l="1"/>
  <c r="AC14" i="11" s="1"/>
  <c r="G26" i="11"/>
  <c r="AF13" i="11" s="1"/>
  <c r="G32" i="11"/>
  <c r="AI13" i="11" s="1"/>
  <c r="G33" i="11"/>
  <c r="G24" i="11"/>
  <c r="AE13" i="11" s="1"/>
  <c r="G34" i="11"/>
  <c r="AJ13" i="11" s="1"/>
  <c r="G40" i="11"/>
  <c r="G25" i="11"/>
  <c r="G31" i="11"/>
  <c r="G28" i="11"/>
  <c r="AH13" i="11" s="1"/>
  <c r="G30" i="11"/>
  <c r="G37" i="11"/>
  <c r="G36" i="11"/>
  <c r="G39" i="11"/>
  <c r="AC12" i="11"/>
  <c r="G35" i="11"/>
  <c r="AK13" i="11" s="1"/>
  <c r="G38" i="11"/>
  <c r="G29" i="11"/>
  <c r="G23" i="11"/>
  <c r="AD13" i="11" s="1"/>
  <c r="I19" i="8" l="1"/>
  <c r="F40" i="7" l="1"/>
  <c r="F22" i="7" l="1"/>
  <c r="G9" i="7" s="1"/>
  <c r="AD5" i="7" s="1"/>
  <c r="I20" i="8"/>
  <c r="I21" i="8"/>
  <c r="AS2" i="8" s="1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I40" i="7" l="1"/>
  <c r="AC14" i="7" s="1"/>
  <c r="G31" i="7"/>
  <c r="G39" i="7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G21" i="7"/>
  <c r="AK5" i="7" s="1"/>
  <c r="G25" i="7"/>
  <c r="G29" i="7"/>
  <c r="G33" i="7"/>
  <c r="G37" i="7"/>
  <c r="G26" i="7"/>
  <c r="AF13" i="7" s="1"/>
  <c r="G30" i="7"/>
  <c r="G34" i="7"/>
  <c r="AJ13" i="7" s="1"/>
  <c r="G38" i="7"/>
  <c r="G17" i="7"/>
  <c r="AI5" i="7" s="1"/>
  <c r="G19" i="7"/>
  <c r="G23" i="7"/>
  <c r="AD13" i="7" s="1"/>
  <c r="G14" i="7"/>
  <c r="AG5" i="7" s="1"/>
  <c r="G12" i="7"/>
  <c r="AC12" i="7"/>
  <c r="G27" i="7"/>
  <c r="AG13" i="7" s="1"/>
  <c r="G35" i="7"/>
  <c r="AK13" i="7" s="1"/>
  <c r="G11" i="7"/>
  <c r="G16" i="7"/>
  <c r="G18" i="7"/>
  <c r="I22" i="7"/>
  <c r="AC6" i="7" s="1"/>
  <c r="AC4" i="7"/>
  <c r="G13" i="7"/>
  <c r="AF5" i="7" s="1"/>
  <c r="G15" i="7"/>
  <c r="AH5" i="7" s="1"/>
  <c r="G22" i="7"/>
  <c r="I23" i="8" l="1"/>
  <c r="I2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栢野　浩史</author>
    <author>笠原　知生</author>
  </authors>
  <commentList>
    <comment ref="O24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数値修正</t>
        </r>
      </text>
    </comment>
    <comment ref="I31" authorId="1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1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端数処理</t>
        </r>
      </text>
    </comment>
    <comment ref="S31" authorId="1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4" authorId="1" shapeId="0" xr:uid="{00000000-0006-0000-0500-000005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</text>
    </comment>
    <comment ref="Q34" authorId="1" shapeId="0" xr:uid="{00000000-0006-0000-0500-000006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</text>
    </comment>
    <comment ref="W34" authorId="1" shapeId="0" xr:uid="{00000000-0006-0000-0500-000007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端数調整
</t>
        </r>
      </text>
    </comment>
    <comment ref="I37" authorId="1" shapeId="0" xr:uid="{00000000-0006-0000-0500-000008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37" authorId="1" shapeId="0" xr:uid="{00000000-0006-0000-0500-000009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</text>
    </comment>
    <comment ref="T37" authorId="1" shapeId="0" xr:uid="{00000000-0006-0000-0500-00000A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7" authorId="1" shapeId="0" xr:uid="{00000000-0006-0000-0500-00000B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</text>
    </comment>
    <comment ref="L40" authorId="0" shapeId="0" xr:uid="{00000000-0006-0000-0500-00000C000000}">
      <text>
        <r>
          <rPr>
            <b/>
            <sz val="9"/>
            <color indexed="81"/>
            <rFont val="MS P ゴシック"/>
            <family val="3"/>
            <charset val="128"/>
          </rPr>
          <t>端数処理</t>
        </r>
      </text>
    </comment>
    <comment ref="I41" authorId="1" shapeId="0" xr:uid="{00000000-0006-0000-0500-00000D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端数調整
</t>
        </r>
      </text>
    </comment>
    <comment ref="L41" authorId="0" shapeId="0" xr:uid="{00000000-0006-0000-0500-00000E000000}">
      <text>
        <r>
          <rPr>
            <b/>
            <sz val="9"/>
            <color indexed="81"/>
            <rFont val="MS P ゴシック"/>
            <family val="3"/>
            <charset val="128"/>
          </rPr>
          <t>端数処理</t>
        </r>
      </text>
    </comment>
    <comment ref="Q41" authorId="1" shapeId="0" xr:uid="{00000000-0006-0000-0500-00000F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1" authorId="1" shapeId="0" xr:uid="{00000000-0006-0000-0500-000010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</text>
    </comment>
    <comment ref="W41" authorId="1" shapeId="0" xr:uid="{00000000-0006-0000-0500-000011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44" authorId="1" shapeId="0" xr:uid="{00000000-0006-0000-0500-000012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4" authorId="1" shapeId="0" xr:uid="{00000000-0006-0000-0500-000013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4" authorId="1" shapeId="0" xr:uid="{00000000-0006-0000-0500-000014000000}">
      <text>
        <r>
          <rPr>
            <b/>
            <sz val="9"/>
            <color indexed="81"/>
            <rFont val="MS P ゴシック"/>
            <family val="3"/>
            <charset val="128"/>
          </rPr>
          <t>端数調整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<sst xmlns="http://schemas.openxmlformats.org/spreadsheetml/2006/main" count="528" uniqueCount="297">
  <si>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</si>
  <si>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</si>
  <si>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</si>
  <si>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</si>
  <si>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</si>
  <si>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</si>
  <si>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</si>
  <si>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</si>
  <si>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</si>
  <si>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</si>
  <si>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</si>
  <si>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</si>
  <si>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</si>
  <si>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</si>
  <si>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</si>
  <si>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</si>
  <si>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</si>
  <si>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</si>
  <si>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</si>
  <si>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</si>
  <si>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</si>
  <si>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</si>
  <si>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</si>
  <si>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</si>
  <si>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</si>
  <si>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</si>
  <si>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</si>
  <si>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</si>
  <si>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</si>
  <si>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</si>
  <si>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</si>
  <si>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</si>
  <si>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</si>
  <si>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</si>
  <si>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</si>
  <si>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</si>
  <si>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</si>
  <si>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</si>
  <si>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</si>
  <si>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</si>
  <si>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</si>
  <si>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</si>
  <si>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</si>
  <si>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</si>
  <si>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</si>
  <si>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</si>
  <si>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</si>
  <si>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</si>
  <si>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</si>
  <si>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</si>
  <si>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</si>
  <si>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</si>
  <si>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</si>
  <si>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</si>
  <si>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</si>
  <si>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</si>
  <si>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</si>
  <si>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</si>
  <si>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</si>
  <si>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</si>
  <si>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</si>
  <si>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</si>
  <si>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</si>
  <si>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</si>
  <si>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</si>
  <si>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</si>
  <si>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</si>
  <si>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</si>
  <si>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</si>
  <si>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</si>
  <si>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</si>
  <si>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</si>
  <si>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</si>
  <si>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</si>
  <si>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</si>
  <si>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</si>
  <si>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</si>
  <si>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</si>
  <si>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</si>
  <si>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</si>
  <si>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</si>
  <si>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</si>
  <si>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</si>
  <si>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</si>
  <si>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</si>
  <si>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</si>
  <si>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</si>
  <si>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</si>
  <si>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</si>
  <si>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</si>
  <si>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</si>
  <si>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</si>
  <si>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</si>
  <si>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</si>
  <si>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</si>
  <si>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</si>
  <si>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</si>
  <si>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</si>
  <si>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</si>
  <si>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</si>
  <si>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</si>
  <si>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</si>
  <si>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</si>
  <si>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</si>
  <si>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</si>
  <si>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</si>
  <si>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</si>
  <si>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</si>
  <si>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</si>
  <si>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</si>
  <si>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</si>
  <si>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</si>
  <si>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</si>
  <si>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</si>
  <si>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</si>
  <si>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</si>
  <si>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</si>
  <si>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</si>
  <si>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</si>
  <si>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</si>
  <si>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</si>
  <si>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</si>
  <si>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</si>
  <si>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</si>
  <si>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</si>
  <si>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</si>
  <si>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</si>
  <si>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</si>
  <si>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</si>
  <si>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</si>
  <si>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</si>
  <si>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</si>
  <si>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</si>
  <si>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</si>
  <si>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</si>
  <si>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</si>
  <si>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</si>
  <si>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</si>
  <si>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</si>
  <si>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</si>
  <si>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</si>
  <si>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</si>
  <si>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</si>
  <si>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</si>
  <si>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</si>
  <si>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</si>
  <si>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</si>
  <si>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</si>
  <si>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</si>
  <si>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</si>
  <si>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</si>
  <si>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</si>
  <si>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</si>
  <si>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</si>
  <si>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</si>
  <si>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</si>
  <si>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</si>
  <si>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</si>
  <si>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</si>
  <si>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</si>
  <si>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</si>
  <si>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</si>
  <si>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</si>
  <si>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</si>
  <si>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</si>
  <si>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</si>
  <si>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</si>
  <si>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</si>
  <si>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</si>
  <si>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</si>
  <si>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</si>
  <si>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</si>
  <si>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</si>
  <si>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</si>
  <si>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</si>
  <si>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</si>
  <si>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</si>
  <si>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</si>
  <si>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</si>
  <si>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</si>
  <si>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</si>
  <si>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</si>
  <si>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</si>
  <si>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</si>
  <si>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</si>
  <si>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</si>
  <si>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</si>
  <si>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</si>
  <si>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</si>
  <si>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</si>
  <si>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</si>
  <si>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</si>
  <si>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</si>
  <si>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</si>
  <si>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</si>
  <si>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</si>
  <si>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</si>
  <si>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</si>
  <si>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</si>
  <si>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</si>
  <si>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</si>
  <si>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</si>
  <si>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</si>
  <si>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</si>
  <si>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</si>
  <si>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</si>
  <si>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</si>
  <si>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</si>
  <si>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</si>
  <si>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</si>
  <si>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</si>
  <si>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</si>
  <si>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</si>
  <si>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</si>
  <si>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</si>
  <si>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</si>
  <si>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</si>
  <si>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</si>
  <si>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</si>
  <si>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</si>
  <si>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</si>
  <si>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</si>
  <si>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</si>
  <si>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</si>
  <si>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</si>
  <si>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</si>
  <si>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</si>
  <si>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</si>
  <si>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</si>
  <si>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</si>
  <si>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</si>
  <si>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</si>
  <si>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</si>
  <si>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</si>
  <si>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</si>
  <si>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</si>
  <si>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</si>
  <si>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</si>
  <si>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</si>
  <si>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</si>
  <si>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</si>
  <si>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</si>
  <si>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</si>
  <si>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</si>
  <si>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</si>
  <si>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</si>
  <si>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</si>
  <si>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</si>
  <si>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</si>
  <si>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</si>
  <si>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</si>
  <si>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</si>
  <si>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</si>
  <si>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</si>
  <si>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</si>
  <si>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</si>
  <si>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</si>
  <si>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</si>
  <si>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</si>
  <si>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（1）令和４年度普通会計予算の状況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</si>
  <si>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(令和４年度予算ﾍﾞｰｽ）</t>
    <rPh sb="1" eb="2">
      <t>レイ</t>
    </rPh>
    <rPh sb="2" eb="3">
      <t>ワ</t>
    </rPh>
    <rPh sb="6" eb="8">
      <t>ヨサン</t>
    </rPh>
    <phoneticPr fontId="7"/>
  </si>
  <si>
    <t>令和４年度</t>
    <rPh sb="0" eb="1">
      <t>レイ</t>
    </rPh>
    <rPh sb="1" eb="2">
      <t>ワ</t>
    </rPh>
    <phoneticPr fontId="7"/>
  </si>
  <si>
    <t>令和３年度</t>
    <rPh sb="0" eb="2">
      <t>レイワ</t>
    </rPh>
    <rPh sb="3" eb="5">
      <t>ネンド</t>
    </rPh>
    <phoneticPr fontId="7"/>
  </si>
  <si>
    <t>（1）令和２年度普通会計決算の状況</t>
    <rPh sb="3" eb="5">
      <t>レイワ</t>
    </rPh>
    <phoneticPr fontId="7"/>
  </si>
  <si>
    <t>令和２年度</t>
    <rPh sb="0" eb="2">
      <t>レイワ</t>
    </rPh>
    <rPh sb="3" eb="5">
      <t>ネンド</t>
    </rPh>
    <phoneticPr fontId="15"/>
  </si>
  <si>
    <t>令和元年度</t>
    <rPh sb="2" eb="5">
      <t>ガンネンド</t>
    </rPh>
    <phoneticPr fontId="15"/>
  </si>
  <si>
    <t>２年度</t>
    <rPh sb="1" eb="3">
      <t>ネンド</t>
    </rPh>
    <phoneticPr fontId="7"/>
  </si>
  <si>
    <t>令和４年度</t>
    <rPh sb="0" eb="2">
      <t>レイワ</t>
    </rPh>
    <rPh sb="3" eb="5">
      <t>ネンド</t>
    </rPh>
    <phoneticPr fontId="7"/>
  </si>
  <si>
    <r>
      <t>（注1）平成2</t>
    </r>
    <r>
      <rPr>
        <sz val="11"/>
        <rFont val="Meiryo UI"/>
        <family val="1"/>
        <charset val="128"/>
      </rPr>
      <t>8</t>
    </r>
    <r>
      <rPr>
        <sz val="11"/>
        <rFont val="明朝"/>
        <family val="1"/>
        <charset val="128"/>
      </rPr>
      <t>年度～令和元年度は平成27年度国勢調査、令和</t>
    </r>
    <r>
      <rPr>
        <sz val="11"/>
        <rFont val="Meiryo UI"/>
        <family val="1"/>
        <charset val="128"/>
      </rPr>
      <t>2年度は令和2年度国勢調査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39" eb="43">
      <t>コクセイチョウサ</t>
    </rPh>
    <rPh sb="44" eb="45">
      <t>モト</t>
    </rPh>
    <rPh sb="46" eb="48">
      <t>ケイジョウ</t>
    </rPh>
    <phoneticPr fontId="9"/>
  </si>
  <si>
    <t>予算額</t>
    <phoneticPr fontId="7"/>
  </si>
  <si>
    <t>決算額</t>
    <phoneticPr fontId="15"/>
  </si>
  <si>
    <t>大阪市</t>
    <rPh sb="0" eb="3">
      <t>オオサカシ</t>
    </rPh>
    <phoneticPr fontId="15"/>
  </si>
  <si>
    <t>大阪市</t>
    <rPh sb="0" eb="3">
      <t>オオサカシ</t>
    </rPh>
    <phoneticPr fontId="7"/>
  </si>
  <si>
    <t>(令和２年度決算額）</t>
    <rPh sb="1" eb="3">
      <t>レイワ</t>
    </rPh>
    <rPh sb="4" eb="6">
      <t>ネンド</t>
    </rPh>
    <phoneticPr fontId="7"/>
  </si>
  <si>
    <t>大阪市住宅供給公社</t>
    <rPh sb="0" eb="3">
      <t>オオサカシ</t>
    </rPh>
    <rPh sb="3" eb="5">
      <t>ジュウタク</t>
    </rPh>
    <rPh sb="5" eb="7">
      <t>キョウキュウ</t>
    </rPh>
    <rPh sb="7" eb="9">
      <t>コウシャ</t>
    </rPh>
    <phoneticPr fontId="7"/>
  </si>
  <si>
    <t>（株）湊町開発センター</t>
    <rPh sb="1" eb="2">
      <t>カブ</t>
    </rPh>
    <rPh sb="3" eb="5">
      <t>ミナトマチ</t>
    </rPh>
    <rPh sb="5" eb="7">
      <t>カイハツ</t>
    </rPh>
    <phoneticPr fontId="7"/>
  </si>
  <si>
    <t>クリスタ長堀（株）</t>
    <rPh sb="4" eb="6">
      <t>ナガホリ</t>
    </rPh>
    <rPh sb="7" eb="8">
      <t>カブ</t>
    </rPh>
    <phoneticPr fontId="7"/>
  </si>
  <si>
    <t>大阪港埠頭ターミナル（株）</t>
    <rPh sb="0" eb="3">
      <t>オオサカコウ</t>
    </rPh>
    <rPh sb="3" eb="5">
      <t>フトウ</t>
    </rPh>
    <phoneticPr fontId="7"/>
  </si>
  <si>
    <t>大阪港木材倉庫（株）</t>
    <rPh sb="0" eb="3">
      <t>オオサカコウ</t>
    </rPh>
    <rPh sb="3" eb="5">
      <t>モクザイ</t>
    </rPh>
    <rPh sb="5" eb="7">
      <t>ソウコ</t>
    </rPh>
    <rPh sb="8" eb="9">
      <t>カブ</t>
    </rPh>
    <phoneticPr fontId="7"/>
  </si>
  <si>
    <t>（株）大阪港トランスポートシステム</t>
    <rPh sb="1" eb="2">
      <t>カブ</t>
    </rPh>
    <rPh sb="3" eb="6">
      <t>オオサカコウ</t>
    </rPh>
    <phoneticPr fontId="7"/>
  </si>
  <si>
    <t>（株）大阪城ホール</t>
    <rPh sb="1" eb="2">
      <t>カブ</t>
    </rPh>
    <rPh sb="3" eb="6">
      <t>オオサカジョウ</t>
    </rPh>
    <phoneticPr fontId="7"/>
  </si>
  <si>
    <t>大阪港埠頭（株）</t>
    <rPh sb="0" eb="3">
      <t>オオサカコウ</t>
    </rPh>
    <rPh sb="3" eb="5">
      <t>フトウ</t>
    </rPh>
    <rPh sb="6" eb="7">
      <t>カブ</t>
    </rPh>
    <phoneticPr fontId="7"/>
  </si>
  <si>
    <t>（株）大阪水道総合サービス</t>
    <rPh sb="1" eb="2">
      <t>カブ</t>
    </rPh>
    <rPh sb="3" eb="5">
      <t>オオサカ</t>
    </rPh>
    <rPh sb="5" eb="7">
      <t>スイドウ</t>
    </rPh>
    <rPh sb="7" eb="9">
      <t>ソウゴウ</t>
    </rPh>
    <phoneticPr fontId="7"/>
  </si>
  <si>
    <t>クリアウォーターOSAKA(株)</t>
    <rPh sb="13" eb="16">
      <t>カブ</t>
    </rPh>
    <phoneticPr fontId="7"/>
  </si>
  <si>
    <t>大阪市高速電気軌道(株)</t>
    <rPh sb="0" eb="2">
      <t>オオサカ</t>
    </rPh>
    <rPh sb="2" eb="3">
      <t>シ</t>
    </rPh>
    <rPh sb="3" eb="5">
      <t>コウソク</t>
    </rPh>
    <rPh sb="5" eb="7">
      <t>デンキ</t>
    </rPh>
    <rPh sb="7" eb="9">
      <t>キドウ</t>
    </rPh>
    <rPh sb="9" eb="12">
      <t>カブ</t>
    </rPh>
    <phoneticPr fontId="7"/>
  </si>
  <si>
    <t>令和２年度</t>
    <rPh sb="0" eb="2">
      <t>レイワ</t>
    </rPh>
    <rPh sb="3" eb="5">
      <t>ネンド</t>
    </rPh>
    <phoneticPr fontId="7"/>
  </si>
  <si>
    <t>令和元年度</t>
    <rPh sb="0" eb="2">
      <t>レイワ</t>
    </rPh>
    <rPh sb="2" eb="5">
      <t>ガンネンド</t>
    </rPh>
    <phoneticPr fontId="7"/>
  </si>
  <si>
    <t>上水道</t>
    <rPh sb="0" eb="3">
      <t>ジョウスイドウ</t>
    </rPh>
    <phoneticPr fontId="7"/>
  </si>
  <si>
    <t>工業用水道</t>
    <rPh sb="0" eb="3">
      <t>コウギョウヨウ</t>
    </rPh>
    <rPh sb="3" eb="5">
      <t>スイドウ</t>
    </rPh>
    <phoneticPr fontId="7"/>
  </si>
  <si>
    <t>下水道</t>
    <rPh sb="0" eb="3">
      <t>ゲスイドウ</t>
    </rPh>
    <phoneticPr fontId="7"/>
  </si>
  <si>
    <t>港営</t>
    <rPh sb="0" eb="1">
      <t>ミナト</t>
    </rPh>
    <rPh sb="1" eb="2">
      <t>エイ</t>
    </rPh>
    <phoneticPr fontId="7"/>
  </si>
  <si>
    <t>中央卸売市場</t>
    <rPh sb="0" eb="2">
      <t>チュウオウ</t>
    </rPh>
    <rPh sb="2" eb="4">
      <t>オロシウリ</t>
    </rPh>
    <rPh sb="4" eb="6">
      <t>イチバ</t>
    </rPh>
    <phoneticPr fontId="7"/>
  </si>
  <si>
    <t>食肉市場</t>
    <rPh sb="0" eb="2">
      <t>ショクニク</t>
    </rPh>
    <rPh sb="2" eb="4">
      <t>シジョウ</t>
    </rPh>
    <phoneticPr fontId="4"/>
  </si>
  <si>
    <t>駐車場</t>
    <rPh sb="0" eb="3">
      <t>チュウシャジョウ</t>
    </rPh>
    <phoneticPr fontId="4"/>
  </si>
  <si>
    <t>介護サービス</t>
  </si>
  <si>
    <t>(令和２年度決算ﾍﾞｰｽ）</t>
    <rPh sb="1" eb="3">
      <t>レイワ</t>
    </rPh>
    <rPh sb="4" eb="6">
      <t>ネンド</t>
    </rPh>
    <phoneticPr fontId="7"/>
  </si>
  <si>
    <t>大阪市</t>
    <rPh sb="0" eb="3">
      <t>オオサカシ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</si>
</sst>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sz val="6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68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horizontal="distributed" vertical="center" justifyLastLine="1"/>
    </xf>
    <xf numFmtId="0" fontId="1" fillId="0" borderId="4" xfId="0" applyNumberFormat="1" applyFont="1" applyBorder="1" applyAlignment="1">
      <alignment horizontal="distributed" vertical="center" justifyLastLine="1"/>
    </xf>
    <xf numFmtId="179" fontId="2" fillId="0" borderId="0" xfId="1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Continuous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9" fontId="0" fillId="0" borderId="8" xfId="1" applyNumberFormat="1" applyFont="1" applyBorder="1" applyAlignment="1">
      <alignment vertical="center"/>
    </xf>
    <xf numFmtId="180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quotePrefix="1" applyNumberFormat="1" applyBorder="1" applyAlignment="1">
      <alignment horizontal="right" vertical="center"/>
    </xf>
    <xf numFmtId="179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9" fontId="0" fillId="0" borderId="8" xfId="0" applyNumberFormat="1" applyBorder="1" applyAlignment="1">
      <alignment vertical="center"/>
    </xf>
    <xf numFmtId="179" fontId="2" fillId="0" borderId="8" xfId="1" applyNumberFormat="1" applyFill="1" applyBorder="1" applyAlignment="1">
      <alignment horizontal="right" vertical="center"/>
    </xf>
    <xf numFmtId="179" fontId="2" fillId="0" borderId="8" xfId="1" applyNumberFormat="1" applyBorder="1" applyAlignment="1">
      <alignment horizontal="right" vertical="center"/>
    </xf>
    <xf numFmtId="182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3" fontId="0" fillId="0" borderId="8" xfId="0" applyNumberFormat="1" applyBorder="1" applyAlignment="1">
      <alignment vertical="center"/>
    </xf>
    <xf numFmtId="183" fontId="2" fillId="0" borderId="8" xfId="1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2" fillId="0" borderId="8" xfId="1" applyNumberFormat="1" applyBorder="1" applyAlignment="1">
      <alignment vertical="center"/>
    </xf>
    <xf numFmtId="180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9" fontId="2" fillId="0" borderId="8" xfId="1" applyNumberFormat="1" applyBorder="1" applyAlignment="1">
      <alignment horizontal="center" vertical="center"/>
    </xf>
    <xf numFmtId="179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41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 applyAlignment="1">
      <alignment horizontal="distributed" vertical="center"/>
    </xf>
    <xf numFmtId="41" fontId="9" fillId="0" borderId="3" xfId="0" applyNumberFormat="1" applyFont="1" applyBorder="1" applyAlignment="1">
      <alignment horizontal="centerContinuous" vertical="center"/>
    </xf>
    <xf numFmtId="41" fontId="9" fillId="0" borderId="4" xfId="0" applyNumberFormat="1" applyFont="1" applyBorder="1" applyAlignment="1">
      <alignment horizontal="centerContinuous" vertical="center"/>
    </xf>
    <xf numFmtId="41" fontId="9" fillId="0" borderId="6" xfId="0" applyNumberFormat="1" applyFont="1" applyBorder="1" applyAlignment="1">
      <alignment horizontal="centerContinuous" vertical="center"/>
    </xf>
    <xf numFmtId="41" fontId="9" fillId="0" borderId="8" xfId="0" applyNumberFormat="1" applyFont="1" applyBorder="1" applyAlignment="1">
      <alignment horizontal="center" vertical="center"/>
    </xf>
    <xf numFmtId="41" fontId="9" fillId="2" borderId="8" xfId="0" applyNumberFormat="1" applyFont="1" applyFill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179" fontId="2" fillId="0" borderId="8" xfId="1" applyNumberFormat="1" applyFill="1" applyBorder="1" applyAlignment="1">
      <alignment horizontal="center" vertical="center"/>
    </xf>
    <xf numFmtId="179" fontId="2" fillId="2" borderId="8" xfId="1" applyNumberFormat="1" applyFill="1" applyBorder="1" applyAlignment="1">
      <alignment horizontal="center" vertical="center"/>
    </xf>
    <xf numFmtId="179" fontId="2" fillId="2" borderId="8" xfId="1" applyNumberFormat="1" applyFill="1" applyBorder="1" applyAlignment="1">
      <alignment vertical="center"/>
    </xf>
    <xf numFmtId="179" fontId="2" fillId="0" borderId="8" xfId="1" applyNumberFormat="1" applyFont="1" applyFill="1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181" fontId="9" fillId="0" borderId="8" xfId="1" applyNumberFormat="1" applyFont="1" applyBorder="1" applyAlignment="1">
      <alignment vertical="center" textRotation="255"/>
    </xf>
    <xf numFmtId="0" fontId="12" fillId="0" borderId="8" xfId="3" applyFont="1" applyBorder="1" applyAlignment="1">
      <alignment vertical="center" textRotation="255"/>
    </xf>
    <xf numFmtId="0" fontId="12" fillId="0" borderId="8" xfId="3" applyFon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justifyLastLine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0" fillId="0" borderId="8" xfId="2" applyNumberFormat="1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NumberFormat="1" applyBorder="1" applyAlignment="1">
      <alignment horizontal="center" vertical="center" textRotation="255"/>
    </xf>
    <xf numFmtId="41" fontId="0" fillId="0" borderId="0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 shrinkToFit="1"/>
    </xf>
    <xf numFmtId="41" fontId="0" fillId="0" borderId="15" xfId="0" applyNumberFormat="1" applyBorder="1" applyAlignment="1">
      <alignment horizontal="center" vertical="center" shrinkToFit="1"/>
    </xf>
    <xf numFmtId="41" fontId="0" fillId="0" borderId="16" xfId="0" applyNumberFormat="1" applyBorder="1" applyAlignment="1">
      <alignment horizontal="center" vertical="center" shrinkToFit="1"/>
    </xf>
    <xf numFmtId="41" fontId="0" fillId="0" borderId="11" xfId="0" applyNumberFormat="1" applyBorder="1" applyAlignment="1">
      <alignment horizontal="center" vertical="center" shrinkToFit="1"/>
    </xf>
    <xf numFmtId="41" fontId="16" fillId="0" borderId="8" xfId="0" applyNumberFormat="1" applyFont="1" applyBorder="1" applyAlignment="1">
      <alignment horizontal="right" vertical="center"/>
    </xf>
    <xf numFmtId="41" fontId="17" fillId="0" borderId="0" xfId="0" applyNumberFormat="1" applyFont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100853</xdr:colOff>
      <xdr:row>9</xdr:row>
      <xdr:rowOff>78443</xdr:rowOff>
    </xdr:from>
    <xdr:to>
      <xdr:col>13</xdr:col>
      <xdr:colOff>818732</xdr:colOff>
      <xdr:row>11</xdr:row>
      <xdr:rowOff>159451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B7ED98-02AA-4C0B-9612-46A4816D972F}"/>
            </a:ext>
          </a:extLst>
        </xdr:cNvPr>
        <xdr:cNvSpPr txBox="1"/>
      </xdr:nvSpPr>
      <xdr:spPr>
        <a:xfrm>
          <a:off x="9944100" y="2116793"/>
          <a:ext cx="0" cy="5382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R2.10</a:t>
          </a:r>
          <a:r>
            <a:rPr kumimoji="1" lang="ja-JP" altLang="en-US" sz="1100"/>
            <a:t>月株式譲渡済みにより対象外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2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G4" sqref="G4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32" t="s">
        <v>0</v>
      </c>
      <c r="B1" s="132"/>
      <c r="C1" s="132"/>
      <c r="D1" s="132"/>
      <c r="E1" s="111" t="s">
        <v>272</v>
      </c>
      <c r="F1" s="112"/>
      <c r="AA1" s="133" t="s">
        <v>104</v>
      </c>
      <c r="AB1" s="133"/>
    </row>
    <row r="2" spans="1:38" ht="18.75">
      <c r="G2" s="167"/>
      <c r="AA2" s="134" t="s">
        <v>105</v>
      </c>
      <c r="AB2" s="134"/>
      <c r="AC2" s="135" t="s">
        <v>106</v>
      </c>
      <c r="AD2" s="129" t="s">
        <v>107</v>
      </c>
      <c r="AE2" s="130"/>
      <c r="AF2" s="131"/>
      <c r="AG2" s="134" t="s">
        <v>108</v>
      </c>
      <c r="AH2" s="134" t="s">
        <v>109</v>
      </c>
      <c r="AI2" s="134" t="s">
        <v>110</v>
      </c>
      <c r="AJ2" s="134" t="s">
        <v>111</v>
      </c>
      <c r="AK2" s="134" t="s">
        <v>112</v>
      </c>
    </row>
    <row r="3" spans="1:38" ht="14.25">
      <c r="A3" s="11" t="s">
        <v>103</v>
      </c>
      <c r="AA3" s="134"/>
      <c r="AB3" s="134"/>
      <c r="AC3" s="136"/>
      <c r="AD3" s="104"/>
      <c r="AE3" s="103" t="s">
        <v>125</v>
      </c>
      <c r="AF3" s="103" t="s">
        <v>126</v>
      </c>
      <c r="AG3" s="134"/>
      <c r="AH3" s="134"/>
      <c r="AI3" s="134"/>
      <c r="AJ3" s="134"/>
      <c r="AK3" s="134"/>
    </row>
    <row r="4" spans="1:38">
      <c r="AA4" s="135" t="str">
        <f>E1</f>
        <v>大阪市</v>
      </c>
      <c r="AB4" s="32" t="s">
        <v>113</v>
      </c>
      <c r="AC4" s="33">
        <f>F22</f>
        <v>1835962</v>
      </c>
      <c r="AD4" s="33">
        <f>F9</f>
        <v>765228</v>
      </c>
      <c r="AE4" s="33">
        <f>F10</f>
        <v>332379</v>
      </c>
      <c r="AF4" s="33">
        <f>F13</f>
        <v>312664</v>
      </c>
      <c r="AG4" s="33">
        <f>F14</f>
        <v>6100</v>
      </c>
      <c r="AH4" s="33">
        <f>F15</f>
        <v>28000</v>
      </c>
      <c r="AI4" s="33">
        <f>F17</f>
        <v>501411</v>
      </c>
      <c r="AJ4" s="33">
        <f>F20</f>
        <v>139867</v>
      </c>
      <c r="AK4" s="33">
        <f>F21</f>
        <v>203230</v>
      </c>
      <c r="AL4" s="113"/>
    </row>
    <row r="5" spans="1:38">
      <c r="A5" s="10" t="s">
        <v>259</v>
      </c>
      <c r="AA5" s="142"/>
      <c r="AB5" s="32" t="s">
        <v>114</v>
      </c>
      <c r="AC5" s="35"/>
      <c r="AD5" s="35">
        <f>G9</f>
        <v>41.679947624188301</v>
      </c>
      <c r="AE5" s="35">
        <f>G10</f>
        <v>18.103806070060273</v>
      </c>
      <c r="AF5" s="35">
        <f>G13</f>
        <v>17.029982102026075</v>
      </c>
      <c r="AG5" s="35">
        <f>G14</f>
        <v>0.33225088536690844</v>
      </c>
      <c r="AH5" s="35">
        <f>G15</f>
        <v>1.5250860311923666</v>
      </c>
      <c r="AI5" s="35">
        <f>G17</f>
        <v>27.310532570935564</v>
      </c>
      <c r="AJ5" s="35">
        <f>G20</f>
        <v>7.6181859973136703</v>
      </c>
      <c r="AK5" s="35">
        <f>G21</f>
        <v>11.069401218543739</v>
      </c>
    </row>
    <row r="6" spans="1:38" ht="14.25">
      <c r="A6" s="3"/>
      <c r="G6" s="137" t="s">
        <v>127</v>
      </c>
      <c r="H6" s="138"/>
      <c r="I6" s="138"/>
      <c r="AA6" s="136"/>
      <c r="AB6" s="32" t="s">
        <v>115</v>
      </c>
      <c r="AC6" s="35">
        <f>I22</f>
        <v>0.67259016853686848</v>
      </c>
      <c r="AD6" s="35">
        <f>I9</f>
        <v>7.4907887473117718</v>
      </c>
      <c r="AE6" s="35">
        <f>I10</f>
        <v>15.475532857366204</v>
      </c>
      <c r="AF6" s="35">
        <f>I13</f>
        <v>2.3858955131017989</v>
      </c>
      <c r="AG6" s="35">
        <f>I14</f>
        <v>4.0955631399317349</v>
      </c>
      <c r="AH6" s="35">
        <f>I15</f>
        <v>-43.999999999999993</v>
      </c>
      <c r="AI6" s="35">
        <f>I17</f>
        <v>3.9243321443301893</v>
      </c>
      <c r="AJ6" s="35">
        <f>I20</f>
        <v>-23.157599797822193</v>
      </c>
      <c r="AK6" s="35">
        <f>I21</f>
        <v>-1.6668682714406691</v>
      </c>
    </row>
    <row r="7" spans="1:38" ht="27" customHeight="1">
      <c r="A7" s="9"/>
      <c r="B7" s="4"/>
      <c r="C7" s="4"/>
      <c r="D7" s="4"/>
      <c r="E7" s="71"/>
      <c r="F7" s="84" t="s">
        <v>267</v>
      </c>
      <c r="G7" s="84"/>
      <c r="H7" s="84" t="s">
        <v>262</v>
      </c>
      <c r="I7" s="114" t="s">
        <v>20</v>
      </c>
    </row>
    <row r="8" spans="1:38" ht="17.100000000000001" customHeight="1">
      <c r="A8" s="5"/>
      <c r="B8" s="6"/>
      <c r="C8" s="6"/>
      <c r="D8" s="6"/>
      <c r="E8" s="72"/>
      <c r="F8" s="115" t="s">
        <v>101</v>
      </c>
      <c r="G8" s="115" t="s">
        <v>1</v>
      </c>
      <c r="H8" s="115" t="s">
        <v>269</v>
      </c>
      <c r="I8" s="116"/>
    </row>
    <row r="9" spans="1:38" ht="18" customHeight="1">
      <c r="A9" s="139" t="s">
        <v>79</v>
      </c>
      <c r="B9" s="139" t="s">
        <v>80</v>
      </c>
      <c r="C9" s="73" t="s">
        <v>2</v>
      </c>
      <c r="D9" s="67"/>
      <c r="E9" s="67"/>
      <c r="F9" s="68">
        <v>765228</v>
      </c>
      <c r="G9" s="69">
        <f t="shared" ref="G9:G22" si="0">F9/$F$22*100</f>
        <v>41.679947624188301</v>
      </c>
      <c r="H9" s="68">
        <v>711901</v>
      </c>
      <c r="I9" s="69">
        <f t="shared" ref="I9:I40" si="1">(F9/H9-1)*100</f>
        <v>7.4907887473117718</v>
      </c>
      <c r="AA9" s="140" t="s">
        <v>104</v>
      </c>
      <c r="AB9" s="141"/>
      <c r="AC9" s="133" t="s">
        <v>116</v>
      </c>
    </row>
    <row r="10" spans="1:38" ht="18" customHeight="1">
      <c r="A10" s="139"/>
      <c r="B10" s="139"/>
      <c r="C10" s="75"/>
      <c r="D10" s="73" t="s">
        <v>21</v>
      </c>
      <c r="E10" s="67"/>
      <c r="F10" s="68">
        <v>332379</v>
      </c>
      <c r="G10" s="69">
        <f t="shared" si="0"/>
        <v>18.103806070060273</v>
      </c>
      <c r="H10" s="68">
        <v>287835</v>
      </c>
      <c r="I10" s="69">
        <f t="shared" si="1"/>
        <v>15.475532857366204</v>
      </c>
      <c r="AA10" s="134" t="s">
        <v>105</v>
      </c>
      <c r="AB10" s="134"/>
      <c r="AC10" s="133"/>
      <c r="AD10" s="129" t="s">
        <v>117</v>
      </c>
      <c r="AE10" s="130"/>
      <c r="AF10" s="131"/>
      <c r="AG10" s="129" t="s">
        <v>118</v>
      </c>
      <c r="AH10" s="143"/>
      <c r="AI10" s="144"/>
      <c r="AJ10" s="129" t="s">
        <v>119</v>
      </c>
      <c r="AK10" s="144"/>
    </row>
    <row r="11" spans="1:38" ht="18" customHeight="1">
      <c r="A11" s="139"/>
      <c r="B11" s="139"/>
      <c r="C11" s="105"/>
      <c r="D11" s="105"/>
      <c r="E11" s="32" t="s">
        <v>22</v>
      </c>
      <c r="F11" s="68">
        <v>217197</v>
      </c>
      <c r="G11" s="69">
        <f t="shared" si="0"/>
        <v>11.830146811317444</v>
      </c>
      <c r="H11" s="68">
        <v>204083</v>
      </c>
      <c r="I11" s="69">
        <f t="shared" si="1"/>
        <v>6.4258169470264637</v>
      </c>
      <c r="AA11" s="134"/>
      <c r="AB11" s="134"/>
      <c r="AC11" s="140"/>
      <c r="AD11" s="104"/>
      <c r="AE11" s="103" t="s">
        <v>120</v>
      </c>
      <c r="AF11" s="103" t="s">
        <v>121</v>
      </c>
      <c r="AG11" s="104"/>
      <c r="AH11" s="103" t="s">
        <v>122</v>
      </c>
      <c r="AI11" s="103" t="s">
        <v>123</v>
      </c>
      <c r="AJ11" s="104"/>
      <c r="AK11" s="36" t="s">
        <v>124</v>
      </c>
    </row>
    <row r="12" spans="1:38" ht="18" customHeight="1">
      <c r="A12" s="139"/>
      <c r="B12" s="139"/>
      <c r="C12" s="105"/>
      <c r="D12" s="104"/>
      <c r="E12" s="32" t="s">
        <v>23</v>
      </c>
      <c r="F12" s="68">
        <v>90900</v>
      </c>
      <c r="G12" s="69">
        <f>F12/$F$22*100</f>
        <v>4.9510828655495045</v>
      </c>
      <c r="H12" s="68">
        <v>60171</v>
      </c>
      <c r="I12" s="69">
        <f t="shared" si="1"/>
        <v>51.069452061624368</v>
      </c>
      <c r="AA12" s="135" t="str">
        <f>E1</f>
        <v>大阪市</v>
      </c>
      <c r="AB12" s="32" t="s">
        <v>113</v>
      </c>
      <c r="AC12" s="33">
        <f>F40</f>
        <v>1835962</v>
      </c>
      <c r="AD12" s="33">
        <f>F23</f>
        <v>1118272</v>
      </c>
      <c r="AE12" s="33">
        <f>F24</f>
        <v>309263</v>
      </c>
      <c r="AF12" s="33">
        <f>F26</f>
        <v>171833</v>
      </c>
      <c r="AG12" s="33">
        <f>F27</f>
        <v>489146</v>
      </c>
      <c r="AH12" s="33">
        <f>F28</f>
        <v>166856</v>
      </c>
      <c r="AI12" s="33">
        <f>F32</f>
        <v>2639</v>
      </c>
      <c r="AJ12" s="33">
        <f>F34</f>
        <v>228544</v>
      </c>
      <c r="AK12" s="33">
        <f>F35</f>
        <v>228454</v>
      </c>
      <c r="AL12" s="37"/>
    </row>
    <row r="13" spans="1:38" ht="18" customHeight="1">
      <c r="A13" s="139"/>
      <c r="B13" s="139"/>
      <c r="C13" s="74"/>
      <c r="D13" s="67" t="s">
        <v>24</v>
      </c>
      <c r="E13" s="67"/>
      <c r="F13" s="68">
        <v>312664</v>
      </c>
      <c r="G13" s="69">
        <f t="shared" si="0"/>
        <v>17.029982102026075</v>
      </c>
      <c r="H13" s="68">
        <v>305378</v>
      </c>
      <c r="I13" s="69">
        <f t="shared" si="1"/>
        <v>2.3858955131017989</v>
      </c>
      <c r="AA13" s="142"/>
      <c r="AB13" s="32" t="s">
        <v>114</v>
      </c>
      <c r="AC13" s="35"/>
      <c r="AD13" s="35">
        <f>G23</f>
        <v>60.909321652626801</v>
      </c>
      <c r="AE13" s="35">
        <f>G24</f>
        <v>16.844738616594462</v>
      </c>
      <c r="AF13" s="35">
        <f>G26</f>
        <v>9.3592895713527842</v>
      </c>
      <c r="AG13" s="35">
        <f>G27</f>
        <v>26.642490421915049</v>
      </c>
      <c r="AH13" s="35">
        <f>G28</f>
        <v>9.0882055293083415</v>
      </c>
      <c r="AI13" s="35">
        <f>G32</f>
        <v>0.14373935843988056</v>
      </c>
      <c r="AJ13" s="35">
        <f>G34</f>
        <v>12.448187925458152</v>
      </c>
      <c r="AK13" s="35">
        <f>G35</f>
        <v>12.443285863215033</v>
      </c>
    </row>
    <row r="14" spans="1:38" ht="18" customHeight="1">
      <c r="A14" s="139"/>
      <c r="B14" s="139"/>
      <c r="C14" s="67" t="s">
        <v>3</v>
      </c>
      <c r="D14" s="67"/>
      <c r="E14" s="67"/>
      <c r="F14" s="68">
        <v>6100</v>
      </c>
      <c r="G14" s="69">
        <f t="shared" si="0"/>
        <v>0.33225088536690844</v>
      </c>
      <c r="H14" s="68">
        <v>5860</v>
      </c>
      <c r="I14" s="69">
        <f t="shared" si="1"/>
        <v>4.0955631399317349</v>
      </c>
      <c r="AA14" s="136"/>
      <c r="AB14" s="32" t="s">
        <v>115</v>
      </c>
      <c r="AC14" s="35">
        <f>I40</f>
        <v>0.67259016853686848</v>
      </c>
      <c r="AD14" s="35">
        <f>I23</f>
        <v>-3.1377863677040096E-2</v>
      </c>
      <c r="AE14" s="35">
        <f>I24</f>
        <v>-3.0599482799153699</v>
      </c>
      <c r="AF14" s="35">
        <f>I26</f>
        <v>-3.461352629863923</v>
      </c>
      <c r="AG14" s="35">
        <f>I27</f>
        <v>-0.32562802601764362</v>
      </c>
      <c r="AH14" s="35">
        <f>I28</f>
        <v>4.4357791561566939</v>
      </c>
      <c r="AI14" s="35">
        <f>I32</f>
        <v>-23.128459073696472</v>
      </c>
      <c r="AJ14" s="35">
        <f>I34</f>
        <v>6.6323269366254767</v>
      </c>
      <c r="AK14" s="35">
        <f>I35</f>
        <v>6.6176951006654994</v>
      </c>
    </row>
    <row r="15" spans="1:38" ht="18" customHeight="1">
      <c r="A15" s="139"/>
      <c r="B15" s="139"/>
      <c r="C15" s="67" t="s">
        <v>4</v>
      </c>
      <c r="D15" s="67"/>
      <c r="E15" s="67"/>
      <c r="F15" s="68">
        <v>28000</v>
      </c>
      <c r="G15" s="69">
        <f t="shared" si="0"/>
        <v>1.5250860311923666</v>
      </c>
      <c r="H15" s="68">
        <v>50000</v>
      </c>
      <c r="I15" s="69">
        <f t="shared" si="1"/>
        <v>-43.999999999999993</v>
      </c>
    </row>
    <row r="16" spans="1:38" ht="18" customHeight="1">
      <c r="A16" s="139"/>
      <c r="B16" s="139"/>
      <c r="C16" s="67" t="s">
        <v>25</v>
      </c>
      <c r="D16" s="67"/>
      <c r="E16" s="67"/>
      <c r="F16" s="68">
        <v>67360</v>
      </c>
      <c r="G16" s="69">
        <f t="shared" si="0"/>
        <v>3.6689212521827796</v>
      </c>
      <c r="H16" s="68">
        <v>68896</v>
      </c>
      <c r="I16" s="69">
        <f>(F16/H16-1)*100</f>
        <v>-2.2294472828611189</v>
      </c>
    </row>
    <row r="17" spans="1:9" ht="18" customHeight="1">
      <c r="A17" s="139"/>
      <c r="B17" s="139"/>
      <c r="C17" s="67" t="s">
        <v>5</v>
      </c>
      <c r="D17" s="67"/>
      <c r="E17" s="67"/>
      <c r="F17" s="68">
        <v>501411</v>
      </c>
      <c r="G17" s="69">
        <f t="shared" si="0"/>
        <v>27.310532570935564</v>
      </c>
      <c r="H17" s="68">
        <v>482477</v>
      </c>
      <c r="I17" s="69">
        <f t="shared" si="1"/>
        <v>3.9243321443301893</v>
      </c>
    </row>
    <row r="18" spans="1:9" ht="18" customHeight="1">
      <c r="A18" s="139"/>
      <c r="B18" s="139"/>
      <c r="C18" s="67" t="s">
        <v>26</v>
      </c>
      <c r="D18" s="67"/>
      <c r="E18" s="67"/>
      <c r="F18" s="68">
        <v>100824</v>
      </c>
      <c r="G18" s="69">
        <f t="shared" si="0"/>
        <v>5.4916169288906849</v>
      </c>
      <c r="H18" s="68">
        <v>94749</v>
      </c>
      <c r="I18" s="69">
        <f t="shared" si="1"/>
        <v>6.4116771680967632</v>
      </c>
    </row>
    <row r="19" spans="1:9" ht="18" customHeight="1">
      <c r="A19" s="139"/>
      <c r="B19" s="139"/>
      <c r="C19" s="67" t="s">
        <v>27</v>
      </c>
      <c r="D19" s="67"/>
      <c r="E19" s="67"/>
      <c r="F19" s="68">
        <v>23942</v>
      </c>
      <c r="G19" s="69">
        <f t="shared" si="0"/>
        <v>1.3040574913859873</v>
      </c>
      <c r="H19" s="68">
        <v>21120</v>
      </c>
      <c r="I19" s="69">
        <f t="shared" si="1"/>
        <v>13.361742424242419</v>
      </c>
    </row>
    <row r="20" spans="1:9" ht="18" customHeight="1">
      <c r="A20" s="139"/>
      <c r="B20" s="139"/>
      <c r="C20" s="67" t="s">
        <v>6</v>
      </c>
      <c r="D20" s="67"/>
      <c r="E20" s="67"/>
      <c r="F20" s="68">
        <v>139867</v>
      </c>
      <c r="G20" s="69">
        <f t="shared" si="0"/>
        <v>7.6181859973136703</v>
      </c>
      <c r="H20" s="68">
        <v>182018</v>
      </c>
      <c r="I20" s="69">
        <f t="shared" si="1"/>
        <v>-23.157599797822193</v>
      </c>
    </row>
    <row r="21" spans="1:9" ht="18" customHeight="1">
      <c r="A21" s="139"/>
      <c r="B21" s="139"/>
      <c r="C21" s="67" t="s">
        <v>7</v>
      </c>
      <c r="D21" s="67"/>
      <c r="E21" s="67"/>
      <c r="F21" s="68">
        <v>203230</v>
      </c>
      <c r="G21" s="69">
        <f t="shared" si="0"/>
        <v>11.069401218543739</v>
      </c>
      <c r="H21" s="68">
        <v>206675</v>
      </c>
      <c r="I21" s="69">
        <f t="shared" si="1"/>
        <v>-1.6668682714406691</v>
      </c>
    </row>
    <row r="22" spans="1:9" ht="18" customHeight="1">
      <c r="A22" s="139"/>
      <c r="B22" s="139"/>
      <c r="C22" s="67" t="s">
        <v>8</v>
      </c>
      <c r="D22" s="67"/>
      <c r="E22" s="67"/>
      <c r="F22" s="68">
        <f>SUM(F9,F14:F21)</f>
        <v>1835962</v>
      </c>
      <c r="G22" s="69">
        <f t="shared" si="0"/>
        <v>100</v>
      </c>
      <c r="H22" s="68">
        <f>SUM(H9,H14:H21)</f>
        <v>1823696</v>
      </c>
      <c r="I22" s="69">
        <f t="shared" si="1"/>
        <v>0.67259016853686848</v>
      </c>
    </row>
    <row r="23" spans="1:9" ht="18" customHeight="1">
      <c r="A23" s="139"/>
      <c r="B23" s="139" t="s">
        <v>81</v>
      </c>
      <c r="C23" s="76" t="s">
        <v>9</v>
      </c>
      <c r="D23" s="32"/>
      <c r="E23" s="32"/>
      <c r="F23" s="68">
        <f>SUM(F24:F26)</f>
        <v>1118272</v>
      </c>
      <c r="G23" s="69">
        <f t="shared" ref="G23:G37" si="2">F23/$F$40*100</f>
        <v>60.909321652626801</v>
      </c>
      <c r="H23" s="68">
        <v>1118623</v>
      </c>
      <c r="I23" s="69">
        <f t="shared" si="1"/>
        <v>-3.1377863677040096E-2</v>
      </c>
    </row>
    <row r="24" spans="1:9" ht="18" customHeight="1">
      <c r="A24" s="139"/>
      <c r="B24" s="139"/>
      <c r="C24" s="75"/>
      <c r="D24" s="32" t="s">
        <v>10</v>
      </c>
      <c r="E24" s="32"/>
      <c r="F24" s="68">
        <v>309263</v>
      </c>
      <c r="G24" s="69">
        <f t="shared" si="2"/>
        <v>16.844738616594462</v>
      </c>
      <c r="H24" s="68">
        <v>319025</v>
      </c>
      <c r="I24" s="69">
        <f t="shared" si="1"/>
        <v>-3.0599482799153699</v>
      </c>
    </row>
    <row r="25" spans="1:9" ht="18" customHeight="1">
      <c r="A25" s="139"/>
      <c r="B25" s="139"/>
      <c r="C25" s="75"/>
      <c r="D25" s="32" t="s">
        <v>28</v>
      </c>
      <c r="E25" s="32"/>
      <c r="F25" s="68">
        <v>637176</v>
      </c>
      <c r="G25" s="69">
        <f t="shared" si="2"/>
        <v>34.705293464679556</v>
      </c>
      <c r="H25" s="68">
        <v>621604</v>
      </c>
      <c r="I25" s="69">
        <f t="shared" si="1"/>
        <v>2.5051318846082138</v>
      </c>
    </row>
    <row r="26" spans="1:9" ht="18" customHeight="1">
      <c r="A26" s="139"/>
      <c r="B26" s="139"/>
      <c r="C26" s="74"/>
      <c r="D26" s="32" t="s">
        <v>11</v>
      </c>
      <c r="E26" s="32"/>
      <c r="F26" s="68">
        <v>171833</v>
      </c>
      <c r="G26" s="69">
        <f t="shared" si="2"/>
        <v>9.3592895713527842</v>
      </c>
      <c r="H26" s="68">
        <v>177994</v>
      </c>
      <c r="I26" s="69">
        <f t="shared" si="1"/>
        <v>-3.461352629863923</v>
      </c>
    </row>
    <row r="27" spans="1:9" ht="18" customHeight="1">
      <c r="A27" s="139"/>
      <c r="B27" s="139"/>
      <c r="C27" s="76" t="s">
        <v>12</v>
      </c>
      <c r="D27" s="32"/>
      <c r="E27" s="32"/>
      <c r="F27" s="68">
        <f>489146</f>
        <v>489146</v>
      </c>
      <c r="G27" s="69">
        <f t="shared" si="2"/>
        <v>26.642490421915049</v>
      </c>
      <c r="H27" s="68">
        <v>490744</v>
      </c>
      <c r="I27" s="69">
        <f t="shared" si="1"/>
        <v>-0.32562802601764362</v>
      </c>
    </row>
    <row r="28" spans="1:9" ht="18" customHeight="1">
      <c r="A28" s="139"/>
      <c r="B28" s="139"/>
      <c r="C28" s="75"/>
      <c r="D28" s="32" t="s">
        <v>13</v>
      </c>
      <c r="E28" s="32"/>
      <c r="F28" s="68">
        <v>166856</v>
      </c>
      <c r="G28" s="69">
        <f t="shared" si="2"/>
        <v>9.0882055293083415</v>
      </c>
      <c r="H28" s="68">
        <v>159769</v>
      </c>
      <c r="I28" s="69">
        <f t="shared" si="1"/>
        <v>4.4357791561566939</v>
      </c>
    </row>
    <row r="29" spans="1:9" ht="18" customHeight="1">
      <c r="A29" s="139"/>
      <c r="B29" s="139"/>
      <c r="C29" s="75"/>
      <c r="D29" s="32" t="s">
        <v>29</v>
      </c>
      <c r="E29" s="32"/>
      <c r="F29" s="68">
        <v>19549</v>
      </c>
      <c r="G29" s="69">
        <f t="shared" si="2"/>
        <v>1.0647823865635564</v>
      </c>
      <c r="H29" s="68">
        <v>17746</v>
      </c>
      <c r="I29" s="69">
        <f t="shared" si="1"/>
        <v>10.160036064465228</v>
      </c>
    </row>
    <row r="30" spans="1:9" ht="18" customHeight="1">
      <c r="A30" s="139"/>
      <c r="B30" s="139"/>
      <c r="C30" s="75"/>
      <c r="D30" s="32" t="s">
        <v>30</v>
      </c>
      <c r="E30" s="32"/>
      <c r="F30" s="68">
        <v>156646</v>
      </c>
      <c r="G30" s="69">
        <f t="shared" si="2"/>
        <v>8.5320938015056953</v>
      </c>
      <c r="H30" s="68">
        <v>157243</v>
      </c>
      <c r="I30" s="69">
        <f t="shared" si="1"/>
        <v>-0.37966713939571184</v>
      </c>
    </row>
    <row r="31" spans="1:9" ht="18" customHeight="1">
      <c r="A31" s="139"/>
      <c r="B31" s="139"/>
      <c r="C31" s="75"/>
      <c r="D31" s="32" t="s">
        <v>31</v>
      </c>
      <c r="E31" s="32"/>
      <c r="F31" s="68">
        <v>129756</v>
      </c>
      <c r="G31" s="69">
        <f t="shared" si="2"/>
        <v>7.0674665379784551</v>
      </c>
      <c r="H31" s="68">
        <v>137099</v>
      </c>
      <c r="I31" s="69">
        <f t="shared" si="1"/>
        <v>-5.3559836322657368</v>
      </c>
    </row>
    <row r="32" spans="1:9" ht="18" customHeight="1">
      <c r="A32" s="139"/>
      <c r="B32" s="139"/>
      <c r="C32" s="75"/>
      <c r="D32" s="32" t="s">
        <v>14</v>
      </c>
      <c r="E32" s="32"/>
      <c r="F32" s="68">
        <v>2639</v>
      </c>
      <c r="G32" s="69">
        <f t="shared" si="2"/>
        <v>0.14373935843988056</v>
      </c>
      <c r="H32" s="68">
        <v>3433</v>
      </c>
      <c r="I32" s="69">
        <f t="shared" si="1"/>
        <v>-23.128459073696472</v>
      </c>
    </row>
    <row r="33" spans="1:9" ht="18" customHeight="1">
      <c r="A33" s="139"/>
      <c r="B33" s="139"/>
      <c r="C33" s="74"/>
      <c r="D33" s="32" t="s">
        <v>32</v>
      </c>
      <c r="E33" s="32"/>
      <c r="F33" s="68">
        <v>8700</v>
      </c>
      <c r="G33" s="69">
        <f t="shared" si="2"/>
        <v>0.47386601683477114</v>
      </c>
      <c r="H33" s="68">
        <v>10454</v>
      </c>
      <c r="I33" s="69">
        <f t="shared" si="1"/>
        <v>-16.778266692175247</v>
      </c>
    </row>
    <row r="34" spans="1:9" ht="18" customHeight="1">
      <c r="A34" s="139"/>
      <c r="B34" s="139"/>
      <c r="C34" s="76" t="s">
        <v>15</v>
      </c>
      <c r="D34" s="32"/>
      <c r="E34" s="32"/>
      <c r="F34" s="68">
        <v>228544</v>
      </c>
      <c r="G34" s="69">
        <f t="shared" si="2"/>
        <v>12.448187925458152</v>
      </c>
      <c r="H34" s="68">
        <v>214329</v>
      </c>
      <c r="I34" s="69">
        <f t="shared" si="1"/>
        <v>6.6323269366254767</v>
      </c>
    </row>
    <row r="35" spans="1:9" ht="18" customHeight="1">
      <c r="A35" s="139"/>
      <c r="B35" s="139"/>
      <c r="C35" s="75"/>
      <c r="D35" s="76" t="s">
        <v>16</v>
      </c>
      <c r="E35" s="32"/>
      <c r="F35" s="68">
        <v>228454</v>
      </c>
      <c r="G35" s="69">
        <f t="shared" si="2"/>
        <v>12.443285863215033</v>
      </c>
      <c r="H35" s="68">
        <v>214274</v>
      </c>
      <c r="I35" s="69">
        <f t="shared" si="1"/>
        <v>6.6176951006654994</v>
      </c>
    </row>
    <row r="36" spans="1:9" ht="18" customHeight="1">
      <c r="A36" s="139"/>
      <c r="B36" s="139"/>
      <c r="C36" s="75"/>
      <c r="D36" s="75"/>
      <c r="E36" s="70" t="s">
        <v>102</v>
      </c>
      <c r="F36" s="68">
        <v>127626</v>
      </c>
      <c r="G36" s="69">
        <f t="shared" si="2"/>
        <v>6.9514510648913213</v>
      </c>
      <c r="H36" s="68">
        <v>112342</v>
      </c>
      <c r="I36" s="69">
        <f>(F36/H36-1)*100</f>
        <v>13.604885083049979</v>
      </c>
    </row>
    <row r="37" spans="1:9" ht="18" customHeight="1">
      <c r="A37" s="139"/>
      <c r="B37" s="139"/>
      <c r="C37" s="75"/>
      <c r="D37" s="74"/>
      <c r="E37" s="32" t="s">
        <v>33</v>
      </c>
      <c r="F37" s="68">
        <v>100828</v>
      </c>
      <c r="G37" s="69">
        <f t="shared" si="2"/>
        <v>5.4918347983237119</v>
      </c>
      <c r="H37" s="68">
        <v>101932</v>
      </c>
      <c r="I37" s="69">
        <f t="shared" si="1"/>
        <v>-1.083074991170585</v>
      </c>
    </row>
    <row r="38" spans="1:9" ht="18" customHeight="1">
      <c r="A38" s="139"/>
      <c r="B38" s="139"/>
      <c r="C38" s="75"/>
      <c r="D38" s="67" t="s">
        <v>34</v>
      </c>
      <c r="E38" s="67"/>
      <c r="F38" s="68">
        <v>90</v>
      </c>
      <c r="G38" s="69">
        <f>F38/$F$40*100</f>
        <v>4.9020622431183219E-3</v>
      </c>
      <c r="H38" s="68">
        <v>55</v>
      </c>
      <c r="I38" s="69">
        <f t="shared" si="1"/>
        <v>63.636363636363647</v>
      </c>
    </row>
    <row r="39" spans="1:9" ht="18" customHeight="1">
      <c r="A39" s="139"/>
      <c r="B39" s="139"/>
      <c r="C39" s="74"/>
      <c r="D39" s="67" t="s">
        <v>35</v>
      </c>
      <c r="E39" s="67"/>
      <c r="F39" s="68">
        <v>0</v>
      </c>
      <c r="G39" s="69">
        <f>F39/$F$40*100</f>
        <v>0</v>
      </c>
      <c r="H39" s="68">
        <v>0</v>
      </c>
      <c r="I39" s="69">
        <v>0</v>
      </c>
    </row>
    <row r="40" spans="1:9" ht="18" customHeight="1">
      <c r="A40" s="139"/>
      <c r="B40" s="139"/>
      <c r="C40" s="32" t="s">
        <v>17</v>
      </c>
      <c r="D40" s="32"/>
      <c r="E40" s="32"/>
      <c r="F40" s="68">
        <f>SUM(F23,F27,F34)</f>
        <v>1835962</v>
      </c>
      <c r="G40" s="69">
        <f>F40/$F$40*100</f>
        <v>100</v>
      </c>
      <c r="H40" s="68">
        <f>SUM(H23,H27,H34)</f>
        <v>1823696</v>
      </c>
      <c r="I40" s="69">
        <f t="shared" si="1"/>
        <v>0.67259016853686848</v>
      </c>
    </row>
    <row r="41" spans="1:9" ht="18" customHeight="1">
      <c r="A41" s="28" t="s">
        <v>18</v>
      </c>
      <c r="B41" s="28"/>
    </row>
    <row r="42" spans="1:9" ht="18" customHeight="1">
      <c r="A42" s="29" t="s">
        <v>19</v>
      </c>
      <c r="B42" s="28"/>
    </row>
  </sheetData>
  <mergeCells count="24">
    <mergeCell ref="AD10:AF10"/>
    <mergeCell ref="AG10:AI10"/>
    <mergeCell ref="AJ10:AK10"/>
    <mergeCell ref="AA12:AA14"/>
    <mergeCell ref="B23:B40"/>
    <mergeCell ref="G6:I6"/>
    <mergeCell ref="A9:A40"/>
    <mergeCell ref="B9:B22"/>
    <mergeCell ref="AA9:AB9"/>
    <mergeCell ref="AC9:AC11"/>
    <mergeCell ref="AA10:AA11"/>
    <mergeCell ref="AB10:AB11"/>
    <mergeCell ref="AA4:AA6"/>
    <mergeCell ref="AG2:AG3"/>
    <mergeCell ref="AH2:AH3"/>
    <mergeCell ref="AI2:AI3"/>
    <mergeCell ref="AJ2:AJ3"/>
    <mergeCell ref="AK2:AK3"/>
    <mergeCell ref="AD2:AF2"/>
    <mergeCell ref="A1:D1"/>
    <mergeCell ref="AA1:AB1"/>
    <mergeCell ref="AA2:AA3"/>
    <mergeCell ref="AB2:AB3"/>
    <mergeCell ref="AC2:AC3"/>
  </mergeCells>
  <phoneticPr fontId="19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29" activePane="bottomRight" state="frozen"/>
      <selection activeCell="G46" sqref="G46"/>
      <selection pane="topRight" activeCell="G46" sqref="G46"/>
      <selection pane="bottomLeft" activeCell="G46" sqref="G46"/>
      <selection pane="bottomRight" activeCell="F49" sqref="F49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3" t="s">
        <v>296</v>
      </c>
      <c r="E1" s="15"/>
      <c r="F1" s="15"/>
      <c r="G1" s="15"/>
    </row>
    <row r="2" spans="1:25" ht="15" customHeight="1"/>
    <row r="3" spans="1:25" ht="15" customHeight="1">
      <c r="A3" s="16" t="s">
        <v>42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260</v>
      </c>
      <c r="B5" s="13"/>
      <c r="C5" s="13"/>
      <c r="D5" s="13"/>
      <c r="K5" s="17"/>
      <c r="O5" s="17" t="s">
        <v>43</v>
      </c>
    </row>
    <row r="6" spans="1:25" ht="15.95" customHeight="1">
      <c r="A6" s="156" t="s">
        <v>44</v>
      </c>
      <c r="B6" s="157"/>
      <c r="C6" s="157"/>
      <c r="D6" s="157"/>
      <c r="E6" s="157"/>
      <c r="F6" s="154" t="s">
        <v>287</v>
      </c>
      <c r="G6" s="155"/>
      <c r="H6" s="154" t="s">
        <v>288</v>
      </c>
      <c r="I6" s="155"/>
      <c r="J6" s="154" t="s">
        <v>289</v>
      </c>
      <c r="K6" s="155"/>
      <c r="L6" s="154" t="s">
        <v>290</v>
      </c>
      <c r="M6" s="155"/>
      <c r="N6" s="154" t="s">
        <v>291</v>
      </c>
      <c r="O6" s="155"/>
    </row>
    <row r="7" spans="1:25" ht="15.95" customHeight="1">
      <c r="A7" s="157"/>
      <c r="B7" s="157"/>
      <c r="C7" s="157"/>
      <c r="D7" s="157"/>
      <c r="E7" s="157"/>
      <c r="F7" s="65" t="s">
        <v>261</v>
      </c>
      <c r="G7" s="77" t="s">
        <v>262</v>
      </c>
      <c r="H7" s="65" t="s">
        <v>261</v>
      </c>
      <c r="I7" s="77" t="s">
        <v>262</v>
      </c>
      <c r="J7" s="65" t="s">
        <v>261</v>
      </c>
      <c r="K7" s="77" t="s">
        <v>262</v>
      </c>
      <c r="L7" s="65" t="s">
        <v>261</v>
      </c>
      <c r="M7" s="77" t="s">
        <v>262</v>
      </c>
      <c r="N7" s="65" t="s">
        <v>261</v>
      </c>
      <c r="O7" s="77" t="s">
        <v>262</v>
      </c>
    </row>
    <row r="8" spans="1:25" ht="15.95" customHeight="1">
      <c r="A8" s="145" t="s">
        <v>83</v>
      </c>
      <c r="B8" s="73" t="s">
        <v>45</v>
      </c>
      <c r="C8" s="67"/>
      <c r="D8" s="67"/>
      <c r="E8" s="109" t="s">
        <v>36</v>
      </c>
      <c r="F8" s="108">
        <v>65929</v>
      </c>
      <c r="G8" s="108">
        <v>70689</v>
      </c>
      <c r="H8" s="108">
        <v>736</v>
      </c>
      <c r="I8" s="108">
        <v>1859</v>
      </c>
      <c r="J8" s="108">
        <v>80514</v>
      </c>
      <c r="K8" s="108">
        <v>83886</v>
      </c>
      <c r="L8" s="108">
        <v>13067</v>
      </c>
      <c r="M8" s="108">
        <v>23756</v>
      </c>
      <c r="N8" s="108">
        <v>7597</v>
      </c>
      <c r="O8" s="108">
        <v>7697</v>
      </c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45"/>
      <c r="B9" s="75"/>
      <c r="C9" s="67" t="s">
        <v>46</v>
      </c>
      <c r="D9" s="67"/>
      <c r="E9" s="109" t="s">
        <v>37</v>
      </c>
      <c r="F9" s="108">
        <v>65749</v>
      </c>
      <c r="G9" s="108">
        <v>65887</v>
      </c>
      <c r="H9" s="108">
        <v>736</v>
      </c>
      <c r="I9" s="108">
        <v>1859</v>
      </c>
      <c r="J9" s="108">
        <v>80428</v>
      </c>
      <c r="K9" s="108">
        <v>81118</v>
      </c>
      <c r="L9" s="108">
        <v>12461</v>
      </c>
      <c r="M9" s="108">
        <v>23756</v>
      </c>
      <c r="N9" s="108">
        <v>7597</v>
      </c>
      <c r="O9" s="108">
        <v>7697</v>
      </c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45"/>
      <c r="B10" s="74"/>
      <c r="C10" s="67" t="s">
        <v>47</v>
      </c>
      <c r="D10" s="67"/>
      <c r="E10" s="109" t="s">
        <v>38</v>
      </c>
      <c r="F10" s="108">
        <v>180</v>
      </c>
      <c r="G10" s="108">
        <v>4802</v>
      </c>
      <c r="H10" s="108">
        <v>0</v>
      </c>
      <c r="I10" s="108">
        <v>0</v>
      </c>
      <c r="J10" s="80">
        <v>86</v>
      </c>
      <c r="K10" s="80">
        <v>2768</v>
      </c>
      <c r="L10" s="108">
        <v>607</v>
      </c>
      <c r="M10" s="108">
        <v>0</v>
      </c>
      <c r="N10" s="108">
        <v>0</v>
      </c>
      <c r="O10" s="108">
        <v>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45"/>
      <c r="B11" s="73" t="s">
        <v>48</v>
      </c>
      <c r="C11" s="67"/>
      <c r="D11" s="67"/>
      <c r="E11" s="109" t="s">
        <v>39</v>
      </c>
      <c r="F11" s="108">
        <v>59171</v>
      </c>
      <c r="G11" s="108">
        <v>62908</v>
      </c>
      <c r="H11" s="108">
        <v>1108</v>
      </c>
      <c r="I11" s="108">
        <v>1921</v>
      </c>
      <c r="J11" s="108">
        <v>76612</v>
      </c>
      <c r="K11" s="108">
        <v>80419</v>
      </c>
      <c r="L11" s="108">
        <v>10828</v>
      </c>
      <c r="M11" s="108">
        <v>16040</v>
      </c>
      <c r="N11" s="108">
        <v>7856</v>
      </c>
      <c r="O11" s="108">
        <v>8146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45"/>
      <c r="B12" s="75"/>
      <c r="C12" s="67" t="s">
        <v>49</v>
      </c>
      <c r="D12" s="67"/>
      <c r="E12" s="109" t="s">
        <v>40</v>
      </c>
      <c r="F12" s="108">
        <v>58584</v>
      </c>
      <c r="G12" s="108">
        <v>57663</v>
      </c>
      <c r="H12" s="108">
        <v>706</v>
      </c>
      <c r="I12" s="108">
        <v>1749</v>
      </c>
      <c r="J12" s="108">
        <v>76612</v>
      </c>
      <c r="K12" s="108">
        <v>77806</v>
      </c>
      <c r="L12" s="108">
        <v>10828</v>
      </c>
      <c r="M12" s="108">
        <v>16040</v>
      </c>
      <c r="N12" s="108">
        <v>7856</v>
      </c>
      <c r="O12" s="108">
        <v>8146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45"/>
      <c r="B13" s="74"/>
      <c r="C13" s="67" t="s">
        <v>50</v>
      </c>
      <c r="D13" s="67"/>
      <c r="E13" s="109" t="s">
        <v>41</v>
      </c>
      <c r="F13" s="108">
        <v>587</v>
      </c>
      <c r="G13" s="108">
        <v>5245</v>
      </c>
      <c r="H13" s="80">
        <v>402</v>
      </c>
      <c r="I13" s="80">
        <v>172</v>
      </c>
      <c r="J13" s="80">
        <v>0</v>
      </c>
      <c r="K13" s="80">
        <v>2613</v>
      </c>
      <c r="L13" s="108">
        <v>0</v>
      </c>
      <c r="M13" s="108">
        <v>0</v>
      </c>
      <c r="N13" s="108">
        <v>0</v>
      </c>
      <c r="O13" s="108">
        <v>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45"/>
      <c r="B14" s="67" t="s">
        <v>51</v>
      </c>
      <c r="C14" s="67"/>
      <c r="D14" s="67"/>
      <c r="E14" s="109" t="s">
        <v>87</v>
      </c>
      <c r="F14" s="108">
        <v>7164</v>
      </c>
      <c r="G14" s="108">
        <f t="shared" ref="G14:G15" si="0">G9-G12</f>
        <v>8224</v>
      </c>
      <c r="H14" s="108">
        <v>30</v>
      </c>
      <c r="I14" s="108">
        <v>110</v>
      </c>
      <c r="J14" s="108">
        <v>3815</v>
      </c>
      <c r="K14" s="108">
        <v>3311</v>
      </c>
      <c r="L14" s="108">
        <v>1633</v>
      </c>
      <c r="M14" s="108">
        <v>7717</v>
      </c>
      <c r="N14" s="108">
        <v>-259</v>
      </c>
      <c r="O14" s="108">
        <v>-448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45"/>
      <c r="B15" s="67" t="s">
        <v>52</v>
      </c>
      <c r="C15" s="67"/>
      <c r="D15" s="67"/>
      <c r="E15" s="109" t="s">
        <v>88</v>
      </c>
      <c r="F15" s="108">
        <v>-407</v>
      </c>
      <c r="G15" s="108">
        <f t="shared" si="0"/>
        <v>-443</v>
      </c>
      <c r="H15" s="108">
        <v>-402</v>
      </c>
      <c r="I15" s="108">
        <v>-172</v>
      </c>
      <c r="J15" s="108">
        <v>86</v>
      </c>
      <c r="K15" s="108">
        <v>156</v>
      </c>
      <c r="L15" s="108">
        <v>607</v>
      </c>
      <c r="M15" s="108">
        <v>0</v>
      </c>
      <c r="N15" s="108">
        <v>0</v>
      </c>
      <c r="O15" s="108"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45"/>
      <c r="B16" s="67" t="s">
        <v>53</v>
      </c>
      <c r="C16" s="67"/>
      <c r="D16" s="67"/>
      <c r="E16" s="109" t="s">
        <v>89</v>
      </c>
      <c r="F16" s="108">
        <v>6757</v>
      </c>
      <c r="G16" s="108">
        <f t="shared" ref="G16" si="1">G8-G11</f>
        <v>7781</v>
      </c>
      <c r="H16" s="108">
        <v>-372</v>
      </c>
      <c r="I16" s="108">
        <v>-62</v>
      </c>
      <c r="J16" s="108">
        <v>3902</v>
      </c>
      <c r="K16" s="108">
        <v>3467</v>
      </c>
      <c r="L16" s="108">
        <v>2239</v>
      </c>
      <c r="M16" s="108">
        <v>7717</v>
      </c>
      <c r="N16" s="108">
        <v>-259</v>
      </c>
      <c r="O16" s="108">
        <v>-448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45"/>
      <c r="B17" s="67" t="s">
        <v>54</v>
      </c>
      <c r="C17" s="67"/>
      <c r="D17" s="67"/>
      <c r="E17" s="65"/>
      <c r="F17" s="108">
        <v>0</v>
      </c>
      <c r="G17" s="108">
        <v>0</v>
      </c>
      <c r="H17" s="80">
        <v>0</v>
      </c>
      <c r="I17" s="80">
        <v>0</v>
      </c>
      <c r="J17" s="108">
        <v>0</v>
      </c>
      <c r="K17" s="108">
        <v>0</v>
      </c>
      <c r="L17" s="108">
        <v>130522</v>
      </c>
      <c r="M17" s="108">
        <v>134563</v>
      </c>
      <c r="N17" s="80">
        <v>35529</v>
      </c>
      <c r="O17" s="80">
        <v>35762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45"/>
      <c r="B18" s="67" t="s">
        <v>55</v>
      </c>
      <c r="C18" s="67"/>
      <c r="D18" s="67"/>
      <c r="E18" s="65"/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45" t="s">
        <v>84</v>
      </c>
      <c r="B19" s="73" t="s">
        <v>56</v>
      </c>
      <c r="C19" s="67"/>
      <c r="D19" s="67"/>
      <c r="E19" s="109"/>
      <c r="F19" s="108">
        <v>12771</v>
      </c>
      <c r="G19" s="108">
        <v>11283</v>
      </c>
      <c r="H19" s="108">
        <v>217</v>
      </c>
      <c r="I19" s="108">
        <v>197</v>
      </c>
      <c r="J19" s="108">
        <v>51338</v>
      </c>
      <c r="K19" s="108">
        <v>51678</v>
      </c>
      <c r="L19" s="108">
        <v>27984</v>
      </c>
      <c r="M19" s="108">
        <v>18848</v>
      </c>
      <c r="N19" s="108">
        <v>2926</v>
      </c>
      <c r="O19" s="108">
        <v>2952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45"/>
      <c r="B20" s="74"/>
      <c r="C20" s="67" t="s">
        <v>57</v>
      </c>
      <c r="D20" s="67"/>
      <c r="E20" s="109"/>
      <c r="F20" s="108">
        <v>11000</v>
      </c>
      <c r="G20" s="108">
        <v>9000</v>
      </c>
      <c r="H20" s="108">
        <v>0</v>
      </c>
      <c r="I20" s="108">
        <v>0</v>
      </c>
      <c r="J20" s="108">
        <v>30428</v>
      </c>
      <c r="K20" s="108">
        <v>32783</v>
      </c>
      <c r="L20" s="108">
        <v>27731</v>
      </c>
      <c r="M20" s="108">
        <v>15693</v>
      </c>
      <c r="N20" s="108">
        <v>2026</v>
      </c>
      <c r="O20" s="108">
        <v>1935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45"/>
      <c r="B21" s="67" t="s">
        <v>58</v>
      </c>
      <c r="C21" s="67"/>
      <c r="D21" s="67"/>
      <c r="E21" s="109" t="s">
        <v>90</v>
      </c>
      <c r="F21" s="108">
        <v>12771</v>
      </c>
      <c r="G21" s="108">
        <v>11283</v>
      </c>
      <c r="H21" s="108">
        <v>217</v>
      </c>
      <c r="I21" s="108">
        <v>197</v>
      </c>
      <c r="J21" s="108">
        <v>51338</v>
      </c>
      <c r="K21" s="108">
        <v>51678</v>
      </c>
      <c r="L21" s="108">
        <v>27984</v>
      </c>
      <c r="M21" s="108">
        <v>18848</v>
      </c>
      <c r="N21" s="108">
        <v>2926</v>
      </c>
      <c r="O21" s="108">
        <v>2952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45"/>
      <c r="B22" s="73" t="s">
        <v>59</v>
      </c>
      <c r="C22" s="67"/>
      <c r="D22" s="67"/>
      <c r="E22" s="109" t="s">
        <v>91</v>
      </c>
      <c r="F22" s="108">
        <v>45393</v>
      </c>
      <c r="G22" s="108">
        <v>46230</v>
      </c>
      <c r="H22" s="108">
        <v>763</v>
      </c>
      <c r="I22" s="108">
        <v>647</v>
      </c>
      <c r="J22" s="108">
        <v>79769</v>
      </c>
      <c r="K22" s="108">
        <v>79840</v>
      </c>
      <c r="L22" s="108">
        <v>37554</v>
      </c>
      <c r="M22" s="108">
        <v>26330</v>
      </c>
      <c r="N22" s="108">
        <v>5348</v>
      </c>
      <c r="O22" s="108">
        <v>5210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45"/>
      <c r="B23" s="74" t="s">
        <v>60</v>
      </c>
      <c r="C23" s="67" t="s">
        <v>61</v>
      </c>
      <c r="D23" s="67"/>
      <c r="E23" s="109"/>
      <c r="F23" s="108">
        <v>12359</v>
      </c>
      <c r="G23" s="108">
        <v>16227</v>
      </c>
      <c r="H23" s="108">
        <v>66</v>
      </c>
      <c r="I23" s="108">
        <v>103</v>
      </c>
      <c r="J23" s="108">
        <v>28442</v>
      </c>
      <c r="K23" s="108">
        <v>28575</v>
      </c>
      <c r="L23" s="108">
        <v>7439</v>
      </c>
      <c r="M23" s="108">
        <v>6094</v>
      </c>
      <c r="N23" s="108">
        <v>3612</v>
      </c>
      <c r="O23" s="108">
        <v>3831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45"/>
      <c r="B24" s="67" t="s">
        <v>92</v>
      </c>
      <c r="C24" s="67"/>
      <c r="D24" s="67"/>
      <c r="E24" s="109" t="s">
        <v>93</v>
      </c>
      <c r="F24" s="108">
        <f t="shared" ref="F24:L24" si="2">F21-F22</f>
        <v>-32622</v>
      </c>
      <c r="G24" s="108">
        <f t="shared" si="2"/>
        <v>-34947</v>
      </c>
      <c r="H24" s="108">
        <f t="shared" si="2"/>
        <v>-546</v>
      </c>
      <c r="I24" s="108">
        <v>-451</v>
      </c>
      <c r="J24" s="108">
        <f t="shared" si="2"/>
        <v>-28431</v>
      </c>
      <c r="K24" s="108">
        <v>-28162</v>
      </c>
      <c r="L24" s="108">
        <f t="shared" si="2"/>
        <v>-9570</v>
      </c>
      <c r="M24" s="108">
        <v>-7482</v>
      </c>
      <c r="N24" s="108">
        <f>N21-N22+1</f>
        <v>-2421</v>
      </c>
      <c r="O24" s="108">
        <v>-2258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45"/>
      <c r="B25" s="73" t="s">
        <v>62</v>
      </c>
      <c r="C25" s="73"/>
      <c r="D25" s="73"/>
      <c r="E25" s="158" t="s">
        <v>94</v>
      </c>
      <c r="F25" s="148">
        <v>32622</v>
      </c>
      <c r="G25" s="148">
        <v>34947</v>
      </c>
      <c r="H25" s="148">
        <v>546</v>
      </c>
      <c r="I25" s="148">
        <v>451</v>
      </c>
      <c r="J25" s="148">
        <v>28431</v>
      </c>
      <c r="K25" s="148">
        <v>28162</v>
      </c>
      <c r="L25" s="148">
        <v>9570</v>
      </c>
      <c r="M25" s="148">
        <v>7482</v>
      </c>
      <c r="N25" s="148">
        <v>2421</v>
      </c>
      <c r="O25" s="148">
        <v>2258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45"/>
      <c r="B26" s="96" t="s">
        <v>63</v>
      </c>
      <c r="C26" s="96"/>
      <c r="D26" s="96"/>
      <c r="E26" s="159"/>
      <c r="F26" s="149">
        <v>0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45"/>
      <c r="B27" s="67" t="s">
        <v>95</v>
      </c>
      <c r="C27" s="67"/>
      <c r="D27" s="67"/>
      <c r="E27" s="109" t="s">
        <v>96</v>
      </c>
      <c r="F27" s="108">
        <f t="shared" ref="F27:O27" si="3">F24+F25</f>
        <v>0</v>
      </c>
      <c r="G27" s="108">
        <f t="shared" si="3"/>
        <v>0</v>
      </c>
      <c r="H27" s="108">
        <f t="shared" si="3"/>
        <v>0</v>
      </c>
      <c r="I27" s="108">
        <f t="shared" si="3"/>
        <v>0</v>
      </c>
      <c r="J27" s="108">
        <f t="shared" si="3"/>
        <v>0</v>
      </c>
      <c r="K27" s="108">
        <f t="shared" si="3"/>
        <v>0</v>
      </c>
      <c r="L27" s="108">
        <f t="shared" si="3"/>
        <v>0</v>
      </c>
      <c r="M27" s="108">
        <f t="shared" si="3"/>
        <v>0</v>
      </c>
      <c r="N27" s="108">
        <f t="shared" si="3"/>
        <v>0</v>
      </c>
      <c r="O27" s="108">
        <f t="shared" si="3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100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50" t="s">
        <v>64</v>
      </c>
      <c r="B30" s="150"/>
      <c r="C30" s="150"/>
      <c r="D30" s="150"/>
      <c r="E30" s="150"/>
      <c r="F30" s="151" t="s">
        <v>292</v>
      </c>
      <c r="G30" s="152"/>
      <c r="H30" s="151" t="s">
        <v>293</v>
      </c>
      <c r="I30" s="152"/>
      <c r="J30" s="151" t="s">
        <v>294</v>
      </c>
      <c r="K30" s="152"/>
      <c r="L30" s="153"/>
      <c r="M30" s="153"/>
      <c r="N30" s="153"/>
      <c r="O30" s="153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15.95" customHeight="1">
      <c r="A31" s="150"/>
      <c r="B31" s="150"/>
      <c r="C31" s="150"/>
      <c r="D31" s="150"/>
      <c r="E31" s="150"/>
      <c r="F31" s="65" t="s">
        <v>261</v>
      </c>
      <c r="G31" s="77" t="s">
        <v>262</v>
      </c>
      <c r="H31" s="65" t="s">
        <v>261</v>
      </c>
      <c r="I31" s="77" t="s">
        <v>262</v>
      </c>
      <c r="J31" s="65" t="s">
        <v>261</v>
      </c>
      <c r="K31" s="77" t="s">
        <v>262</v>
      </c>
      <c r="L31" s="65" t="s">
        <v>261</v>
      </c>
      <c r="M31" s="77" t="s">
        <v>262</v>
      </c>
      <c r="N31" s="65" t="s">
        <v>261</v>
      </c>
      <c r="O31" s="77" t="s">
        <v>262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.95" customHeight="1">
      <c r="A32" s="145" t="s">
        <v>85</v>
      </c>
      <c r="B32" s="73" t="s">
        <v>45</v>
      </c>
      <c r="C32" s="67"/>
      <c r="D32" s="67"/>
      <c r="E32" s="109" t="s">
        <v>36</v>
      </c>
      <c r="F32" s="108">
        <v>1926</v>
      </c>
      <c r="G32" s="108">
        <v>1899</v>
      </c>
      <c r="H32" s="108">
        <v>2854</v>
      </c>
      <c r="I32" s="108">
        <v>2783</v>
      </c>
      <c r="J32" s="108">
        <v>848</v>
      </c>
      <c r="K32" s="108">
        <v>714</v>
      </c>
      <c r="L32" s="108"/>
      <c r="M32" s="108"/>
      <c r="N32" s="108"/>
      <c r="O32" s="108"/>
      <c r="P32" s="24"/>
      <c r="Q32" s="24"/>
      <c r="R32" s="24"/>
      <c r="S32" s="24"/>
      <c r="T32" s="26"/>
      <c r="U32" s="26"/>
      <c r="V32" s="24"/>
      <c r="W32" s="24"/>
      <c r="X32" s="26"/>
      <c r="Y32" s="26"/>
    </row>
    <row r="33" spans="1:25" ht="15.95" customHeight="1">
      <c r="A33" s="146"/>
      <c r="B33" s="75"/>
      <c r="C33" s="73" t="s">
        <v>65</v>
      </c>
      <c r="D33" s="67"/>
      <c r="E33" s="109"/>
      <c r="F33" s="108">
        <v>806</v>
      </c>
      <c r="G33" s="108">
        <v>816</v>
      </c>
      <c r="H33" s="108">
        <v>2763</v>
      </c>
      <c r="I33" s="108">
        <v>2762</v>
      </c>
      <c r="J33" s="108">
        <v>325</v>
      </c>
      <c r="K33" s="108">
        <v>323</v>
      </c>
      <c r="L33" s="108"/>
      <c r="M33" s="108"/>
      <c r="N33" s="108"/>
      <c r="O33" s="108"/>
      <c r="P33" s="24"/>
      <c r="Q33" s="24"/>
      <c r="R33" s="24"/>
      <c r="S33" s="24"/>
      <c r="T33" s="26"/>
      <c r="U33" s="26"/>
      <c r="V33" s="24"/>
      <c r="W33" s="24"/>
      <c r="X33" s="26"/>
      <c r="Y33" s="26"/>
    </row>
    <row r="34" spans="1:25" ht="15.95" customHeight="1">
      <c r="A34" s="146"/>
      <c r="B34" s="75"/>
      <c r="C34" s="74"/>
      <c r="D34" s="67" t="s">
        <v>66</v>
      </c>
      <c r="E34" s="109"/>
      <c r="F34" s="108">
        <v>607</v>
      </c>
      <c r="G34" s="108">
        <v>624</v>
      </c>
      <c r="H34" s="108">
        <v>297</v>
      </c>
      <c r="I34" s="108">
        <v>279</v>
      </c>
      <c r="J34" s="108">
        <v>325</v>
      </c>
      <c r="K34" s="108">
        <v>323</v>
      </c>
      <c r="L34" s="108"/>
      <c r="M34" s="108"/>
      <c r="N34" s="108"/>
      <c r="O34" s="108"/>
      <c r="P34" s="24"/>
      <c r="Q34" s="24"/>
      <c r="R34" s="24"/>
      <c r="S34" s="24"/>
      <c r="T34" s="26"/>
      <c r="U34" s="26"/>
      <c r="V34" s="24"/>
      <c r="W34" s="24"/>
      <c r="X34" s="26"/>
      <c r="Y34" s="26"/>
    </row>
    <row r="35" spans="1:25" ht="15.95" customHeight="1">
      <c r="A35" s="146"/>
      <c r="B35" s="74"/>
      <c r="C35" s="67" t="s">
        <v>67</v>
      </c>
      <c r="D35" s="67"/>
      <c r="E35" s="109"/>
      <c r="F35" s="108">
        <v>1120</v>
      </c>
      <c r="G35" s="108">
        <v>1082</v>
      </c>
      <c r="H35" s="108">
        <v>91</v>
      </c>
      <c r="I35" s="108">
        <v>21</v>
      </c>
      <c r="J35" s="81">
        <v>522</v>
      </c>
      <c r="K35" s="81">
        <v>391</v>
      </c>
      <c r="L35" s="108"/>
      <c r="M35" s="108"/>
      <c r="N35" s="108"/>
      <c r="O35" s="108"/>
      <c r="P35" s="24"/>
      <c r="Q35" s="24"/>
      <c r="R35" s="24"/>
      <c r="S35" s="24"/>
      <c r="T35" s="26"/>
      <c r="U35" s="26"/>
      <c r="V35" s="24"/>
      <c r="W35" s="24"/>
      <c r="X35" s="26"/>
      <c r="Y35" s="26"/>
    </row>
    <row r="36" spans="1:25" ht="15.95" customHeight="1">
      <c r="A36" s="146"/>
      <c r="B36" s="73" t="s">
        <v>48</v>
      </c>
      <c r="C36" s="67"/>
      <c r="D36" s="67"/>
      <c r="E36" s="109" t="s">
        <v>37</v>
      </c>
      <c r="F36" s="108">
        <v>1821</v>
      </c>
      <c r="G36" s="108">
        <v>1818</v>
      </c>
      <c r="H36" s="108">
        <v>2854</v>
      </c>
      <c r="I36" s="108">
        <v>2783</v>
      </c>
      <c r="J36" s="108">
        <v>819</v>
      </c>
      <c r="K36" s="108">
        <v>719</v>
      </c>
      <c r="L36" s="108"/>
      <c r="M36" s="108"/>
      <c r="N36" s="108"/>
      <c r="O36" s="108"/>
      <c r="P36" s="24"/>
      <c r="Q36" s="24"/>
      <c r="R36" s="24"/>
      <c r="S36" s="24"/>
      <c r="T36" s="24"/>
      <c r="U36" s="24"/>
      <c r="V36" s="24"/>
      <c r="W36" s="24"/>
      <c r="X36" s="26"/>
      <c r="Y36" s="26"/>
    </row>
    <row r="37" spans="1:25" ht="15.95" customHeight="1">
      <c r="A37" s="146"/>
      <c r="B37" s="75"/>
      <c r="C37" s="67" t="s">
        <v>68</v>
      </c>
      <c r="D37" s="67"/>
      <c r="E37" s="109"/>
      <c r="F37" s="108">
        <v>1766</v>
      </c>
      <c r="G37" s="108">
        <v>1802</v>
      </c>
      <c r="H37" s="108">
        <v>2853</v>
      </c>
      <c r="I37" s="108">
        <v>1187</v>
      </c>
      <c r="J37" s="108">
        <v>669</v>
      </c>
      <c r="K37" s="108">
        <v>534</v>
      </c>
      <c r="L37" s="108"/>
      <c r="M37" s="108"/>
      <c r="N37" s="108"/>
      <c r="O37" s="108"/>
      <c r="P37" s="24"/>
      <c r="Q37" s="24"/>
      <c r="R37" s="24"/>
      <c r="S37" s="24"/>
      <c r="T37" s="24"/>
      <c r="U37" s="24"/>
      <c r="V37" s="24"/>
      <c r="W37" s="24"/>
      <c r="X37" s="26"/>
      <c r="Y37" s="26"/>
    </row>
    <row r="38" spans="1:25" ht="15.95" customHeight="1">
      <c r="A38" s="146"/>
      <c r="B38" s="74"/>
      <c r="C38" s="67" t="s">
        <v>69</v>
      </c>
      <c r="D38" s="67"/>
      <c r="E38" s="109"/>
      <c r="F38" s="108">
        <v>55</v>
      </c>
      <c r="G38" s="108">
        <v>16</v>
      </c>
      <c r="H38" s="108">
        <v>1</v>
      </c>
      <c r="I38" s="108">
        <v>1596</v>
      </c>
      <c r="J38" s="108">
        <v>149</v>
      </c>
      <c r="K38" s="81">
        <v>185</v>
      </c>
      <c r="L38" s="108"/>
      <c r="M38" s="108"/>
      <c r="N38" s="108"/>
      <c r="O38" s="108"/>
      <c r="P38" s="24"/>
      <c r="Q38" s="24"/>
      <c r="R38" s="26"/>
      <c r="S38" s="26"/>
      <c r="T38" s="24"/>
      <c r="U38" s="24"/>
      <c r="V38" s="24"/>
      <c r="W38" s="24"/>
      <c r="X38" s="26"/>
      <c r="Y38" s="26"/>
    </row>
    <row r="39" spans="1:25" ht="15.95" customHeight="1">
      <c r="A39" s="146"/>
      <c r="B39" s="32" t="s">
        <v>70</v>
      </c>
      <c r="C39" s="32"/>
      <c r="D39" s="32"/>
      <c r="E39" s="109" t="s">
        <v>97</v>
      </c>
      <c r="F39" s="108">
        <f>F32-F36+1</f>
        <v>106</v>
      </c>
      <c r="G39" s="108">
        <f t="shared" ref="G39:O39" si="4">G32-G36</f>
        <v>81</v>
      </c>
      <c r="H39" s="108">
        <v>0</v>
      </c>
      <c r="I39" s="108">
        <v>0</v>
      </c>
      <c r="J39" s="108">
        <v>29</v>
      </c>
      <c r="K39" s="108">
        <v>-6</v>
      </c>
      <c r="L39" s="108">
        <f t="shared" si="4"/>
        <v>0</v>
      </c>
      <c r="M39" s="108">
        <f t="shared" si="4"/>
        <v>0</v>
      </c>
      <c r="N39" s="108">
        <f t="shared" si="4"/>
        <v>0</v>
      </c>
      <c r="O39" s="108">
        <f t="shared" si="4"/>
        <v>0</v>
      </c>
      <c r="P39" s="24"/>
      <c r="Q39" s="24"/>
      <c r="R39" s="24"/>
      <c r="S39" s="24"/>
      <c r="T39" s="24"/>
      <c r="U39" s="24"/>
      <c r="V39" s="24"/>
      <c r="W39" s="24"/>
      <c r="X39" s="26"/>
      <c r="Y39" s="26"/>
    </row>
    <row r="40" spans="1:25" ht="15.95" customHeight="1">
      <c r="A40" s="145" t="s">
        <v>86</v>
      </c>
      <c r="B40" s="73" t="s">
        <v>71</v>
      </c>
      <c r="C40" s="67"/>
      <c r="D40" s="67"/>
      <c r="E40" s="109" t="s">
        <v>39</v>
      </c>
      <c r="F40" s="108">
        <v>159</v>
      </c>
      <c r="G40" s="108">
        <v>6060</v>
      </c>
      <c r="H40" s="108">
        <v>0</v>
      </c>
      <c r="I40" s="108">
        <v>0</v>
      </c>
      <c r="J40" s="108">
        <v>1266</v>
      </c>
      <c r="K40" s="108">
        <v>1301</v>
      </c>
      <c r="L40" s="108"/>
      <c r="M40" s="108"/>
      <c r="N40" s="108"/>
      <c r="O40" s="108"/>
      <c r="P40" s="24"/>
      <c r="Q40" s="24"/>
      <c r="R40" s="24"/>
      <c r="S40" s="24"/>
      <c r="T40" s="26"/>
      <c r="U40" s="26"/>
      <c r="V40" s="26"/>
      <c r="W40" s="26"/>
      <c r="X40" s="24"/>
      <c r="Y40" s="24"/>
    </row>
    <row r="41" spans="1:25" ht="15.95" customHeight="1">
      <c r="A41" s="147"/>
      <c r="B41" s="74"/>
      <c r="C41" s="67" t="s">
        <v>72</v>
      </c>
      <c r="D41" s="67"/>
      <c r="E41" s="109"/>
      <c r="F41" s="81">
        <v>88</v>
      </c>
      <c r="G41" s="81">
        <v>4201</v>
      </c>
      <c r="H41" s="81">
        <v>0</v>
      </c>
      <c r="I41" s="81">
        <v>0</v>
      </c>
      <c r="J41" s="108">
        <v>0</v>
      </c>
      <c r="K41" s="108">
        <v>0</v>
      </c>
      <c r="L41" s="108"/>
      <c r="M41" s="108"/>
      <c r="N41" s="108"/>
      <c r="O41" s="108"/>
      <c r="P41" s="26"/>
      <c r="Q41" s="26"/>
      <c r="R41" s="26"/>
      <c r="S41" s="26"/>
      <c r="T41" s="26"/>
      <c r="U41" s="26"/>
      <c r="V41" s="26"/>
      <c r="W41" s="26"/>
      <c r="X41" s="24"/>
      <c r="Y41" s="24"/>
    </row>
    <row r="42" spans="1:25" ht="15.95" customHeight="1">
      <c r="A42" s="147"/>
      <c r="B42" s="73" t="s">
        <v>59</v>
      </c>
      <c r="C42" s="67"/>
      <c r="D42" s="67"/>
      <c r="E42" s="109" t="s">
        <v>40</v>
      </c>
      <c r="F42" s="108">
        <v>265</v>
      </c>
      <c r="G42" s="108">
        <v>6141</v>
      </c>
      <c r="H42" s="108">
        <v>0</v>
      </c>
      <c r="I42" s="108">
        <v>0</v>
      </c>
      <c r="J42" s="108">
        <v>1295</v>
      </c>
      <c r="K42" s="108">
        <v>1295</v>
      </c>
      <c r="L42" s="108"/>
      <c r="M42" s="108"/>
      <c r="N42" s="108"/>
      <c r="O42" s="108"/>
      <c r="P42" s="24"/>
      <c r="Q42" s="24"/>
      <c r="R42" s="24"/>
      <c r="S42" s="24"/>
      <c r="T42" s="26"/>
      <c r="U42" s="26"/>
      <c r="V42" s="24"/>
      <c r="W42" s="24"/>
      <c r="X42" s="24"/>
      <c r="Y42" s="24"/>
    </row>
    <row r="43" spans="1:25" ht="15.95" customHeight="1">
      <c r="A43" s="147"/>
      <c r="B43" s="74"/>
      <c r="C43" s="67" t="s">
        <v>73</v>
      </c>
      <c r="D43" s="67"/>
      <c r="E43" s="109"/>
      <c r="F43" s="108">
        <v>43</v>
      </c>
      <c r="G43" s="108">
        <v>42</v>
      </c>
      <c r="H43" s="108">
        <v>0</v>
      </c>
      <c r="I43" s="108">
        <v>0</v>
      </c>
      <c r="J43" s="81">
        <v>1295</v>
      </c>
      <c r="K43" s="81">
        <v>1275</v>
      </c>
      <c r="L43" s="108"/>
      <c r="M43" s="108"/>
      <c r="N43" s="108"/>
      <c r="O43" s="108"/>
      <c r="P43" s="24"/>
      <c r="Q43" s="24"/>
      <c r="R43" s="26"/>
      <c r="S43" s="24"/>
      <c r="T43" s="26"/>
      <c r="U43" s="26"/>
      <c r="V43" s="24"/>
      <c r="W43" s="24"/>
      <c r="X43" s="26"/>
      <c r="Y43" s="26"/>
    </row>
    <row r="44" spans="1:25" ht="15.95" customHeight="1">
      <c r="A44" s="147"/>
      <c r="B44" s="67" t="s">
        <v>70</v>
      </c>
      <c r="C44" s="67"/>
      <c r="D44" s="67"/>
      <c r="E44" s="109" t="s">
        <v>98</v>
      </c>
      <c r="F44" s="81">
        <f t="shared" ref="F44:O44" si="5">F40-F42</f>
        <v>-106</v>
      </c>
      <c r="G44" s="81">
        <f t="shared" si="5"/>
        <v>-81</v>
      </c>
      <c r="H44" s="81">
        <v>0</v>
      </c>
      <c r="I44" s="81">
        <v>0</v>
      </c>
      <c r="J44" s="81">
        <v>-29</v>
      </c>
      <c r="K44" s="81">
        <v>6</v>
      </c>
      <c r="L44" s="81">
        <f t="shared" si="5"/>
        <v>0</v>
      </c>
      <c r="M44" s="81">
        <f t="shared" si="5"/>
        <v>0</v>
      </c>
      <c r="N44" s="81">
        <f t="shared" si="5"/>
        <v>0</v>
      </c>
      <c r="O44" s="81">
        <f t="shared" si="5"/>
        <v>0</v>
      </c>
      <c r="P44" s="26"/>
      <c r="Q44" s="26"/>
      <c r="R44" s="24"/>
      <c r="S44" s="24"/>
      <c r="T44" s="26"/>
      <c r="U44" s="26"/>
      <c r="V44" s="24"/>
      <c r="W44" s="24"/>
      <c r="X44" s="24"/>
      <c r="Y44" s="24"/>
    </row>
    <row r="45" spans="1:25" ht="15.95" customHeight="1">
      <c r="A45" s="145" t="s">
        <v>78</v>
      </c>
      <c r="B45" s="32" t="s">
        <v>74</v>
      </c>
      <c r="C45" s="32"/>
      <c r="D45" s="32"/>
      <c r="E45" s="109" t="s">
        <v>99</v>
      </c>
      <c r="F45" s="108">
        <f t="shared" ref="F45:O45" si="6">F39+F44</f>
        <v>0</v>
      </c>
      <c r="G45" s="108">
        <f t="shared" si="6"/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f t="shared" si="6"/>
        <v>0</v>
      </c>
      <c r="M45" s="108">
        <f t="shared" si="6"/>
        <v>0</v>
      </c>
      <c r="N45" s="108">
        <f t="shared" si="6"/>
        <v>0</v>
      </c>
      <c r="O45" s="108">
        <f t="shared" si="6"/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5.95" customHeight="1">
      <c r="A46" s="147"/>
      <c r="B46" s="67" t="s">
        <v>75</v>
      </c>
      <c r="C46" s="67"/>
      <c r="D46" s="67"/>
      <c r="E46" s="67"/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108"/>
      <c r="M46" s="108"/>
      <c r="N46" s="81"/>
      <c r="O46" s="81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.95" customHeight="1">
      <c r="A47" s="147"/>
      <c r="B47" s="67" t="s">
        <v>76</v>
      </c>
      <c r="C47" s="67"/>
      <c r="D47" s="67"/>
      <c r="E47" s="67"/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/>
      <c r="M47" s="108"/>
      <c r="N47" s="108"/>
      <c r="O47" s="108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.95" customHeight="1">
      <c r="A48" s="147"/>
      <c r="B48" s="67" t="s">
        <v>77</v>
      </c>
      <c r="C48" s="67"/>
      <c r="D48" s="67"/>
      <c r="E48" s="67"/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/>
      <c r="M48" s="108"/>
      <c r="N48" s="108"/>
      <c r="O48" s="108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16" ht="15.95" customHeight="1">
      <c r="A49" s="12" t="s">
        <v>82</v>
      </c>
      <c r="O49" s="8"/>
      <c r="P49" s="8"/>
    </row>
    <row r="50" spans="1:16" ht="15.95" customHeight="1">
      <c r="A50" s="12"/>
      <c r="O50" s="8"/>
      <c r="P50" s="8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19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I41" sqref="I41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32" t="s">
        <v>0</v>
      </c>
      <c r="B1" s="132"/>
      <c r="C1" s="132"/>
      <c r="D1" s="132"/>
      <c r="E1" s="22" t="s">
        <v>271</v>
      </c>
      <c r="F1" s="2"/>
      <c r="AA1" s="133" t="s">
        <v>128</v>
      </c>
      <c r="AB1" s="133"/>
    </row>
    <row r="2" spans="1:38">
      <c r="AA2" s="134" t="s">
        <v>105</v>
      </c>
      <c r="AB2" s="134"/>
      <c r="AC2" s="135" t="s">
        <v>106</v>
      </c>
      <c r="AD2" s="129" t="s">
        <v>107</v>
      </c>
      <c r="AE2" s="130"/>
      <c r="AF2" s="131"/>
      <c r="AG2" s="134" t="s">
        <v>108</v>
      </c>
      <c r="AH2" s="134" t="s">
        <v>109</v>
      </c>
      <c r="AI2" s="134" t="s">
        <v>110</v>
      </c>
      <c r="AJ2" s="134" t="s">
        <v>111</v>
      </c>
      <c r="AK2" s="134" t="s">
        <v>112</v>
      </c>
    </row>
    <row r="3" spans="1:38" ht="14.25">
      <c r="A3" s="11" t="s">
        <v>129</v>
      </c>
      <c r="AA3" s="134"/>
      <c r="AB3" s="134"/>
      <c r="AC3" s="136"/>
      <c r="AD3" s="31"/>
      <c r="AE3" s="30" t="s">
        <v>125</v>
      </c>
      <c r="AF3" s="30" t="s">
        <v>126</v>
      </c>
      <c r="AG3" s="134"/>
      <c r="AH3" s="134"/>
      <c r="AI3" s="134"/>
      <c r="AJ3" s="134"/>
      <c r="AK3" s="134"/>
    </row>
    <row r="4" spans="1:38">
      <c r="AA4" s="32" t="str">
        <f>E1</f>
        <v>大阪市</v>
      </c>
      <c r="AB4" s="32" t="s">
        <v>130</v>
      </c>
      <c r="AC4" s="33">
        <f>SUM(F22)</f>
        <v>2042685</v>
      </c>
      <c r="AD4" s="33">
        <f>F9</f>
        <v>744663</v>
      </c>
      <c r="AE4" s="33">
        <f>F10</f>
        <v>329386</v>
      </c>
      <c r="AF4" s="33">
        <f>F13</f>
        <v>298790</v>
      </c>
      <c r="AG4" s="33">
        <f>F14</f>
        <v>5891</v>
      </c>
      <c r="AH4" s="33">
        <f>F15</f>
        <v>33867</v>
      </c>
      <c r="AI4" s="33">
        <f>F17</f>
        <v>770142</v>
      </c>
      <c r="AJ4" s="33">
        <f>F20</f>
        <v>108576</v>
      </c>
      <c r="AK4" s="33">
        <f>F21</f>
        <v>174636</v>
      </c>
      <c r="AL4" s="34"/>
    </row>
    <row r="5" spans="1:38" ht="14.25">
      <c r="A5" s="10" t="s">
        <v>263</v>
      </c>
      <c r="E5" s="3"/>
      <c r="AA5" s="32" t="str">
        <f>E1</f>
        <v>大阪市</v>
      </c>
      <c r="AB5" s="32" t="s">
        <v>114</v>
      </c>
      <c r="AC5" s="35"/>
      <c r="AD5" s="35">
        <f>G9</f>
        <v>36.455106881384062</v>
      </c>
      <c r="AE5" s="35">
        <f>G10</f>
        <v>16.125149007311453</v>
      </c>
      <c r="AF5" s="35">
        <f>G13</f>
        <v>14.627316497648929</v>
      </c>
      <c r="AG5" s="35">
        <f>G14</f>
        <v>0.28839493118126391</v>
      </c>
      <c r="AH5" s="35">
        <f>G15</f>
        <v>1.6579648844535499</v>
      </c>
      <c r="AI5" s="35">
        <f>G17</f>
        <v>37.702435764692062</v>
      </c>
      <c r="AJ5" s="35">
        <f>G20</f>
        <v>5.3153569933690212</v>
      </c>
      <c r="AK5" s="35">
        <f>G21</f>
        <v>8.5493358006741129</v>
      </c>
    </row>
    <row r="6" spans="1:38" ht="14.25">
      <c r="A6" s="3"/>
      <c r="G6" s="137" t="s">
        <v>131</v>
      </c>
      <c r="H6" s="138"/>
      <c r="I6" s="138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AA6" s="32" t="str">
        <f>E1</f>
        <v>大阪市</v>
      </c>
      <c r="AB6" s="32" t="s">
        <v>115</v>
      </c>
      <c r="AC6" s="35">
        <f>SUM(I22)</f>
        <v>15.78442297816478</v>
      </c>
      <c r="AD6" s="35">
        <f>I9</f>
        <v>-4.0523685953352206</v>
      </c>
      <c r="AE6" s="35">
        <f>I10</f>
        <v>-8.9958170555828776</v>
      </c>
      <c r="AF6" s="35">
        <f>I13</f>
        <v>1.1493085529545199</v>
      </c>
      <c r="AG6" s="35">
        <f>I14</f>
        <v>-0.43941186412033151</v>
      </c>
      <c r="AH6" s="35">
        <f>I15</f>
        <v>-23.918317832591995</v>
      </c>
      <c r="AI6" s="35">
        <f>I17</f>
        <v>82.851241141066282</v>
      </c>
      <c r="AJ6" s="35">
        <f>I20</f>
        <v>8.2890340597416845</v>
      </c>
      <c r="AK6" s="35">
        <f>I21</f>
        <v>-26.430951608622564</v>
      </c>
    </row>
    <row r="7" spans="1:38" ht="27" customHeight="1">
      <c r="A7" s="9"/>
      <c r="B7" s="4"/>
      <c r="C7" s="4"/>
      <c r="D7" s="4"/>
      <c r="E7" s="71"/>
      <c r="F7" s="64" t="s">
        <v>264</v>
      </c>
      <c r="G7" s="64"/>
      <c r="H7" s="64" t="s">
        <v>265</v>
      </c>
      <c r="I7" s="82" t="s">
        <v>20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38" ht="17.100000000000001" customHeight="1">
      <c r="A8" s="5"/>
      <c r="B8" s="6"/>
      <c r="C8" s="6"/>
      <c r="D8" s="6"/>
      <c r="E8" s="72"/>
      <c r="F8" s="65" t="s">
        <v>270</v>
      </c>
      <c r="G8" s="65" t="s">
        <v>1</v>
      </c>
      <c r="H8" s="65" t="s">
        <v>270</v>
      </c>
      <c r="I8" s="66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38" ht="18" customHeight="1">
      <c r="A9" s="160" t="s">
        <v>79</v>
      </c>
      <c r="B9" s="160" t="s">
        <v>80</v>
      </c>
      <c r="C9" s="73" t="s">
        <v>2</v>
      </c>
      <c r="D9" s="67"/>
      <c r="E9" s="67"/>
      <c r="F9" s="68">
        <v>744663</v>
      </c>
      <c r="G9" s="69">
        <f t="shared" ref="G9:G22" si="0">F9/$F$22*100</f>
        <v>36.455106881384062</v>
      </c>
      <c r="H9" s="68">
        <v>776114</v>
      </c>
      <c r="I9" s="69">
        <f t="shared" ref="I9:I40" si="1">(F9/H9-1)*100</f>
        <v>-4.0523685953352206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AA9" s="140" t="s">
        <v>128</v>
      </c>
      <c r="AB9" s="141"/>
      <c r="AC9" s="161" t="s">
        <v>116</v>
      </c>
    </row>
    <row r="10" spans="1:38" ht="18" customHeight="1">
      <c r="A10" s="139"/>
      <c r="B10" s="139"/>
      <c r="C10" s="75"/>
      <c r="D10" s="73" t="s">
        <v>21</v>
      </c>
      <c r="E10" s="67"/>
      <c r="F10" s="68">
        <v>329386</v>
      </c>
      <c r="G10" s="69">
        <f t="shared" si="0"/>
        <v>16.125149007311453</v>
      </c>
      <c r="H10" s="68">
        <v>361946</v>
      </c>
      <c r="I10" s="69">
        <f t="shared" si="1"/>
        <v>-8.9958170555828776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AA10" s="134" t="s">
        <v>105</v>
      </c>
      <c r="AB10" s="134"/>
      <c r="AC10" s="161"/>
      <c r="AD10" s="129" t="s">
        <v>117</v>
      </c>
      <c r="AE10" s="130"/>
      <c r="AF10" s="131"/>
      <c r="AG10" s="129" t="s">
        <v>118</v>
      </c>
      <c r="AH10" s="143"/>
      <c r="AI10" s="144"/>
      <c r="AJ10" s="129" t="s">
        <v>119</v>
      </c>
      <c r="AK10" s="144"/>
    </row>
    <row r="11" spans="1:38" ht="18" customHeight="1">
      <c r="A11" s="139"/>
      <c r="B11" s="139"/>
      <c r="C11" s="63"/>
      <c r="D11" s="63"/>
      <c r="E11" s="32" t="s">
        <v>22</v>
      </c>
      <c r="F11" s="68">
        <v>215327</v>
      </c>
      <c r="G11" s="69">
        <f t="shared" si="0"/>
        <v>10.541370793832627</v>
      </c>
      <c r="H11" s="68">
        <v>207511</v>
      </c>
      <c r="I11" s="69">
        <f t="shared" si="1"/>
        <v>3.7665473155639839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AA11" s="134"/>
      <c r="AB11" s="134"/>
      <c r="AC11" s="140"/>
      <c r="AD11" s="31"/>
      <c r="AE11" s="30" t="s">
        <v>120</v>
      </c>
      <c r="AF11" s="30" t="s">
        <v>121</v>
      </c>
      <c r="AG11" s="31"/>
      <c r="AH11" s="30" t="s">
        <v>122</v>
      </c>
      <c r="AI11" s="30" t="s">
        <v>123</v>
      </c>
      <c r="AJ11" s="31"/>
      <c r="AK11" s="36" t="s">
        <v>124</v>
      </c>
    </row>
    <row r="12" spans="1:38" ht="18" customHeight="1">
      <c r="A12" s="139"/>
      <c r="B12" s="139"/>
      <c r="C12" s="63"/>
      <c r="D12" s="62"/>
      <c r="E12" s="32" t="s">
        <v>23</v>
      </c>
      <c r="F12" s="68">
        <v>90471</v>
      </c>
      <c r="G12" s="69">
        <f t="shared" si="0"/>
        <v>4.4290235645730984</v>
      </c>
      <c r="H12" s="68">
        <v>130580</v>
      </c>
      <c r="I12" s="69">
        <f t="shared" si="1"/>
        <v>-30.716036146423654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AA12" s="32" t="str">
        <f>E1</f>
        <v>大阪市</v>
      </c>
      <c r="AB12" s="32" t="s">
        <v>130</v>
      </c>
      <c r="AC12" s="33">
        <f>F40</f>
        <v>2014653</v>
      </c>
      <c r="AD12" s="33">
        <f>F23</f>
        <v>1090660</v>
      </c>
      <c r="AE12" s="33">
        <f>F24</f>
        <v>305796</v>
      </c>
      <c r="AF12" s="33">
        <f>F26</f>
        <v>195501</v>
      </c>
      <c r="AG12" s="33">
        <f>F27</f>
        <v>746213</v>
      </c>
      <c r="AH12" s="33">
        <f>F28</f>
        <v>137979</v>
      </c>
      <c r="AI12" s="33">
        <f>F32</f>
        <v>6986</v>
      </c>
      <c r="AJ12" s="33">
        <f>F34</f>
        <v>177781</v>
      </c>
      <c r="AK12" s="33">
        <f>F35</f>
        <v>177486</v>
      </c>
      <c r="AL12" s="37"/>
    </row>
    <row r="13" spans="1:38" ht="18" customHeight="1">
      <c r="A13" s="139"/>
      <c r="B13" s="139"/>
      <c r="C13" s="74"/>
      <c r="D13" s="67" t="s">
        <v>24</v>
      </c>
      <c r="E13" s="67"/>
      <c r="F13" s="68">
        <v>298790</v>
      </c>
      <c r="G13" s="69">
        <f t="shared" si="0"/>
        <v>14.627316497648929</v>
      </c>
      <c r="H13" s="68">
        <v>295395</v>
      </c>
      <c r="I13" s="69">
        <f t="shared" si="1"/>
        <v>1.1493085529545199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AA13" s="32" t="str">
        <f>E1</f>
        <v>大阪市</v>
      </c>
      <c r="AB13" s="32" t="s">
        <v>114</v>
      </c>
      <c r="AC13" s="35"/>
      <c r="AD13" s="35">
        <f>G23</f>
        <v>54.136369886030003</v>
      </c>
      <c r="AE13" s="35">
        <f>G24</f>
        <v>15.1785940308331</v>
      </c>
      <c r="AF13" s="35">
        <f>G26</f>
        <v>9.7039539811570528</v>
      </c>
      <c r="AG13" s="35">
        <f>G27</f>
        <v>37.039281702605855</v>
      </c>
      <c r="AH13" s="35">
        <f>G28</f>
        <v>6.8487724685094644</v>
      </c>
      <c r="AI13" s="35">
        <f>G32</f>
        <v>0.34675946676673353</v>
      </c>
      <c r="AJ13" s="35">
        <f>G34</f>
        <v>8.8243980477035002</v>
      </c>
      <c r="AK13" s="35">
        <f>G35</f>
        <v>8.809755327592395</v>
      </c>
    </row>
    <row r="14" spans="1:38" ht="18" customHeight="1">
      <c r="A14" s="139"/>
      <c r="B14" s="139"/>
      <c r="C14" s="67" t="s">
        <v>3</v>
      </c>
      <c r="D14" s="67"/>
      <c r="E14" s="67"/>
      <c r="F14" s="68">
        <v>5891</v>
      </c>
      <c r="G14" s="69">
        <f t="shared" si="0"/>
        <v>0.28839493118126391</v>
      </c>
      <c r="H14" s="68">
        <v>5917</v>
      </c>
      <c r="I14" s="69">
        <f t="shared" si="1"/>
        <v>-0.43941186412033151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AA14" s="32" t="str">
        <f>E1</f>
        <v>大阪市</v>
      </c>
      <c r="AB14" s="32" t="s">
        <v>115</v>
      </c>
      <c r="AC14" s="35">
        <f>I40</f>
        <v>14.678142907315571</v>
      </c>
      <c r="AD14" s="35">
        <f>I23</f>
        <v>-1.0005600522110303</v>
      </c>
      <c r="AE14" s="35">
        <f>I24</f>
        <v>0.42990341131148302</v>
      </c>
      <c r="AF14" s="35">
        <f>I26</f>
        <v>-13.166240272892015</v>
      </c>
      <c r="AG14" s="35">
        <f>I27</f>
        <v>49.902169546002419</v>
      </c>
      <c r="AH14" s="35">
        <f>I28</f>
        <v>16.540254738335758</v>
      </c>
      <c r="AI14" s="35">
        <f>I32</f>
        <v>127.70534550195566</v>
      </c>
      <c r="AJ14" s="35">
        <f>I34</f>
        <v>13.016032446314817</v>
      </c>
      <c r="AK14" s="35">
        <f>I35</f>
        <v>13.523470830161877</v>
      </c>
    </row>
    <row r="15" spans="1:38" ht="18" customHeight="1">
      <c r="A15" s="139"/>
      <c r="B15" s="139"/>
      <c r="C15" s="67" t="s">
        <v>4</v>
      </c>
      <c r="D15" s="67"/>
      <c r="E15" s="67"/>
      <c r="F15" s="68">
        <v>33867</v>
      </c>
      <c r="G15" s="69">
        <f t="shared" si="0"/>
        <v>1.6579648844535499</v>
      </c>
      <c r="H15" s="68">
        <v>44514</v>
      </c>
      <c r="I15" s="69">
        <f t="shared" si="1"/>
        <v>-23.918317832591995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38" ht="18" customHeight="1">
      <c r="A16" s="139"/>
      <c r="B16" s="139"/>
      <c r="C16" s="67" t="s">
        <v>25</v>
      </c>
      <c r="D16" s="67"/>
      <c r="E16" s="67"/>
      <c r="F16" s="68">
        <v>67489</v>
      </c>
      <c r="G16" s="69">
        <f t="shared" si="0"/>
        <v>3.3039357512293863</v>
      </c>
      <c r="H16" s="68">
        <v>69801</v>
      </c>
      <c r="I16" s="69">
        <f t="shared" si="1"/>
        <v>-3.3122734631308992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8" customHeight="1">
      <c r="A17" s="139"/>
      <c r="B17" s="139"/>
      <c r="C17" s="67" t="s">
        <v>5</v>
      </c>
      <c r="D17" s="67"/>
      <c r="E17" s="67"/>
      <c r="F17" s="68">
        <v>770142</v>
      </c>
      <c r="G17" s="69">
        <f t="shared" si="0"/>
        <v>37.702435764692062</v>
      </c>
      <c r="H17" s="68">
        <v>421185</v>
      </c>
      <c r="I17" s="69">
        <f t="shared" si="1"/>
        <v>82.851241141066282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8" customHeight="1">
      <c r="A18" s="139"/>
      <c r="B18" s="139"/>
      <c r="C18" s="67" t="s">
        <v>26</v>
      </c>
      <c r="D18" s="67"/>
      <c r="E18" s="67"/>
      <c r="F18" s="68">
        <v>108920</v>
      </c>
      <c r="G18" s="69">
        <f t="shared" si="0"/>
        <v>5.3321975732920146</v>
      </c>
      <c r="H18" s="68">
        <v>78612</v>
      </c>
      <c r="I18" s="69">
        <f t="shared" si="1"/>
        <v>38.553910344476662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8" customHeight="1">
      <c r="A19" s="139"/>
      <c r="B19" s="139"/>
      <c r="C19" s="67" t="s">
        <v>27</v>
      </c>
      <c r="D19" s="67"/>
      <c r="E19" s="67"/>
      <c r="F19" s="68">
        <v>28501</v>
      </c>
      <c r="G19" s="69">
        <f t="shared" si="0"/>
        <v>1.3952714197245293</v>
      </c>
      <c r="H19" s="68">
        <v>30429</v>
      </c>
      <c r="I19" s="69">
        <f t="shared" si="1"/>
        <v>-6.3360609944460915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8" customHeight="1">
      <c r="A20" s="139"/>
      <c r="B20" s="139"/>
      <c r="C20" s="67" t="s">
        <v>6</v>
      </c>
      <c r="D20" s="67"/>
      <c r="E20" s="67"/>
      <c r="F20" s="68">
        <v>108576</v>
      </c>
      <c r="G20" s="69">
        <f t="shared" si="0"/>
        <v>5.3153569933690212</v>
      </c>
      <c r="H20" s="68">
        <v>100265</v>
      </c>
      <c r="I20" s="69">
        <f t="shared" si="1"/>
        <v>8.2890340597416845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8" customHeight="1">
      <c r="A21" s="139"/>
      <c r="B21" s="139"/>
      <c r="C21" s="67" t="s">
        <v>7</v>
      </c>
      <c r="D21" s="67"/>
      <c r="E21" s="67"/>
      <c r="F21" s="68">
        <v>174636</v>
      </c>
      <c r="G21" s="69">
        <f t="shared" si="0"/>
        <v>8.5493358006741129</v>
      </c>
      <c r="H21" s="68">
        <v>237377</v>
      </c>
      <c r="I21" s="69">
        <f t="shared" si="1"/>
        <v>-26.430951608622564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8" customHeight="1">
      <c r="A22" s="139"/>
      <c r="B22" s="139"/>
      <c r="C22" s="67" t="s">
        <v>8</v>
      </c>
      <c r="D22" s="67"/>
      <c r="E22" s="67"/>
      <c r="F22" s="68">
        <f>SUM(F9,F14:F21)</f>
        <v>2042685</v>
      </c>
      <c r="G22" s="69">
        <f t="shared" si="0"/>
        <v>100</v>
      </c>
      <c r="H22" s="68">
        <v>1764214</v>
      </c>
      <c r="I22" s="69">
        <f t="shared" si="1"/>
        <v>15.78442297816478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8" customHeight="1">
      <c r="A23" s="139"/>
      <c r="B23" s="160" t="s">
        <v>81</v>
      </c>
      <c r="C23" s="76" t="s">
        <v>9</v>
      </c>
      <c r="D23" s="32"/>
      <c r="E23" s="32"/>
      <c r="F23" s="68">
        <v>1090660</v>
      </c>
      <c r="G23" s="69">
        <f t="shared" ref="G23:G40" si="2">F23/$F$40*100</f>
        <v>54.136369886030003</v>
      </c>
      <c r="H23" s="68">
        <v>1101683</v>
      </c>
      <c r="I23" s="69">
        <f t="shared" si="1"/>
        <v>-1.0005600522110303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8" customHeight="1">
      <c r="A24" s="139"/>
      <c r="B24" s="139"/>
      <c r="C24" s="75"/>
      <c r="D24" s="32" t="s">
        <v>10</v>
      </c>
      <c r="E24" s="32"/>
      <c r="F24" s="68">
        <v>305796</v>
      </c>
      <c r="G24" s="69">
        <f t="shared" si="2"/>
        <v>15.1785940308331</v>
      </c>
      <c r="H24" s="68">
        <v>304487</v>
      </c>
      <c r="I24" s="69">
        <f t="shared" si="1"/>
        <v>0.42990341131148302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8" customHeight="1">
      <c r="A25" s="139"/>
      <c r="B25" s="139"/>
      <c r="C25" s="75"/>
      <c r="D25" s="32" t="s">
        <v>28</v>
      </c>
      <c r="E25" s="32"/>
      <c r="F25" s="68">
        <v>589363</v>
      </c>
      <c r="G25" s="69">
        <f t="shared" si="2"/>
        <v>29.253821874039847</v>
      </c>
      <c r="H25" s="68">
        <v>572052</v>
      </c>
      <c r="I25" s="69">
        <f t="shared" si="1"/>
        <v>3.026123499262301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8" customHeight="1">
      <c r="A26" s="139"/>
      <c r="B26" s="139"/>
      <c r="C26" s="74"/>
      <c r="D26" s="32" t="s">
        <v>11</v>
      </c>
      <c r="E26" s="32"/>
      <c r="F26" s="68">
        <v>195501</v>
      </c>
      <c r="G26" s="69">
        <f t="shared" si="2"/>
        <v>9.7039539811570528</v>
      </c>
      <c r="H26" s="68">
        <v>225144</v>
      </c>
      <c r="I26" s="69">
        <f t="shared" si="1"/>
        <v>-13.166240272892015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8" customHeight="1">
      <c r="A27" s="139"/>
      <c r="B27" s="139"/>
      <c r="C27" s="76" t="s">
        <v>12</v>
      </c>
      <c r="D27" s="32"/>
      <c r="E27" s="32"/>
      <c r="F27" s="68">
        <v>746213</v>
      </c>
      <c r="G27" s="69">
        <f t="shared" si="2"/>
        <v>37.039281702605855</v>
      </c>
      <c r="H27" s="68">
        <v>497800</v>
      </c>
      <c r="I27" s="69">
        <f t="shared" si="1"/>
        <v>49.902169546002419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8" customHeight="1">
      <c r="A28" s="139"/>
      <c r="B28" s="139"/>
      <c r="C28" s="75"/>
      <c r="D28" s="32" t="s">
        <v>13</v>
      </c>
      <c r="E28" s="32"/>
      <c r="F28" s="68">
        <v>137979</v>
      </c>
      <c r="G28" s="69">
        <f t="shared" si="2"/>
        <v>6.8487724685094644</v>
      </c>
      <c r="H28" s="68">
        <v>118396</v>
      </c>
      <c r="I28" s="69">
        <f t="shared" si="1"/>
        <v>16.540254738335758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8" customHeight="1">
      <c r="A29" s="139"/>
      <c r="B29" s="139"/>
      <c r="C29" s="75"/>
      <c r="D29" s="32" t="s">
        <v>29</v>
      </c>
      <c r="E29" s="32"/>
      <c r="F29" s="68">
        <v>20705</v>
      </c>
      <c r="G29" s="69">
        <f t="shared" si="2"/>
        <v>1.0277204064422012</v>
      </c>
      <c r="H29" s="68">
        <v>19739</v>
      </c>
      <c r="I29" s="69">
        <f t="shared" si="1"/>
        <v>4.8938649374335119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8" customHeight="1">
      <c r="A30" s="139"/>
      <c r="B30" s="139"/>
      <c r="C30" s="75"/>
      <c r="D30" s="32" t="s">
        <v>30</v>
      </c>
      <c r="E30" s="32"/>
      <c r="F30" s="68">
        <v>437720</v>
      </c>
      <c r="G30" s="69">
        <f t="shared" si="2"/>
        <v>21.726818464519695</v>
      </c>
      <c r="H30" s="68">
        <v>119575</v>
      </c>
      <c r="I30" s="69">
        <f t="shared" si="1"/>
        <v>266.06314028852182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8" customHeight="1">
      <c r="A31" s="139"/>
      <c r="B31" s="139"/>
      <c r="C31" s="75"/>
      <c r="D31" s="32" t="s">
        <v>31</v>
      </c>
      <c r="E31" s="32"/>
      <c r="F31" s="68">
        <v>131762</v>
      </c>
      <c r="G31" s="69">
        <f t="shared" si="2"/>
        <v>6.540183346710327</v>
      </c>
      <c r="H31" s="68">
        <v>150531</v>
      </c>
      <c r="I31" s="69">
        <f t="shared" si="1"/>
        <v>-12.468528077273122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8" customHeight="1">
      <c r="A32" s="139"/>
      <c r="B32" s="139"/>
      <c r="C32" s="75"/>
      <c r="D32" s="32" t="s">
        <v>14</v>
      </c>
      <c r="E32" s="32"/>
      <c r="F32" s="68">
        <v>6986</v>
      </c>
      <c r="G32" s="69">
        <f t="shared" si="2"/>
        <v>0.34675946676673353</v>
      </c>
      <c r="H32" s="68">
        <v>3068</v>
      </c>
      <c r="I32" s="69">
        <f t="shared" si="1"/>
        <v>127.70534550195566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>
      <c r="A33" s="139"/>
      <c r="B33" s="139"/>
      <c r="C33" s="74"/>
      <c r="D33" s="32" t="s">
        <v>32</v>
      </c>
      <c r="E33" s="32"/>
      <c r="F33" s="68">
        <v>11061</v>
      </c>
      <c r="G33" s="69">
        <f t="shared" si="2"/>
        <v>0.54902754965743483</v>
      </c>
      <c r="H33" s="68">
        <v>86490</v>
      </c>
      <c r="I33" s="69">
        <f t="shared" si="1"/>
        <v>-87.211238293444325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139"/>
      <c r="B34" s="139"/>
      <c r="C34" s="76" t="s">
        <v>15</v>
      </c>
      <c r="D34" s="32"/>
      <c r="E34" s="32"/>
      <c r="F34" s="68">
        <v>177781</v>
      </c>
      <c r="G34" s="69">
        <f t="shared" si="2"/>
        <v>8.8243980477035002</v>
      </c>
      <c r="H34" s="68">
        <v>157306</v>
      </c>
      <c r="I34" s="69">
        <f t="shared" si="1"/>
        <v>13.016032446314817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8" customHeight="1">
      <c r="A35" s="139"/>
      <c r="B35" s="139"/>
      <c r="C35" s="75"/>
      <c r="D35" s="76" t="s">
        <v>16</v>
      </c>
      <c r="E35" s="32"/>
      <c r="F35" s="68">
        <v>177486</v>
      </c>
      <c r="G35" s="69">
        <f t="shared" si="2"/>
        <v>8.809755327592395</v>
      </c>
      <c r="H35" s="68">
        <v>156343</v>
      </c>
      <c r="I35" s="69">
        <f t="shared" si="1"/>
        <v>13.523470830161877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8" customHeight="1">
      <c r="A36" s="139"/>
      <c r="B36" s="139"/>
      <c r="C36" s="75"/>
      <c r="D36" s="75"/>
      <c r="E36" s="70" t="s">
        <v>102</v>
      </c>
      <c r="F36" s="68">
        <v>102177</v>
      </c>
      <c r="G36" s="69">
        <f t="shared" si="2"/>
        <v>5.0716922467541554</v>
      </c>
      <c r="H36" s="68">
        <v>91054</v>
      </c>
      <c r="I36" s="69">
        <f t="shared" si="1"/>
        <v>12.215827970215475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>
      <c r="A37" s="139"/>
      <c r="B37" s="139"/>
      <c r="C37" s="75"/>
      <c r="D37" s="74"/>
      <c r="E37" s="32" t="s">
        <v>33</v>
      </c>
      <c r="F37" s="68">
        <v>75309</v>
      </c>
      <c r="G37" s="69">
        <f t="shared" si="2"/>
        <v>3.7380630808382387</v>
      </c>
      <c r="H37" s="68">
        <v>65289</v>
      </c>
      <c r="I37" s="69">
        <f t="shared" si="1"/>
        <v>15.347148830584011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139"/>
      <c r="B38" s="139"/>
      <c r="C38" s="75"/>
      <c r="D38" s="67" t="s">
        <v>34</v>
      </c>
      <c r="E38" s="67"/>
      <c r="F38" s="68">
        <v>294</v>
      </c>
      <c r="G38" s="69">
        <f t="shared" si="2"/>
        <v>1.45930837717463E-2</v>
      </c>
      <c r="H38" s="68">
        <v>963</v>
      </c>
      <c r="I38" s="69">
        <f t="shared" si="1"/>
        <v>-69.470404984423666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139"/>
      <c r="B39" s="139"/>
      <c r="C39" s="74"/>
      <c r="D39" s="67" t="s">
        <v>35</v>
      </c>
      <c r="E39" s="67"/>
      <c r="F39" s="68">
        <v>0</v>
      </c>
      <c r="G39" s="69">
        <f t="shared" si="2"/>
        <v>0</v>
      </c>
      <c r="H39" s="68">
        <v>0</v>
      </c>
      <c r="I39" s="69">
        <v>0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139"/>
      <c r="B40" s="139"/>
      <c r="C40" s="32" t="s">
        <v>17</v>
      </c>
      <c r="D40" s="32"/>
      <c r="E40" s="32"/>
      <c r="F40" s="68">
        <f>SUM(F23,F27,F34)-1</f>
        <v>2014653</v>
      </c>
      <c r="G40" s="69">
        <f t="shared" si="2"/>
        <v>100</v>
      </c>
      <c r="H40" s="68">
        <v>1756789</v>
      </c>
      <c r="I40" s="69">
        <f t="shared" si="1"/>
        <v>14.678142907315571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28" t="s">
        <v>18</v>
      </c>
    </row>
    <row r="42" spans="1:25" ht="18" customHeight="1">
      <c r="A42" s="29" t="s">
        <v>19</v>
      </c>
    </row>
    <row r="52" spans="26:26">
      <c r="Z52" s="8"/>
    </row>
    <row r="53" spans="26:26">
      <c r="Z53" s="8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Normal="100" zoomScaleSheetLayoutView="100" workbookViewId="0">
      <pane xSplit="4" ySplit="6" topLeftCell="E25" activePane="bottomRight" state="frozen"/>
      <selection activeCell="G46" sqref="G46"/>
      <selection pane="topRight" activeCell="G46" sqref="G46"/>
      <selection pane="bottomLeft" activeCell="G46" sqref="G46"/>
      <selection pane="bottomRight" activeCell="I25" sqref="I25"/>
    </sheetView>
  </sheetViews>
  <sheetFormatPr defaultColWidth="9"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43" t="s">
        <v>0</v>
      </c>
      <c r="B1" s="43"/>
      <c r="C1" s="22" t="s">
        <v>271</v>
      </c>
      <c r="D1" s="44"/>
      <c r="E1" s="44"/>
      <c r="AA1" s="1" t="str">
        <f>C1</f>
        <v>大阪市</v>
      </c>
      <c r="AB1" s="1" t="s">
        <v>132</v>
      </c>
      <c r="AC1" s="1" t="s">
        <v>133</v>
      </c>
      <c r="AD1" s="45" t="s">
        <v>134</v>
      </c>
      <c r="AE1" s="1" t="s">
        <v>135</v>
      </c>
      <c r="AF1" s="1" t="s">
        <v>136</v>
      </c>
      <c r="AG1" s="1" t="s">
        <v>137</v>
      </c>
      <c r="AH1" s="1" t="s">
        <v>138</v>
      </c>
      <c r="AI1" s="1" t="s">
        <v>139</v>
      </c>
      <c r="AJ1" s="1" t="s">
        <v>140</v>
      </c>
      <c r="AK1" s="1" t="s">
        <v>141</v>
      </c>
      <c r="AL1" s="1" t="s">
        <v>142</v>
      </c>
      <c r="AM1" s="1" t="s">
        <v>143</v>
      </c>
      <c r="AN1" s="1" t="s">
        <v>144</v>
      </c>
      <c r="AO1" s="1" t="s">
        <v>145</v>
      </c>
      <c r="AP1" s="1" t="s">
        <v>123</v>
      </c>
      <c r="AQ1" s="1" t="s">
        <v>146</v>
      </c>
      <c r="AR1" s="1" t="s">
        <v>147</v>
      </c>
      <c r="AS1" s="1" t="s">
        <v>148</v>
      </c>
    </row>
    <row r="2" spans="1:45">
      <c r="AA2" s="1" t="s">
        <v>149</v>
      </c>
      <c r="AB2" s="46">
        <f>I7</f>
        <v>2042685</v>
      </c>
      <c r="AC2" s="46">
        <f>I9</f>
        <v>2014653</v>
      </c>
      <c r="AD2" s="46">
        <f>I10</f>
        <v>28032</v>
      </c>
      <c r="AE2" s="46">
        <f>I11</f>
        <v>14991</v>
      </c>
      <c r="AF2" s="46">
        <f>I12</f>
        <v>13041</v>
      </c>
      <c r="AG2" s="46">
        <f>I13</f>
        <v>10369</v>
      </c>
      <c r="AH2" s="1">
        <f>I14</f>
        <v>0</v>
      </c>
      <c r="AI2" s="46">
        <f>I15</f>
        <v>15145</v>
      </c>
      <c r="AJ2" s="46">
        <f>I25</f>
        <v>864931</v>
      </c>
      <c r="AK2" s="47">
        <f>I26</f>
        <v>0.93700000000000006</v>
      </c>
      <c r="AL2" s="48">
        <f>I27</f>
        <v>1.5</v>
      </c>
      <c r="AM2" s="48">
        <f>I28</f>
        <v>94.3</v>
      </c>
      <c r="AN2" s="48">
        <f>I29</f>
        <v>44.9</v>
      </c>
      <c r="AO2" s="48">
        <f>I33</f>
        <v>5.3</v>
      </c>
      <c r="AP2" s="46">
        <f>I16</f>
        <v>231287</v>
      </c>
      <c r="AQ2" s="46">
        <f>I17</f>
        <v>268315</v>
      </c>
      <c r="AR2" s="46">
        <f>I18</f>
        <v>1734635</v>
      </c>
      <c r="AS2" s="49">
        <f>I21</f>
        <v>2.0046244121893486</v>
      </c>
    </row>
    <row r="3" spans="1:45">
      <c r="AA3" s="1" t="s">
        <v>150</v>
      </c>
      <c r="AB3" s="46">
        <f>H7</f>
        <v>1764214</v>
      </c>
      <c r="AC3" s="46">
        <f>H9</f>
        <v>1756789</v>
      </c>
      <c r="AD3" s="46">
        <f>H10</f>
        <v>7425</v>
      </c>
      <c r="AE3" s="46">
        <f>H11</f>
        <v>4753</v>
      </c>
      <c r="AF3" s="46">
        <f>H12</f>
        <v>2672</v>
      </c>
      <c r="AG3" s="46">
        <f>H13</f>
        <v>2243</v>
      </c>
      <c r="AH3" s="1">
        <f>H14</f>
        <v>0</v>
      </c>
      <c r="AI3" s="46">
        <f>H15</f>
        <v>3418</v>
      </c>
      <c r="AJ3" s="46">
        <f>H25</f>
        <v>851840</v>
      </c>
      <c r="AK3" s="47">
        <f>H26</f>
        <v>0.92600000000000005</v>
      </c>
      <c r="AL3" s="48">
        <f>H27</f>
        <v>0.3</v>
      </c>
      <c r="AM3" s="48">
        <f>H28</f>
        <v>93.4</v>
      </c>
      <c r="AN3" s="48">
        <f>H29</f>
        <v>52.9</v>
      </c>
      <c r="AO3" s="48">
        <f>H33</f>
        <v>23.5</v>
      </c>
      <c r="AP3" s="46">
        <f>H16</f>
        <v>226282</v>
      </c>
      <c r="AQ3" s="46">
        <f>H17</f>
        <v>216966</v>
      </c>
      <c r="AR3" s="46">
        <f>H18</f>
        <v>1802863</v>
      </c>
      <c r="AS3" s="49">
        <f>H21</f>
        <v>1.9763015837510427</v>
      </c>
    </row>
    <row r="4" spans="1:45">
      <c r="A4" s="10" t="s">
        <v>151</v>
      </c>
      <c r="AP4" s="46"/>
      <c r="AQ4" s="46"/>
      <c r="AR4" s="46"/>
    </row>
    <row r="5" spans="1:45">
      <c r="I5" s="50" t="s">
        <v>152</v>
      </c>
    </row>
    <row r="6" spans="1:45" s="38" customFormat="1" ht="29.25" customHeight="1">
      <c r="A6" s="83" t="s">
        <v>153</v>
      </c>
      <c r="B6" s="84"/>
      <c r="C6" s="84"/>
      <c r="D6" s="84"/>
      <c r="E6" s="61" t="s">
        <v>255</v>
      </c>
      <c r="F6" s="61" t="s">
        <v>256</v>
      </c>
      <c r="G6" s="61" t="s">
        <v>257</v>
      </c>
      <c r="H6" s="61" t="s">
        <v>258</v>
      </c>
      <c r="I6" s="61" t="s">
        <v>266</v>
      </c>
    </row>
    <row r="7" spans="1:45" ht="27" customHeight="1">
      <c r="A7" s="160" t="s">
        <v>154</v>
      </c>
      <c r="B7" s="73" t="s">
        <v>155</v>
      </c>
      <c r="C7" s="67"/>
      <c r="D7" s="78" t="s">
        <v>156</v>
      </c>
      <c r="E7" s="36">
        <v>1574838</v>
      </c>
      <c r="F7" s="61">
        <v>1742817</v>
      </c>
      <c r="G7" s="61">
        <v>1761138</v>
      </c>
      <c r="H7" s="61">
        <v>1764214</v>
      </c>
      <c r="I7" s="61">
        <v>2042685</v>
      </c>
    </row>
    <row r="8" spans="1:45" ht="27" customHeight="1">
      <c r="A8" s="139"/>
      <c r="B8" s="96"/>
      <c r="C8" s="67" t="s">
        <v>157</v>
      </c>
      <c r="D8" s="78" t="s">
        <v>37</v>
      </c>
      <c r="E8" s="85">
        <v>777777</v>
      </c>
      <c r="F8" s="85">
        <v>818148</v>
      </c>
      <c r="G8" s="85">
        <v>868675</v>
      </c>
      <c r="H8" s="85">
        <v>907529</v>
      </c>
      <c r="I8" s="86">
        <v>883788</v>
      </c>
    </row>
    <row r="9" spans="1:45" ht="27" customHeight="1">
      <c r="A9" s="139"/>
      <c r="B9" s="67" t="s">
        <v>158</v>
      </c>
      <c r="C9" s="67"/>
      <c r="D9" s="78"/>
      <c r="E9" s="85">
        <v>1572848</v>
      </c>
      <c r="F9" s="85">
        <v>1740813</v>
      </c>
      <c r="G9" s="85">
        <v>1758572</v>
      </c>
      <c r="H9" s="85">
        <v>1756789</v>
      </c>
      <c r="I9" s="87">
        <v>2014653</v>
      </c>
    </row>
    <row r="10" spans="1:45" ht="27" customHeight="1">
      <c r="A10" s="139"/>
      <c r="B10" s="67" t="s">
        <v>159</v>
      </c>
      <c r="C10" s="67"/>
      <c r="D10" s="78"/>
      <c r="E10" s="85">
        <v>1991</v>
      </c>
      <c r="F10" s="85">
        <v>2004</v>
      </c>
      <c r="G10" s="85">
        <v>2566</v>
      </c>
      <c r="H10" s="85">
        <v>7425</v>
      </c>
      <c r="I10" s="87">
        <v>28032</v>
      </c>
    </row>
    <row r="11" spans="1:45" ht="27" customHeight="1">
      <c r="A11" s="139"/>
      <c r="B11" s="67" t="s">
        <v>160</v>
      </c>
      <c r="C11" s="67"/>
      <c r="D11" s="78"/>
      <c r="E11" s="85">
        <v>1590134</v>
      </c>
      <c r="F11" s="85">
        <v>1584</v>
      </c>
      <c r="G11" s="85">
        <v>2137</v>
      </c>
      <c r="H11" s="85">
        <v>4753</v>
      </c>
      <c r="I11" s="87">
        <v>14991</v>
      </c>
    </row>
    <row r="12" spans="1:45" ht="27" customHeight="1">
      <c r="A12" s="139"/>
      <c r="B12" s="67" t="s">
        <v>161</v>
      </c>
      <c r="C12" s="67"/>
      <c r="D12" s="78"/>
      <c r="E12" s="85">
        <v>400</v>
      </c>
      <c r="F12" s="85">
        <v>420</v>
      </c>
      <c r="G12" s="85">
        <v>429</v>
      </c>
      <c r="H12" s="85">
        <v>2672</v>
      </c>
      <c r="I12" s="87">
        <v>13041</v>
      </c>
    </row>
    <row r="13" spans="1:45" ht="27" customHeight="1">
      <c r="A13" s="139"/>
      <c r="B13" s="67" t="s">
        <v>162</v>
      </c>
      <c r="C13" s="67"/>
      <c r="D13" s="78"/>
      <c r="E13" s="85">
        <v>-1</v>
      </c>
      <c r="F13" s="85">
        <v>19</v>
      </c>
      <c r="G13" s="85">
        <v>10</v>
      </c>
      <c r="H13" s="85">
        <v>2243</v>
      </c>
      <c r="I13" s="87">
        <v>10369</v>
      </c>
    </row>
    <row r="14" spans="1:45" ht="27" customHeight="1">
      <c r="A14" s="139"/>
      <c r="B14" s="67" t="s">
        <v>163</v>
      </c>
      <c r="C14" s="67"/>
      <c r="D14" s="78"/>
      <c r="E14" s="85">
        <v>0</v>
      </c>
      <c r="F14" s="85">
        <v>0</v>
      </c>
      <c r="G14" s="85">
        <v>0</v>
      </c>
      <c r="H14" s="85">
        <v>0</v>
      </c>
      <c r="I14" s="87">
        <v>0</v>
      </c>
    </row>
    <row r="15" spans="1:45" ht="27" customHeight="1">
      <c r="A15" s="139"/>
      <c r="B15" s="67" t="s">
        <v>164</v>
      </c>
      <c r="C15" s="67"/>
      <c r="D15" s="78"/>
      <c r="E15" s="85">
        <v>-1303</v>
      </c>
      <c r="F15" s="85">
        <v>-3603</v>
      </c>
      <c r="G15" s="85">
        <v>-2580</v>
      </c>
      <c r="H15" s="85">
        <v>3418</v>
      </c>
      <c r="I15" s="87">
        <v>15145</v>
      </c>
    </row>
    <row r="16" spans="1:45" ht="27" customHeight="1">
      <c r="A16" s="139"/>
      <c r="B16" s="67" t="s">
        <v>165</v>
      </c>
      <c r="C16" s="67"/>
      <c r="D16" s="78" t="s">
        <v>38</v>
      </c>
      <c r="E16" s="85">
        <v>203032</v>
      </c>
      <c r="F16" s="85">
        <v>240654</v>
      </c>
      <c r="G16" s="85">
        <v>226076</v>
      </c>
      <c r="H16" s="85">
        <v>226282</v>
      </c>
      <c r="I16" s="87">
        <v>231287</v>
      </c>
    </row>
    <row r="17" spans="1:9" ht="27" customHeight="1">
      <c r="A17" s="139"/>
      <c r="B17" s="67" t="s">
        <v>166</v>
      </c>
      <c r="C17" s="67"/>
      <c r="D17" s="78" t="s">
        <v>39</v>
      </c>
      <c r="E17" s="85">
        <v>205878</v>
      </c>
      <c r="F17" s="85">
        <v>205498</v>
      </c>
      <c r="G17" s="85">
        <v>227511</v>
      </c>
      <c r="H17" s="85">
        <v>216966</v>
      </c>
      <c r="I17" s="87">
        <v>268315</v>
      </c>
    </row>
    <row r="18" spans="1:9" ht="27" customHeight="1">
      <c r="A18" s="139"/>
      <c r="B18" s="67" t="s">
        <v>167</v>
      </c>
      <c r="C18" s="67"/>
      <c r="D18" s="78" t="s">
        <v>40</v>
      </c>
      <c r="E18" s="85">
        <v>2185864</v>
      </c>
      <c r="F18" s="85">
        <v>2069777</v>
      </c>
      <c r="G18" s="85">
        <v>1906256</v>
      </c>
      <c r="H18" s="85">
        <v>1802863</v>
      </c>
      <c r="I18" s="87">
        <v>1734635</v>
      </c>
    </row>
    <row r="19" spans="1:9" ht="27" customHeight="1">
      <c r="A19" s="139"/>
      <c r="B19" s="67" t="s">
        <v>168</v>
      </c>
      <c r="C19" s="67"/>
      <c r="D19" s="78" t="s">
        <v>169</v>
      </c>
      <c r="E19" s="85">
        <v>2188710</v>
      </c>
      <c r="F19" s="85">
        <v>2034621</v>
      </c>
      <c r="G19" s="85">
        <v>1907691</v>
      </c>
      <c r="H19" s="85">
        <v>1793551</v>
      </c>
      <c r="I19" s="85">
        <f>I17+I18-I16</f>
        <v>1771663</v>
      </c>
    </row>
    <row r="20" spans="1:9" ht="27" customHeight="1">
      <c r="A20" s="139"/>
      <c r="B20" s="67" t="s">
        <v>170</v>
      </c>
      <c r="C20" s="67"/>
      <c r="D20" s="78" t="s">
        <v>171</v>
      </c>
      <c r="E20" s="88">
        <v>2.8103993818279531</v>
      </c>
      <c r="F20" s="88">
        <v>2.5298320108342254</v>
      </c>
      <c r="G20" s="88">
        <v>2.1944409589317062</v>
      </c>
      <c r="H20" s="88">
        <v>1.9865668204542224</v>
      </c>
      <c r="I20" s="88">
        <f>I18/I8</f>
        <v>1.9627274866823265</v>
      </c>
    </row>
    <row r="21" spans="1:9" ht="27" customHeight="1">
      <c r="A21" s="139"/>
      <c r="B21" s="67" t="s">
        <v>172</v>
      </c>
      <c r="C21" s="67"/>
      <c r="D21" s="78" t="s">
        <v>173</v>
      </c>
      <c r="E21" s="88">
        <v>2.8140585283442427</v>
      </c>
      <c r="F21" s="88">
        <v>2.4868617902873318</v>
      </c>
      <c r="G21" s="88">
        <v>2.1960929001064842</v>
      </c>
      <c r="H21" s="88">
        <v>1.9763015837510427</v>
      </c>
      <c r="I21" s="88">
        <f>I19/I8</f>
        <v>2.0046244121893486</v>
      </c>
    </row>
    <row r="22" spans="1:9" ht="27" customHeight="1">
      <c r="A22" s="139"/>
      <c r="B22" s="67" t="s">
        <v>174</v>
      </c>
      <c r="C22" s="67"/>
      <c r="D22" s="78" t="s">
        <v>175</v>
      </c>
      <c r="E22" s="85">
        <v>812231.04320215806</v>
      </c>
      <c r="F22" s="85">
        <v>769095.02691193658</v>
      </c>
      <c r="G22" s="85">
        <v>708333.31785068649</v>
      </c>
      <c r="H22" s="85">
        <v>669915.66911973723</v>
      </c>
      <c r="I22" s="85">
        <f>I18/I24*1000000</f>
        <v>630223.60024589347</v>
      </c>
    </row>
    <row r="23" spans="1:9" ht="27" customHeight="1">
      <c r="A23" s="139"/>
      <c r="B23" s="67" t="s">
        <v>176</v>
      </c>
      <c r="C23" s="67"/>
      <c r="D23" s="78" t="s">
        <v>177</v>
      </c>
      <c r="E23" s="85">
        <v>813288.56990507909</v>
      </c>
      <c r="F23" s="85">
        <v>756031.6366210425</v>
      </c>
      <c r="G23" s="85">
        <v>708866.54020440811</v>
      </c>
      <c r="H23" s="85">
        <v>666453.99703104771</v>
      </c>
      <c r="I23" s="85">
        <f>I19/I24*1000000</f>
        <v>643676.52807791857</v>
      </c>
    </row>
    <row r="24" spans="1:9" ht="27" customHeight="1">
      <c r="A24" s="139"/>
      <c r="B24" s="89" t="s">
        <v>178</v>
      </c>
      <c r="C24" s="90"/>
      <c r="D24" s="78" t="s">
        <v>179</v>
      </c>
      <c r="E24" s="85">
        <v>2691185</v>
      </c>
      <c r="F24" s="85">
        <v>2691185</v>
      </c>
      <c r="G24" s="85">
        <v>2691185</v>
      </c>
      <c r="H24" s="85">
        <v>2691185</v>
      </c>
      <c r="I24" s="87">
        <v>2752412</v>
      </c>
    </row>
    <row r="25" spans="1:9" ht="27" customHeight="1">
      <c r="A25" s="139"/>
      <c r="B25" s="32" t="s">
        <v>180</v>
      </c>
      <c r="C25" s="32"/>
      <c r="D25" s="32"/>
      <c r="E25" s="85">
        <v>763699</v>
      </c>
      <c r="F25" s="85">
        <v>848687</v>
      </c>
      <c r="G25" s="85">
        <v>851858</v>
      </c>
      <c r="H25" s="85">
        <v>851840</v>
      </c>
      <c r="I25" s="79">
        <v>864931</v>
      </c>
    </row>
    <row r="26" spans="1:9" ht="27" customHeight="1">
      <c r="A26" s="139"/>
      <c r="B26" s="32" t="s">
        <v>181</v>
      </c>
      <c r="C26" s="32"/>
      <c r="D26" s="32"/>
      <c r="E26" s="91">
        <v>0.93200000000000005</v>
      </c>
      <c r="F26" s="91">
        <v>0.92700000000000005</v>
      </c>
      <c r="G26" s="91">
        <v>0.92800000000000005</v>
      </c>
      <c r="H26" s="91">
        <v>0.92600000000000005</v>
      </c>
      <c r="I26" s="92">
        <v>0.93700000000000006</v>
      </c>
    </row>
    <row r="27" spans="1:9" ht="27" customHeight="1">
      <c r="A27" s="139"/>
      <c r="B27" s="32" t="s">
        <v>182</v>
      </c>
      <c r="C27" s="32"/>
      <c r="D27" s="32"/>
      <c r="E27" s="93">
        <v>0.1</v>
      </c>
      <c r="F27" s="93">
        <v>0</v>
      </c>
      <c r="G27" s="93">
        <v>0.1</v>
      </c>
      <c r="H27" s="93">
        <v>0.3</v>
      </c>
      <c r="I27" s="94">
        <v>1.5</v>
      </c>
    </row>
    <row r="28" spans="1:9" ht="27" customHeight="1">
      <c r="A28" s="139"/>
      <c r="B28" s="32" t="s">
        <v>183</v>
      </c>
      <c r="C28" s="32"/>
      <c r="D28" s="32"/>
      <c r="E28" s="93">
        <v>100.1</v>
      </c>
      <c r="F28" s="93">
        <v>98.3</v>
      </c>
      <c r="G28" s="93">
        <v>96.9</v>
      </c>
      <c r="H28" s="93">
        <v>93.4</v>
      </c>
      <c r="I28" s="94">
        <v>94.3</v>
      </c>
    </row>
    <row r="29" spans="1:9" ht="27" customHeight="1">
      <c r="A29" s="139"/>
      <c r="B29" s="32" t="s">
        <v>184</v>
      </c>
      <c r="C29" s="32"/>
      <c r="D29" s="32"/>
      <c r="E29" s="93">
        <v>59.2</v>
      </c>
      <c r="F29" s="93">
        <v>55.2</v>
      </c>
      <c r="G29" s="93">
        <v>59.5</v>
      </c>
      <c r="H29" s="93">
        <v>52.9</v>
      </c>
      <c r="I29" s="94">
        <v>44.9</v>
      </c>
    </row>
    <row r="30" spans="1:9" ht="27" customHeight="1">
      <c r="A30" s="139"/>
      <c r="B30" s="160" t="s">
        <v>185</v>
      </c>
      <c r="C30" s="32" t="s">
        <v>186</v>
      </c>
      <c r="D30" s="32"/>
      <c r="E30" s="93">
        <v>0</v>
      </c>
      <c r="F30" s="93">
        <v>0</v>
      </c>
      <c r="G30" s="93">
        <v>0</v>
      </c>
      <c r="H30" s="93">
        <v>0</v>
      </c>
      <c r="I30" s="94">
        <v>0</v>
      </c>
    </row>
    <row r="31" spans="1:9" ht="27" customHeight="1">
      <c r="A31" s="139"/>
      <c r="B31" s="139"/>
      <c r="C31" s="32" t="s">
        <v>187</v>
      </c>
      <c r="D31" s="32"/>
      <c r="E31" s="93">
        <v>0</v>
      </c>
      <c r="F31" s="93">
        <v>0</v>
      </c>
      <c r="G31" s="93">
        <v>0</v>
      </c>
      <c r="H31" s="93">
        <v>0</v>
      </c>
      <c r="I31" s="94">
        <v>0</v>
      </c>
    </row>
    <row r="32" spans="1:9" ht="27" customHeight="1">
      <c r="A32" s="139"/>
      <c r="B32" s="139"/>
      <c r="C32" s="32" t="s">
        <v>188</v>
      </c>
      <c r="D32" s="32"/>
      <c r="E32" s="93">
        <v>7.9</v>
      </c>
      <c r="F32" s="93">
        <v>5.7</v>
      </c>
      <c r="G32" s="93">
        <v>4.2</v>
      </c>
      <c r="H32" s="93">
        <v>3.2</v>
      </c>
      <c r="I32" s="94">
        <v>2.7</v>
      </c>
    </row>
    <row r="33" spans="1:9" ht="27" customHeight="1">
      <c r="A33" s="139"/>
      <c r="B33" s="139"/>
      <c r="C33" s="32" t="s">
        <v>189</v>
      </c>
      <c r="D33" s="32"/>
      <c r="E33" s="93">
        <v>95.2</v>
      </c>
      <c r="F33" s="93">
        <v>65.2</v>
      </c>
      <c r="G33" s="93">
        <v>46.4</v>
      </c>
      <c r="H33" s="93">
        <v>23.5</v>
      </c>
      <c r="I33" s="95">
        <v>5.3</v>
      </c>
    </row>
    <row r="34" spans="1:9" ht="27" customHeight="1">
      <c r="A34" s="58" t="s">
        <v>268</v>
      </c>
      <c r="B34" s="60"/>
      <c r="C34" s="60"/>
      <c r="D34" s="8"/>
      <c r="E34" s="51"/>
      <c r="F34" s="51"/>
      <c r="G34" s="51"/>
      <c r="H34" s="51"/>
      <c r="I34" s="52"/>
    </row>
    <row r="35" spans="1:9" ht="27" customHeight="1">
      <c r="A35" s="12" t="s">
        <v>190</v>
      </c>
    </row>
    <row r="36" spans="1:9">
      <c r="A36" s="53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F39" sqref="F39"/>
      <selection pane="topRight" activeCell="F39" sqref="F39"/>
      <selection pane="bottomLeft" activeCell="F39" sqref="F39"/>
      <selection pane="bottomRight" activeCell="F49" sqref="F49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3" t="s">
        <v>296</v>
      </c>
      <c r="E1" s="15"/>
      <c r="F1" s="15"/>
      <c r="G1" s="15"/>
    </row>
    <row r="2" spans="1:25" ht="15" customHeight="1"/>
    <row r="3" spans="1:25" ht="15" customHeight="1">
      <c r="A3" s="16" t="s">
        <v>191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295</v>
      </c>
      <c r="B5" s="13"/>
      <c r="C5" s="13"/>
      <c r="D5" s="13"/>
      <c r="K5" s="17"/>
      <c r="O5" s="17" t="s">
        <v>43</v>
      </c>
    </row>
    <row r="6" spans="1:25" ht="15.95" customHeight="1">
      <c r="A6" s="156" t="s">
        <v>44</v>
      </c>
      <c r="B6" s="157"/>
      <c r="C6" s="157"/>
      <c r="D6" s="157"/>
      <c r="E6" s="157"/>
      <c r="F6" s="154" t="s">
        <v>287</v>
      </c>
      <c r="G6" s="155"/>
      <c r="H6" s="154" t="s">
        <v>288</v>
      </c>
      <c r="I6" s="155"/>
      <c r="J6" s="154" t="s">
        <v>289</v>
      </c>
      <c r="K6" s="155"/>
      <c r="L6" s="154" t="s">
        <v>290</v>
      </c>
      <c r="M6" s="155"/>
      <c r="N6" s="154" t="s">
        <v>291</v>
      </c>
      <c r="O6" s="155"/>
    </row>
    <row r="7" spans="1:25" ht="15.95" customHeight="1">
      <c r="A7" s="157"/>
      <c r="B7" s="157"/>
      <c r="C7" s="157"/>
      <c r="D7" s="157"/>
      <c r="E7" s="157"/>
      <c r="F7" s="65" t="s">
        <v>285</v>
      </c>
      <c r="G7" s="65" t="s">
        <v>286</v>
      </c>
      <c r="H7" s="65" t="s">
        <v>285</v>
      </c>
      <c r="I7" s="110" t="s">
        <v>286</v>
      </c>
      <c r="J7" s="65" t="s">
        <v>285</v>
      </c>
      <c r="K7" s="110" t="s">
        <v>286</v>
      </c>
      <c r="L7" s="65" t="s">
        <v>285</v>
      </c>
      <c r="M7" s="110" t="s">
        <v>286</v>
      </c>
      <c r="N7" s="65" t="s">
        <v>285</v>
      </c>
      <c r="O7" s="110" t="s">
        <v>286</v>
      </c>
    </row>
    <row r="8" spans="1:25" ht="15.95" customHeight="1">
      <c r="A8" s="145" t="s">
        <v>83</v>
      </c>
      <c r="B8" s="73" t="s">
        <v>45</v>
      </c>
      <c r="C8" s="67"/>
      <c r="D8" s="67"/>
      <c r="E8" s="109" t="s">
        <v>36</v>
      </c>
      <c r="F8" s="108">
        <v>55995</v>
      </c>
      <c r="G8" s="108">
        <v>66396</v>
      </c>
      <c r="H8" s="108">
        <v>1485</v>
      </c>
      <c r="I8" s="108">
        <v>1567</v>
      </c>
      <c r="J8" s="108">
        <v>74063</v>
      </c>
      <c r="K8" s="108">
        <v>80835</v>
      </c>
      <c r="L8" s="108">
        <v>14140</v>
      </c>
      <c r="M8" s="108">
        <v>16695</v>
      </c>
      <c r="N8" s="108">
        <v>7021</v>
      </c>
      <c r="O8" s="108">
        <v>7156</v>
      </c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45"/>
      <c r="B9" s="75"/>
      <c r="C9" s="67" t="s">
        <v>46</v>
      </c>
      <c r="D9" s="67"/>
      <c r="E9" s="109" t="s">
        <v>37</v>
      </c>
      <c r="F9" s="108">
        <v>53904</v>
      </c>
      <c r="G9" s="108">
        <v>64575</v>
      </c>
      <c r="H9" s="108">
        <v>1485</v>
      </c>
      <c r="I9" s="108">
        <v>1567</v>
      </c>
      <c r="J9" s="108">
        <v>73616</v>
      </c>
      <c r="K9" s="108">
        <v>80744</v>
      </c>
      <c r="L9" s="108">
        <v>11738</v>
      </c>
      <c r="M9" s="108">
        <v>15615</v>
      </c>
      <c r="N9" s="108">
        <v>7021</v>
      </c>
      <c r="O9" s="108">
        <v>7156</v>
      </c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45"/>
      <c r="B10" s="74"/>
      <c r="C10" s="67" t="s">
        <v>47</v>
      </c>
      <c r="D10" s="67"/>
      <c r="E10" s="109" t="s">
        <v>38</v>
      </c>
      <c r="F10" s="108">
        <v>2091</v>
      </c>
      <c r="G10" s="108">
        <v>1821</v>
      </c>
      <c r="H10" s="108">
        <v>0</v>
      </c>
      <c r="I10" s="108">
        <v>0</v>
      </c>
      <c r="J10" s="80">
        <v>447</v>
      </c>
      <c r="K10" s="80">
        <v>90</v>
      </c>
      <c r="L10" s="108">
        <v>2402</v>
      </c>
      <c r="M10" s="108">
        <v>1080</v>
      </c>
      <c r="N10" s="108">
        <v>0</v>
      </c>
      <c r="O10" s="108">
        <v>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45"/>
      <c r="B11" s="73" t="s">
        <v>48</v>
      </c>
      <c r="C11" s="67"/>
      <c r="D11" s="67"/>
      <c r="E11" s="109" t="s">
        <v>39</v>
      </c>
      <c r="F11" s="108">
        <v>50054</v>
      </c>
      <c r="G11" s="108">
        <v>50409</v>
      </c>
      <c r="H11" s="108">
        <v>1189</v>
      </c>
      <c r="I11" s="108">
        <v>1259</v>
      </c>
      <c r="J11" s="108">
        <v>74392</v>
      </c>
      <c r="K11" s="108">
        <v>75877</v>
      </c>
      <c r="L11" s="108">
        <v>7913</v>
      </c>
      <c r="M11" s="108">
        <v>14244</v>
      </c>
      <c r="N11" s="108">
        <v>6893</v>
      </c>
      <c r="O11" s="108">
        <v>6973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45"/>
      <c r="B12" s="75"/>
      <c r="C12" s="67" t="s">
        <v>49</v>
      </c>
      <c r="D12" s="67"/>
      <c r="E12" s="109" t="s">
        <v>40</v>
      </c>
      <c r="F12" s="108">
        <v>50054</v>
      </c>
      <c r="G12" s="108">
        <v>50409</v>
      </c>
      <c r="H12" s="108">
        <v>1126</v>
      </c>
      <c r="I12" s="108">
        <v>1234</v>
      </c>
      <c r="J12" s="108">
        <v>74392</v>
      </c>
      <c r="K12" s="108">
        <v>75877</v>
      </c>
      <c r="L12" s="108">
        <v>7898</v>
      </c>
      <c r="M12" s="108">
        <v>10731</v>
      </c>
      <c r="N12" s="108">
        <v>6893</v>
      </c>
      <c r="O12" s="108">
        <v>6973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45"/>
      <c r="B13" s="74"/>
      <c r="C13" s="67" t="s">
        <v>50</v>
      </c>
      <c r="D13" s="67"/>
      <c r="E13" s="109" t="s">
        <v>41</v>
      </c>
      <c r="F13" s="108">
        <v>0</v>
      </c>
      <c r="G13" s="108">
        <v>0</v>
      </c>
      <c r="H13" s="80">
        <v>63</v>
      </c>
      <c r="I13" s="80">
        <v>25</v>
      </c>
      <c r="J13" s="80">
        <v>0</v>
      </c>
      <c r="K13" s="80">
        <v>0</v>
      </c>
      <c r="L13" s="108">
        <v>14</v>
      </c>
      <c r="M13" s="108">
        <v>3513</v>
      </c>
      <c r="N13" s="108">
        <v>0</v>
      </c>
      <c r="O13" s="108">
        <v>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45"/>
      <c r="B14" s="67" t="s">
        <v>51</v>
      </c>
      <c r="C14" s="67"/>
      <c r="D14" s="67"/>
      <c r="E14" s="109" t="s">
        <v>87</v>
      </c>
      <c r="F14" s="108">
        <v>3850</v>
      </c>
      <c r="G14" s="108">
        <v>14166</v>
      </c>
      <c r="H14" s="108">
        <v>359</v>
      </c>
      <c r="I14" s="108">
        <v>333</v>
      </c>
      <c r="J14" s="108">
        <v>-776</v>
      </c>
      <c r="K14" s="108">
        <v>4867</v>
      </c>
      <c r="L14" s="108">
        <v>3840</v>
      </c>
      <c r="M14" s="108">
        <v>4885</v>
      </c>
      <c r="N14" s="108">
        <v>128</v>
      </c>
      <c r="O14" s="108">
        <v>183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45"/>
      <c r="B15" s="67" t="s">
        <v>52</v>
      </c>
      <c r="C15" s="67"/>
      <c r="D15" s="67"/>
      <c r="E15" s="109" t="s">
        <v>88</v>
      </c>
      <c r="F15" s="108">
        <v>2091</v>
      </c>
      <c r="G15" s="108">
        <v>1821</v>
      </c>
      <c r="H15" s="108">
        <v>-63</v>
      </c>
      <c r="I15" s="108">
        <v>-25</v>
      </c>
      <c r="J15" s="108">
        <v>447</v>
      </c>
      <c r="K15" s="108">
        <v>90</v>
      </c>
      <c r="L15" s="108">
        <v>2387</v>
      </c>
      <c r="M15" s="108">
        <v>-2433</v>
      </c>
      <c r="N15" s="108">
        <v>0</v>
      </c>
      <c r="O15" s="108"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45"/>
      <c r="B16" s="67" t="s">
        <v>53</v>
      </c>
      <c r="C16" s="67"/>
      <c r="D16" s="67"/>
      <c r="E16" s="109" t="s">
        <v>89</v>
      </c>
      <c r="F16" s="108">
        <v>5941</v>
      </c>
      <c r="G16" s="108">
        <v>15987</v>
      </c>
      <c r="H16" s="108">
        <v>296</v>
      </c>
      <c r="I16" s="108">
        <v>309</v>
      </c>
      <c r="J16" s="108">
        <v>-329</v>
      </c>
      <c r="K16" s="108">
        <v>4958</v>
      </c>
      <c r="L16" s="108">
        <v>6227</v>
      </c>
      <c r="M16" s="108">
        <v>2451</v>
      </c>
      <c r="N16" s="108">
        <v>128</v>
      </c>
      <c r="O16" s="108">
        <v>183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45"/>
      <c r="B17" s="67" t="s">
        <v>54</v>
      </c>
      <c r="C17" s="67"/>
      <c r="D17" s="67"/>
      <c r="E17" s="65"/>
      <c r="F17" s="80">
        <v>0</v>
      </c>
      <c r="G17" s="80">
        <v>0</v>
      </c>
      <c r="H17" s="80">
        <v>0</v>
      </c>
      <c r="I17" s="80">
        <v>0</v>
      </c>
      <c r="J17" s="108">
        <v>0</v>
      </c>
      <c r="K17" s="108">
        <v>0</v>
      </c>
      <c r="L17" s="108">
        <v>139434</v>
      </c>
      <c r="M17" s="108">
        <v>145662</v>
      </c>
      <c r="N17" s="80">
        <v>35001</v>
      </c>
      <c r="O17" s="80">
        <v>35129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45"/>
      <c r="B18" s="67" t="s">
        <v>55</v>
      </c>
      <c r="C18" s="67"/>
      <c r="D18" s="67"/>
      <c r="E18" s="65"/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45" t="s">
        <v>84</v>
      </c>
      <c r="B19" s="73" t="s">
        <v>56</v>
      </c>
      <c r="C19" s="67"/>
      <c r="D19" s="67"/>
      <c r="E19" s="109"/>
      <c r="F19" s="108">
        <v>8073</v>
      </c>
      <c r="G19" s="108">
        <v>1769</v>
      </c>
      <c r="H19" s="108">
        <v>186</v>
      </c>
      <c r="I19" s="108">
        <v>115</v>
      </c>
      <c r="J19" s="108">
        <v>56268</v>
      </c>
      <c r="K19" s="108">
        <v>46741</v>
      </c>
      <c r="L19" s="108">
        <v>16087</v>
      </c>
      <c r="M19" s="108">
        <v>10141</v>
      </c>
      <c r="N19" s="108">
        <v>3822</v>
      </c>
      <c r="O19" s="108">
        <v>3250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45"/>
      <c r="B20" s="74"/>
      <c r="C20" s="67" t="s">
        <v>57</v>
      </c>
      <c r="D20" s="67"/>
      <c r="E20" s="109"/>
      <c r="F20" s="108">
        <v>7400</v>
      </c>
      <c r="G20" s="108">
        <v>1500</v>
      </c>
      <c r="H20" s="108">
        <v>0</v>
      </c>
      <c r="I20" s="108">
        <v>0</v>
      </c>
      <c r="J20" s="108">
        <v>37186</v>
      </c>
      <c r="K20" s="108">
        <v>33022</v>
      </c>
      <c r="L20" s="108">
        <v>14729</v>
      </c>
      <c r="M20" s="108">
        <v>9385</v>
      </c>
      <c r="N20" s="108">
        <v>2642</v>
      </c>
      <c r="O20" s="108">
        <v>1922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45"/>
      <c r="B21" s="67" t="s">
        <v>58</v>
      </c>
      <c r="C21" s="67"/>
      <c r="D21" s="67"/>
      <c r="E21" s="109" t="s">
        <v>90</v>
      </c>
      <c r="F21" s="108">
        <v>8073</v>
      </c>
      <c r="G21" s="108">
        <v>1769</v>
      </c>
      <c r="H21" s="108">
        <v>186</v>
      </c>
      <c r="I21" s="108">
        <v>115</v>
      </c>
      <c r="J21" s="108">
        <v>56268</v>
      </c>
      <c r="K21" s="108">
        <v>46741</v>
      </c>
      <c r="L21" s="108">
        <v>16087</v>
      </c>
      <c r="M21" s="108">
        <v>10141</v>
      </c>
      <c r="N21" s="108">
        <v>3822</v>
      </c>
      <c r="O21" s="108">
        <v>3250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45"/>
      <c r="B22" s="73" t="s">
        <v>59</v>
      </c>
      <c r="C22" s="67"/>
      <c r="D22" s="67"/>
      <c r="E22" s="109" t="s">
        <v>91</v>
      </c>
      <c r="F22" s="108">
        <v>36298</v>
      </c>
      <c r="G22" s="108">
        <v>37946</v>
      </c>
      <c r="H22" s="108">
        <v>594</v>
      </c>
      <c r="I22" s="108">
        <v>427</v>
      </c>
      <c r="J22" s="108">
        <v>84531</v>
      </c>
      <c r="K22" s="108">
        <v>78425</v>
      </c>
      <c r="L22" s="108">
        <v>21792</v>
      </c>
      <c r="M22" s="108">
        <v>23375</v>
      </c>
      <c r="N22" s="108">
        <v>5739</v>
      </c>
      <c r="O22" s="108">
        <v>4088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45"/>
      <c r="B23" s="74" t="s">
        <v>60</v>
      </c>
      <c r="C23" s="67" t="s">
        <v>61</v>
      </c>
      <c r="D23" s="67"/>
      <c r="E23" s="109"/>
      <c r="F23" s="108">
        <v>14765</v>
      </c>
      <c r="G23" s="108">
        <v>16948</v>
      </c>
      <c r="H23" s="108">
        <v>109</v>
      </c>
      <c r="I23" s="108">
        <v>114</v>
      </c>
      <c r="J23" s="108">
        <v>38184</v>
      </c>
      <c r="K23" s="108">
        <v>43205</v>
      </c>
      <c r="L23" s="108">
        <v>13051</v>
      </c>
      <c r="M23" s="108">
        <v>19017</v>
      </c>
      <c r="N23" s="108">
        <v>5171</v>
      </c>
      <c r="O23" s="108">
        <v>3480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45"/>
      <c r="B24" s="67" t="s">
        <v>92</v>
      </c>
      <c r="C24" s="67"/>
      <c r="D24" s="67"/>
      <c r="E24" s="109" t="s">
        <v>93</v>
      </c>
      <c r="F24" s="108">
        <f t="shared" ref="F24:N24" si="0">F21-F22</f>
        <v>-28225</v>
      </c>
      <c r="G24" s="108">
        <v>-36177</v>
      </c>
      <c r="H24" s="108">
        <f t="shared" si="0"/>
        <v>-408</v>
      </c>
      <c r="I24" s="108">
        <v>-312</v>
      </c>
      <c r="J24" s="108">
        <f>J21-J22+1</f>
        <v>-28262</v>
      </c>
      <c r="K24" s="108">
        <v>-31684</v>
      </c>
      <c r="L24" s="108">
        <f t="shared" si="0"/>
        <v>-5705</v>
      </c>
      <c r="M24" s="108">
        <v>-13233</v>
      </c>
      <c r="N24" s="108">
        <f t="shared" si="0"/>
        <v>-1917</v>
      </c>
      <c r="O24" s="108">
        <v>-839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45"/>
      <c r="B25" s="73" t="s">
        <v>62</v>
      </c>
      <c r="C25" s="73"/>
      <c r="D25" s="73"/>
      <c r="E25" s="158" t="s">
        <v>94</v>
      </c>
      <c r="F25" s="148">
        <v>28225</v>
      </c>
      <c r="G25" s="148">
        <v>36177</v>
      </c>
      <c r="H25" s="148">
        <v>408</v>
      </c>
      <c r="I25" s="148">
        <v>312</v>
      </c>
      <c r="J25" s="148">
        <v>28262</v>
      </c>
      <c r="K25" s="148">
        <v>31684</v>
      </c>
      <c r="L25" s="148">
        <v>5705</v>
      </c>
      <c r="M25" s="148">
        <v>13233</v>
      </c>
      <c r="N25" s="148">
        <v>1917</v>
      </c>
      <c r="O25" s="148">
        <v>839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45"/>
      <c r="B26" s="96" t="s">
        <v>63</v>
      </c>
      <c r="C26" s="96"/>
      <c r="D26" s="96"/>
      <c r="E26" s="159"/>
      <c r="F26" s="149" t="e">
        <f t="shared" ref="F26" si="1">ROUND(#REF!/1000,)</f>
        <v>#REF!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45"/>
      <c r="B27" s="67" t="s">
        <v>95</v>
      </c>
      <c r="C27" s="67"/>
      <c r="D27" s="67"/>
      <c r="E27" s="109" t="s">
        <v>96</v>
      </c>
      <c r="F27" s="108">
        <f t="shared" ref="F27:O27" si="2">F24+F25</f>
        <v>0</v>
      </c>
      <c r="G27" s="108">
        <f t="shared" si="2"/>
        <v>0</v>
      </c>
      <c r="H27" s="108">
        <f t="shared" si="2"/>
        <v>0</v>
      </c>
      <c r="I27" s="108">
        <f t="shared" si="2"/>
        <v>0</v>
      </c>
      <c r="J27" s="108">
        <f t="shared" si="2"/>
        <v>0</v>
      </c>
      <c r="K27" s="108">
        <f t="shared" si="2"/>
        <v>0</v>
      </c>
      <c r="L27" s="108">
        <f t="shared" si="2"/>
        <v>0</v>
      </c>
      <c r="M27" s="108">
        <f t="shared" si="2"/>
        <v>0</v>
      </c>
      <c r="N27" s="108">
        <f t="shared" si="2"/>
        <v>0</v>
      </c>
      <c r="O27" s="108">
        <f t="shared" si="2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100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50" t="s">
        <v>64</v>
      </c>
      <c r="B30" s="150"/>
      <c r="C30" s="150"/>
      <c r="D30" s="150"/>
      <c r="E30" s="150"/>
      <c r="F30" s="151" t="s">
        <v>292</v>
      </c>
      <c r="G30" s="152"/>
      <c r="H30" s="151" t="s">
        <v>293</v>
      </c>
      <c r="I30" s="152"/>
      <c r="J30" s="151" t="s">
        <v>294</v>
      </c>
      <c r="K30" s="152"/>
      <c r="L30" s="153"/>
      <c r="M30" s="153"/>
      <c r="N30" s="153"/>
      <c r="O30" s="153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15.95" customHeight="1">
      <c r="A31" s="150"/>
      <c r="B31" s="150"/>
      <c r="C31" s="150"/>
      <c r="D31" s="150"/>
      <c r="E31" s="150"/>
      <c r="F31" s="65" t="s">
        <v>285</v>
      </c>
      <c r="G31" s="110" t="s">
        <v>286</v>
      </c>
      <c r="H31" s="65" t="s">
        <v>285</v>
      </c>
      <c r="I31" s="110" t="s">
        <v>286</v>
      </c>
      <c r="J31" s="65" t="s">
        <v>285</v>
      </c>
      <c r="K31" s="110" t="s">
        <v>286</v>
      </c>
      <c r="L31" s="65" t="s">
        <v>285</v>
      </c>
      <c r="M31" s="110" t="s">
        <v>286</v>
      </c>
      <c r="N31" s="65" t="s">
        <v>285</v>
      </c>
      <c r="O31" s="110" t="s">
        <v>286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.95" customHeight="1">
      <c r="A32" s="145" t="s">
        <v>85</v>
      </c>
      <c r="B32" s="73" t="s">
        <v>45</v>
      </c>
      <c r="C32" s="67"/>
      <c r="D32" s="67"/>
      <c r="E32" s="109" t="s">
        <v>36</v>
      </c>
      <c r="F32" s="108">
        <v>1600</v>
      </c>
      <c r="G32" s="108">
        <v>1653</v>
      </c>
      <c r="H32" s="108">
        <v>2400</v>
      </c>
      <c r="I32" s="108">
        <v>2667</v>
      </c>
      <c r="J32" s="108">
        <v>1894</v>
      </c>
      <c r="K32" s="108">
        <v>1848</v>
      </c>
      <c r="L32" s="108"/>
      <c r="M32" s="108"/>
      <c r="N32" s="108"/>
      <c r="O32" s="108"/>
      <c r="P32" s="24"/>
      <c r="Q32" s="24"/>
      <c r="R32" s="24"/>
      <c r="S32" s="24"/>
      <c r="T32" s="26"/>
      <c r="U32" s="26"/>
      <c r="V32" s="24"/>
      <c r="W32" s="24"/>
      <c r="X32" s="26"/>
      <c r="Y32" s="26"/>
    </row>
    <row r="33" spans="1:25" ht="15.95" customHeight="1">
      <c r="A33" s="146"/>
      <c r="B33" s="75"/>
      <c r="C33" s="73" t="s">
        <v>65</v>
      </c>
      <c r="D33" s="67"/>
      <c r="E33" s="109"/>
      <c r="F33" s="108">
        <v>635</v>
      </c>
      <c r="G33" s="108">
        <v>670</v>
      </c>
      <c r="H33" s="108">
        <v>2347</v>
      </c>
      <c r="I33" s="108">
        <v>2614</v>
      </c>
      <c r="J33" s="108">
        <v>165</v>
      </c>
      <c r="K33" s="108">
        <v>196</v>
      </c>
      <c r="L33" s="108"/>
      <c r="M33" s="108"/>
      <c r="N33" s="108"/>
      <c r="O33" s="108"/>
      <c r="P33" s="24"/>
      <c r="Q33" s="24"/>
      <c r="R33" s="24"/>
      <c r="S33" s="24"/>
      <c r="T33" s="26"/>
      <c r="U33" s="26"/>
      <c r="V33" s="24"/>
      <c r="W33" s="24"/>
      <c r="X33" s="26"/>
      <c r="Y33" s="26"/>
    </row>
    <row r="34" spans="1:25" ht="15.95" customHeight="1">
      <c r="A34" s="146"/>
      <c r="B34" s="75"/>
      <c r="C34" s="74"/>
      <c r="D34" s="67" t="s">
        <v>66</v>
      </c>
      <c r="E34" s="109"/>
      <c r="F34" s="108">
        <v>462</v>
      </c>
      <c r="G34" s="108">
        <v>485</v>
      </c>
      <c r="H34" s="108">
        <v>297</v>
      </c>
      <c r="I34" s="108">
        <v>287</v>
      </c>
      <c r="J34" s="108">
        <v>165</v>
      </c>
      <c r="K34" s="108">
        <v>196</v>
      </c>
      <c r="L34" s="108"/>
      <c r="M34" s="108"/>
      <c r="N34" s="108"/>
      <c r="O34" s="108"/>
      <c r="P34" s="24"/>
      <c r="Q34" s="24"/>
      <c r="R34" s="24"/>
      <c r="S34" s="24"/>
      <c r="T34" s="26"/>
      <c r="U34" s="26"/>
      <c r="V34" s="24"/>
      <c r="W34" s="24"/>
      <c r="X34" s="26"/>
      <c r="Y34" s="26"/>
    </row>
    <row r="35" spans="1:25" ht="15.95" customHeight="1">
      <c r="A35" s="146"/>
      <c r="B35" s="74"/>
      <c r="C35" s="67" t="s">
        <v>67</v>
      </c>
      <c r="D35" s="67"/>
      <c r="E35" s="109"/>
      <c r="F35" s="108">
        <v>965</v>
      </c>
      <c r="G35" s="108">
        <v>983</v>
      </c>
      <c r="H35" s="108">
        <v>53</v>
      </c>
      <c r="I35" s="108">
        <v>53</v>
      </c>
      <c r="J35" s="81">
        <v>1729</v>
      </c>
      <c r="K35" s="81">
        <v>1652</v>
      </c>
      <c r="L35" s="108"/>
      <c r="M35" s="108"/>
      <c r="N35" s="108"/>
      <c r="O35" s="108"/>
      <c r="P35" s="24"/>
      <c r="Q35" s="24"/>
      <c r="R35" s="24"/>
      <c r="S35" s="24"/>
      <c r="T35" s="26"/>
      <c r="U35" s="26"/>
      <c r="V35" s="24"/>
      <c r="W35" s="24"/>
      <c r="X35" s="26"/>
      <c r="Y35" s="26"/>
    </row>
    <row r="36" spans="1:25" ht="15.95" customHeight="1">
      <c r="A36" s="146"/>
      <c r="B36" s="73" t="s">
        <v>48</v>
      </c>
      <c r="C36" s="67"/>
      <c r="D36" s="67"/>
      <c r="E36" s="109" t="s">
        <v>37</v>
      </c>
      <c r="F36" s="108">
        <v>1609</v>
      </c>
      <c r="G36" s="108">
        <v>1635</v>
      </c>
      <c r="H36" s="108">
        <v>905</v>
      </c>
      <c r="I36" s="108">
        <v>876</v>
      </c>
      <c r="J36" s="108">
        <v>635</v>
      </c>
      <c r="K36" s="108">
        <v>666</v>
      </c>
      <c r="L36" s="108"/>
      <c r="M36" s="108"/>
      <c r="N36" s="108"/>
      <c r="O36" s="108"/>
      <c r="P36" s="24"/>
      <c r="Q36" s="24"/>
      <c r="R36" s="24"/>
      <c r="S36" s="24"/>
      <c r="T36" s="24"/>
      <c r="U36" s="24"/>
      <c r="V36" s="24"/>
      <c r="W36" s="24"/>
      <c r="X36" s="26"/>
      <c r="Y36" s="26"/>
    </row>
    <row r="37" spans="1:25" ht="15.95" customHeight="1">
      <c r="A37" s="146"/>
      <c r="B37" s="75"/>
      <c r="C37" s="67" t="s">
        <v>68</v>
      </c>
      <c r="D37" s="67"/>
      <c r="E37" s="109"/>
      <c r="F37" s="108">
        <v>1603</v>
      </c>
      <c r="G37" s="108">
        <v>1620</v>
      </c>
      <c r="H37" s="108">
        <v>904</v>
      </c>
      <c r="I37" s="108">
        <v>875</v>
      </c>
      <c r="J37" s="108">
        <v>416</v>
      </c>
      <c r="K37" s="108">
        <v>413</v>
      </c>
      <c r="L37" s="108"/>
      <c r="M37" s="108"/>
      <c r="N37" s="108"/>
      <c r="O37" s="108"/>
      <c r="P37" s="24"/>
      <c r="Q37" s="24"/>
      <c r="R37" s="24"/>
      <c r="S37" s="24"/>
      <c r="T37" s="24"/>
      <c r="U37" s="24"/>
      <c r="V37" s="24"/>
      <c r="W37" s="24"/>
      <c r="X37" s="26"/>
      <c r="Y37" s="26"/>
    </row>
    <row r="38" spans="1:25" ht="15.95" customHeight="1">
      <c r="A38" s="146"/>
      <c r="B38" s="74"/>
      <c r="C38" s="67" t="s">
        <v>69</v>
      </c>
      <c r="D38" s="67"/>
      <c r="E38" s="109"/>
      <c r="F38" s="108">
        <v>6</v>
      </c>
      <c r="G38" s="108">
        <v>15</v>
      </c>
      <c r="H38" s="108">
        <v>1</v>
      </c>
      <c r="I38" s="108">
        <v>1</v>
      </c>
      <c r="J38" s="108">
        <v>219</v>
      </c>
      <c r="K38" s="81">
        <v>253</v>
      </c>
      <c r="L38" s="108"/>
      <c r="M38" s="108"/>
      <c r="N38" s="108"/>
      <c r="O38" s="108"/>
      <c r="P38" s="24"/>
      <c r="Q38" s="24"/>
      <c r="R38" s="26"/>
      <c r="S38" s="26"/>
      <c r="T38" s="24"/>
      <c r="U38" s="24"/>
      <c r="V38" s="24"/>
      <c r="W38" s="24"/>
      <c r="X38" s="26"/>
      <c r="Y38" s="26"/>
    </row>
    <row r="39" spans="1:25" ht="15.95" customHeight="1">
      <c r="A39" s="146"/>
      <c r="B39" s="32" t="s">
        <v>70</v>
      </c>
      <c r="C39" s="32"/>
      <c r="D39" s="32"/>
      <c r="E39" s="109" t="s">
        <v>97</v>
      </c>
      <c r="F39" s="108">
        <f t="shared" ref="F39:O39" si="3">F32-F36</f>
        <v>-9</v>
      </c>
      <c r="G39" s="108">
        <f t="shared" si="3"/>
        <v>18</v>
      </c>
      <c r="H39" s="108">
        <v>1495</v>
      </c>
      <c r="I39" s="108">
        <v>1791</v>
      </c>
      <c r="J39" s="108">
        <v>1259</v>
      </c>
      <c r="K39" s="108">
        <v>1182</v>
      </c>
      <c r="L39" s="108">
        <f t="shared" si="3"/>
        <v>0</v>
      </c>
      <c r="M39" s="108">
        <f t="shared" si="3"/>
        <v>0</v>
      </c>
      <c r="N39" s="108">
        <f t="shared" si="3"/>
        <v>0</v>
      </c>
      <c r="O39" s="108">
        <f t="shared" si="3"/>
        <v>0</v>
      </c>
      <c r="P39" s="24"/>
      <c r="Q39" s="24"/>
      <c r="R39" s="24"/>
      <c r="S39" s="24"/>
      <c r="T39" s="24"/>
      <c r="U39" s="24"/>
      <c r="V39" s="24"/>
      <c r="W39" s="24"/>
      <c r="X39" s="26"/>
      <c r="Y39" s="26"/>
    </row>
    <row r="40" spans="1:25" ht="15.95" customHeight="1">
      <c r="A40" s="145" t="s">
        <v>86</v>
      </c>
      <c r="B40" s="73" t="s">
        <v>71</v>
      </c>
      <c r="C40" s="67"/>
      <c r="D40" s="67"/>
      <c r="E40" s="109" t="s">
        <v>39</v>
      </c>
      <c r="F40" s="108">
        <v>390</v>
      </c>
      <c r="G40" s="108">
        <v>319</v>
      </c>
      <c r="H40" s="108">
        <v>0</v>
      </c>
      <c r="I40" s="108">
        <v>0</v>
      </c>
      <c r="J40" s="108">
        <v>35</v>
      </c>
      <c r="K40" s="108">
        <v>7919</v>
      </c>
      <c r="L40" s="108"/>
      <c r="M40" s="108"/>
      <c r="N40" s="108"/>
      <c r="O40" s="108"/>
      <c r="P40" s="24"/>
      <c r="Q40" s="24"/>
      <c r="R40" s="24"/>
      <c r="S40" s="24"/>
      <c r="T40" s="26"/>
      <c r="U40" s="26"/>
      <c r="V40" s="26"/>
      <c r="W40" s="26"/>
      <c r="X40" s="24"/>
      <c r="Y40" s="24"/>
    </row>
    <row r="41" spans="1:25" ht="15.95" customHeight="1">
      <c r="A41" s="147"/>
      <c r="B41" s="74"/>
      <c r="C41" s="67" t="s">
        <v>72</v>
      </c>
      <c r="D41" s="67"/>
      <c r="E41" s="109"/>
      <c r="F41" s="81">
        <v>300</v>
      </c>
      <c r="G41" s="81">
        <v>167</v>
      </c>
      <c r="H41" s="81">
        <v>0</v>
      </c>
      <c r="I41" s="81">
        <v>0</v>
      </c>
      <c r="J41" s="108">
        <v>0</v>
      </c>
      <c r="K41" s="108">
        <v>0</v>
      </c>
      <c r="L41" s="108"/>
      <c r="M41" s="108"/>
      <c r="N41" s="108"/>
      <c r="O41" s="108"/>
      <c r="P41" s="26"/>
      <c r="Q41" s="26"/>
      <c r="R41" s="26"/>
      <c r="S41" s="26"/>
      <c r="T41" s="26"/>
      <c r="U41" s="26"/>
      <c r="V41" s="26"/>
      <c r="W41" s="26"/>
      <c r="X41" s="24"/>
      <c r="Y41" s="24"/>
    </row>
    <row r="42" spans="1:25" ht="15.95" customHeight="1">
      <c r="A42" s="147"/>
      <c r="B42" s="73" t="s">
        <v>59</v>
      </c>
      <c r="C42" s="67"/>
      <c r="D42" s="67"/>
      <c r="E42" s="109" t="s">
        <v>40</v>
      </c>
      <c r="F42" s="108">
        <v>381</v>
      </c>
      <c r="G42" s="108">
        <v>337</v>
      </c>
      <c r="H42" s="108">
        <v>1483</v>
      </c>
      <c r="I42" s="108">
        <v>1695</v>
      </c>
      <c r="J42" s="108">
        <v>1294</v>
      </c>
      <c r="K42" s="108">
        <v>1423</v>
      </c>
      <c r="L42" s="108"/>
      <c r="M42" s="108"/>
      <c r="N42" s="108"/>
      <c r="O42" s="108"/>
      <c r="P42" s="24"/>
      <c r="Q42" s="24"/>
      <c r="R42" s="24"/>
      <c r="S42" s="24"/>
      <c r="T42" s="26"/>
      <c r="U42" s="26"/>
      <c r="V42" s="24"/>
      <c r="W42" s="24"/>
      <c r="X42" s="24"/>
      <c r="Y42" s="24"/>
    </row>
    <row r="43" spans="1:25" ht="15.95" customHeight="1">
      <c r="A43" s="147"/>
      <c r="B43" s="74"/>
      <c r="C43" s="67" t="s">
        <v>73</v>
      </c>
      <c r="D43" s="67"/>
      <c r="E43" s="109"/>
      <c r="F43" s="108">
        <v>59</v>
      </c>
      <c r="G43" s="108">
        <v>58</v>
      </c>
      <c r="H43" s="108">
        <v>17</v>
      </c>
      <c r="I43" s="108">
        <v>113</v>
      </c>
      <c r="J43" s="81">
        <v>1265</v>
      </c>
      <c r="K43" s="81">
        <v>1232</v>
      </c>
      <c r="L43" s="108"/>
      <c r="M43" s="108"/>
      <c r="N43" s="108"/>
      <c r="O43" s="108"/>
      <c r="P43" s="24"/>
      <c r="Q43" s="24"/>
      <c r="R43" s="26"/>
      <c r="S43" s="24"/>
      <c r="T43" s="26"/>
      <c r="U43" s="26"/>
      <c r="V43" s="24"/>
      <c r="W43" s="24"/>
      <c r="X43" s="26"/>
      <c r="Y43" s="26"/>
    </row>
    <row r="44" spans="1:25" ht="15.95" customHeight="1">
      <c r="A44" s="147"/>
      <c r="B44" s="67" t="s">
        <v>70</v>
      </c>
      <c r="C44" s="67"/>
      <c r="D44" s="67"/>
      <c r="E44" s="109" t="s">
        <v>98</v>
      </c>
      <c r="F44" s="81">
        <f t="shared" ref="F44:O44" si="4">F40-F42</f>
        <v>9</v>
      </c>
      <c r="G44" s="81">
        <f t="shared" si="4"/>
        <v>-18</v>
      </c>
      <c r="H44" s="81">
        <v>-1483</v>
      </c>
      <c r="I44" s="81">
        <v>-1695</v>
      </c>
      <c r="J44" s="81">
        <v>-1259</v>
      </c>
      <c r="K44" s="81">
        <v>6496</v>
      </c>
      <c r="L44" s="81">
        <f t="shared" si="4"/>
        <v>0</v>
      </c>
      <c r="M44" s="81">
        <f t="shared" si="4"/>
        <v>0</v>
      </c>
      <c r="N44" s="81">
        <f t="shared" si="4"/>
        <v>0</v>
      </c>
      <c r="O44" s="81">
        <f t="shared" si="4"/>
        <v>0</v>
      </c>
      <c r="P44" s="26"/>
      <c r="Q44" s="26"/>
      <c r="R44" s="24"/>
      <c r="S44" s="24"/>
      <c r="T44" s="26"/>
      <c r="U44" s="26"/>
      <c r="V44" s="24"/>
      <c r="W44" s="24"/>
      <c r="X44" s="24"/>
      <c r="Y44" s="24"/>
    </row>
    <row r="45" spans="1:25" ht="15.95" customHeight="1">
      <c r="A45" s="145" t="s">
        <v>78</v>
      </c>
      <c r="B45" s="32" t="s">
        <v>74</v>
      </c>
      <c r="C45" s="32"/>
      <c r="D45" s="32"/>
      <c r="E45" s="109" t="s">
        <v>99</v>
      </c>
      <c r="F45" s="108">
        <f t="shared" ref="F45:O45" si="5">F39+F44</f>
        <v>0</v>
      </c>
      <c r="G45" s="108">
        <f t="shared" si="5"/>
        <v>0</v>
      </c>
      <c r="H45" s="108">
        <v>12</v>
      </c>
      <c r="I45" s="108">
        <v>96</v>
      </c>
      <c r="J45" s="108">
        <v>0</v>
      </c>
      <c r="K45" s="108">
        <v>7678</v>
      </c>
      <c r="L45" s="108">
        <f t="shared" si="5"/>
        <v>0</v>
      </c>
      <c r="M45" s="108">
        <f t="shared" si="5"/>
        <v>0</v>
      </c>
      <c r="N45" s="108">
        <f t="shared" si="5"/>
        <v>0</v>
      </c>
      <c r="O45" s="108">
        <f t="shared" si="5"/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5.95" customHeight="1">
      <c r="A46" s="147"/>
      <c r="B46" s="67" t="s">
        <v>75</v>
      </c>
      <c r="C46" s="67"/>
      <c r="D46" s="67"/>
      <c r="E46" s="67"/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7678</v>
      </c>
      <c r="L46" s="108"/>
      <c r="M46" s="108"/>
      <c r="N46" s="81"/>
      <c r="O46" s="81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.95" customHeight="1">
      <c r="A47" s="147"/>
      <c r="B47" s="67" t="s">
        <v>76</v>
      </c>
      <c r="C47" s="67"/>
      <c r="D47" s="67"/>
      <c r="E47" s="67"/>
      <c r="F47" s="108">
        <v>0</v>
      </c>
      <c r="G47" s="108">
        <v>0</v>
      </c>
      <c r="H47" s="108">
        <v>135</v>
      </c>
      <c r="I47" s="108">
        <v>210</v>
      </c>
      <c r="J47" s="108">
        <v>0</v>
      </c>
      <c r="K47" s="108">
        <v>0</v>
      </c>
      <c r="L47" s="108"/>
      <c r="M47" s="108"/>
      <c r="N47" s="108"/>
      <c r="O47" s="108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.95" customHeight="1">
      <c r="A48" s="147"/>
      <c r="B48" s="67" t="s">
        <v>77</v>
      </c>
      <c r="C48" s="67"/>
      <c r="D48" s="67"/>
      <c r="E48" s="67"/>
      <c r="F48" s="108">
        <v>0</v>
      </c>
      <c r="G48" s="108">
        <v>0</v>
      </c>
      <c r="H48" s="108">
        <v>110</v>
      </c>
      <c r="I48" s="108">
        <v>210</v>
      </c>
      <c r="J48" s="108">
        <v>0</v>
      </c>
      <c r="K48" s="108">
        <v>0</v>
      </c>
      <c r="L48" s="108"/>
      <c r="M48" s="108"/>
      <c r="N48" s="108"/>
      <c r="O48" s="108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15" ht="15.95" customHeight="1">
      <c r="A49" s="12" t="s">
        <v>82</v>
      </c>
      <c r="O49" s="4"/>
    </row>
    <row r="50" spans="1:15" ht="15.95" customHeight="1">
      <c r="A50" s="12"/>
      <c r="O50" s="8"/>
    </row>
  </sheetData>
  <mergeCells count="28"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</mergeCells>
  <phoneticPr fontId="19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47"/>
  <sheetViews>
    <sheetView view="pageBreakPreview" zoomScale="85" zoomScaleNormal="100" zoomScaleSheetLayoutView="85" workbookViewId="0">
      <pane xSplit="4" ySplit="7" topLeftCell="E11" activePane="bottomRight" state="frozen"/>
      <selection activeCell="G46" sqref="G46"/>
      <selection pane="topRight" activeCell="G46" sqref="G46"/>
      <selection pane="bottomLeft" activeCell="G46" sqref="G46"/>
      <selection pane="bottomRight" activeCell="S31" sqref="S31"/>
    </sheetView>
  </sheetViews>
  <sheetFormatPr defaultColWidth="9" defaultRowHeight="13.5"/>
  <cols>
    <col min="1" max="2" width="3.625" style="1" customWidth="1"/>
    <col min="3" max="3" width="21.375" style="1" customWidth="1"/>
    <col min="4" max="4" width="20" style="1" customWidth="1"/>
    <col min="5" max="12" width="12.625" style="1" customWidth="1"/>
    <col min="13" max="14" width="12.625" style="1" hidden="1" customWidth="1"/>
    <col min="15" max="26" width="12.625" style="1" customWidth="1"/>
    <col min="27" max="16384" width="9" style="1"/>
  </cols>
  <sheetData>
    <row r="1" spans="1:26" ht="33.950000000000003" customHeight="1">
      <c r="A1" s="117" t="s">
        <v>0</v>
      </c>
      <c r="B1" s="117"/>
      <c r="C1" s="54" t="s">
        <v>272</v>
      </c>
      <c r="D1" s="118"/>
    </row>
    <row r="3" spans="1:26" ht="15" customHeight="1">
      <c r="A3" s="16" t="s">
        <v>192</v>
      </c>
      <c r="B3" s="16"/>
      <c r="C3" s="16"/>
      <c r="D3" s="16"/>
      <c r="E3" s="16"/>
      <c r="F3" s="16"/>
      <c r="G3" s="16"/>
      <c r="H3" s="16"/>
      <c r="I3" s="16"/>
      <c r="J3" s="16"/>
      <c r="O3" s="16"/>
      <c r="P3" s="16"/>
      <c r="Q3" s="16"/>
      <c r="R3" s="16"/>
      <c r="S3" s="16"/>
      <c r="T3" s="16"/>
      <c r="U3" s="16"/>
      <c r="V3" s="16"/>
    </row>
    <row r="4" spans="1:26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O4" s="16"/>
      <c r="P4" s="16"/>
      <c r="Q4" s="16"/>
      <c r="R4" s="16"/>
      <c r="S4" s="16"/>
      <c r="T4" s="16"/>
      <c r="U4" s="16"/>
      <c r="V4" s="16"/>
    </row>
    <row r="5" spans="1:26" ht="15" customHeight="1">
      <c r="A5" s="55"/>
      <c r="B5" s="55" t="s">
        <v>273</v>
      </c>
      <c r="C5" s="55"/>
      <c r="D5" s="55"/>
      <c r="L5" s="17"/>
      <c r="N5" s="17"/>
      <c r="X5" s="17"/>
      <c r="Z5" s="17" t="s">
        <v>193</v>
      </c>
    </row>
    <row r="6" spans="1:26" ht="15" customHeight="1">
      <c r="A6" s="56"/>
      <c r="B6" s="57"/>
      <c r="C6" s="57"/>
      <c r="D6" s="102"/>
      <c r="E6" s="162" t="s">
        <v>274</v>
      </c>
      <c r="F6" s="163"/>
      <c r="G6" s="162" t="s">
        <v>275</v>
      </c>
      <c r="H6" s="163"/>
      <c r="I6" s="162" t="s">
        <v>276</v>
      </c>
      <c r="J6" s="163"/>
      <c r="K6" s="162" t="s">
        <v>277</v>
      </c>
      <c r="L6" s="163"/>
      <c r="M6" s="164" t="s">
        <v>278</v>
      </c>
      <c r="N6" s="165"/>
      <c r="O6" s="162" t="s">
        <v>279</v>
      </c>
      <c r="P6" s="163"/>
      <c r="Q6" s="162" t="s">
        <v>280</v>
      </c>
      <c r="R6" s="163"/>
      <c r="S6" s="162" t="s">
        <v>281</v>
      </c>
      <c r="T6" s="163"/>
      <c r="U6" s="162" t="s">
        <v>282</v>
      </c>
      <c r="V6" s="163"/>
      <c r="W6" s="162" t="s">
        <v>283</v>
      </c>
      <c r="X6" s="163"/>
      <c r="Y6" s="162" t="s">
        <v>284</v>
      </c>
      <c r="Z6" s="163"/>
    </row>
    <row r="7" spans="1:26" s="124" customFormat="1" ht="15" customHeight="1">
      <c r="A7" s="119"/>
      <c r="B7" s="120"/>
      <c r="C7" s="120"/>
      <c r="D7" s="121"/>
      <c r="E7" s="122" t="s">
        <v>285</v>
      </c>
      <c r="F7" s="122" t="s">
        <v>286</v>
      </c>
      <c r="G7" s="122" t="s">
        <v>285</v>
      </c>
      <c r="H7" s="122" t="s">
        <v>286</v>
      </c>
      <c r="I7" s="122" t="s">
        <v>285</v>
      </c>
      <c r="J7" s="122" t="s">
        <v>286</v>
      </c>
      <c r="K7" s="122" t="s">
        <v>285</v>
      </c>
      <c r="L7" s="122" t="s">
        <v>286</v>
      </c>
      <c r="M7" s="123" t="s">
        <v>285</v>
      </c>
      <c r="N7" s="123" t="s">
        <v>286</v>
      </c>
      <c r="O7" s="122" t="s">
        <v>285</v>
      </c>
      <c r="P7" s="122" t="s">
        <v>286</v>
      </c>
      <c r="Q7" s="122" t="s">
        <v>285</v>
      </c>
      <c r="R7" s="122" t="s">
        <v>286</v>
      </c>
      <c r="S7" s="122" t="s">
        <v>285</v>
      </c>
      <c r="T7" s="122" t="s">
        <v>286</v>
      </c>
      <c r="U7" s="122" t="s">
        <v>285</v>
      </c>
      <c r="V7" s="122" t="s">
        <v>286</v>
      </c>
      <c r="W7" s="122" t="s">
        <v>285</v>
      </c>
      <c r="X7" s="122" t="s">
        <v>286</v>
      </c>
      <c r="Y7" s="122" t="s">
        <v>285</v>
      </c>
      <c r="Z7" s="122" t="s">
        <v>286</v>
      </c>
    </row>
    <row r="8" spans="1:26" ht="18" customHeight="1">
      <c r="A8" s="139" t="s">
        <v>194</v>
      </c>
      <c r="B8" s="97" t="s">
        <v>195</v>
      </c>
      <c r="C8" s="98"/>
      <c r="D8" s="98"/>
      <c r="E8" s="125">
        <v>1</v>
      </c>
      <c r="F8" s="99">
        <v>1</v>
      </c>
      <c r="G8" s="99">
        <v>25</v>
      </c>
      <c r="H8" s="99">
        <v>25</v>
      </c>
      <c r="I8" s="99">
        <v>22</v>
      </c>
      <c r="J8" s="99">
        <v>22</v>
      </c>
      <c r="K8" s="99">
        <v>80</v>
      </c>
      <c r="L8" s="99">
        <v>80</v>
      </c>
      <c r="M8" s="126"/>
      <c r="N8" s="126"/>
      <c r="O8" s="125">
        <v>20</v>
      </c>
      <c r="P8" s="99">
        <v>20</v>
      </c>
      <c r="Q8" s="99">
        <v>1</v>
      </c>
      <c r="R8" s="99">
        <v>1</v>
      </c>
      <c r="S8" s="99">
        <v>1</v>
      </c>
      <c r="T8" s="99">
        <v>1</v>
      </c>
      <c r="U8" s="99">
        <v>1</v>
      </c>
      <c r="V8" s="99">
        <v>1</v>
      </c>
      <c r="W8" s="99">
        <v>1</v>
      </c>
      <c r="X8" s="99">
        <v>1</v>
      </c>
      <c r="Y8" s="125">
        <v>1</v>
      </c>
      <c r="Z8" s="125">
        <v>1</v>
      </c>
    </row>
    <row r="9" spans="1:26" ht="18" customHeight="1">
      <c r="A9" s="139"/>
      <c r="B9" s="139" t="s">
        <v>196</v>
      </c>
      <c r="C9" s="67" t="s">
        <v>197</v>
      </c>
      <c r="D9" s="67"/>
      <c r="E9" s="125">
        <v>40</v>
      </c>
      <c r="F9" s="99">
        <v>40</v>
      </c>
      <c r="G9" s="99">
        <v>30699</v>
      </c>
      <c r="H9" s="99">
        <v>30699</v>
      </c>
      <c r="I9" s="99">
        <v>3340</v>
      </c>
      <c r="J9" s="99">
        <v>3340</v>
      </c>
      <c r="K9" s="99">
        <v>490</v>
      </c>
      <c r="L9" s="99">
        <v>490</v>
      </c>
      <c r="M9" s="126"/>
      <c r="N9" s="126"/>
      <c r="O9" s="99">
        <v>6000</v>
      </c>
      <c r="P9" s="99">
        <v>6000</v>
      </c>
      <c r="Q9" s="99">
        <v>4505</v>
      </c>
      <c r="R9" s="99">
        <v>4505</v>
      </c>
      <c r="S9" s="99">
        <v>30568</v>
      </c>
      <c r="T9" s="99">
        <v>30568</v>
      </c>
      <c r="U9" s="99">
        <v>211</v>
      </c>
      <c r="V9" s="99">
        <v>211</v>
      </c>
      <c r="W9" s="99">
        <v>200</v>
      </c>
      <c r="X9" s="99">
        <v>200</v>
      </c>
      <c r="Y9" s="125">
        <v>468831</v>
      </c>
      <c r="Z9" s="125">
        <v>468831</v>
      </c>
    </row>
    <row r="10" spans="1:26" ht="18" customHeight="1">
      <c r="A10" s="139"/>
      <c r="B10" s="139"/>
      <c r="C10" s="67" t="s">
        <v>198</v>
      </c>
      <c r="D10" s="67"/>
      <c r="E10" s="125">
        <v>40</v>
      </c>
      <c r="F10" s="99">
        <v>40</v>
      </c>
      <c r="G10" s="99">
        <v>26890</v>
      </c>
      <c r="H10" s="99">
        <v>26890</v>
      </c>
      <c r="I10" s="99">
        <v>2300</v>
      </c>
      <c r="J10" s="99">
        <v>2300</v>
      </c>
      <c r="K10" s="99">
        <v>246</v>
      </c>
      <c r="L10" s="99">
        <v>246</v>
      </c>
      <c r="M10" s="126"/>
      <c r="N10" s="126"/>
      <c r="O10" s="99">
        <v>4174</v>
      </c>
      <c r="P10" s="99">
        <v>4174</v>
      </c>
      <c r="Q10" s="99">
        <v>4505</v>
      </c>
      <c r="R10" s="99">
        <v>4505</v>
      </c>
      <c r="S10" s="99">
        <v>30568</v>
      </c>
      <c r="T10" s="99">
        <v>30568</v>
      </c>
      <c r="U10" s="99">
        <v>211</v>
      </c>
      <c r="V10" s="99">
        <v>211</v>
      </c>
      <c r="W10" s="99">
        <v>200</v>
      </c>
      <c r="X10" s="99">
        <v>200</v>
      </c>
      <c r="Y10" s="125">
        <v>468831</v>
      </c>
      <c r="Z10" s="125">
        <v>468831</v>
      </c>
    </row>
    <row r="11" spans="1:26" ht="18" customHeight="1">
      <c r="A11" s="139"/>
      <c r="B11" s="139"/>
      <c r="C11" s="67" t="s">
        <v>199</v>
      </c>
      <c r="D11" s="67"/>
      <c r="E11" s="125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126"/>
      <c r="N11" s="126"/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125">
        <v>0</v>
      </c>
      <c r="Z11" s="125">
        <v>0</v>
      </c>
    </row>
    <row r="12" spans="1:26" ht="18" customHeight="1">
      <c r="A12" s="139"/>
      <c r="B12" s="139"/>
      <c r="C12" s="67" t="s">
        <v>200</v>
      </c>
      <c r="D12" s="67"/>
      <c r="E12" s="125">
        <v>0</v>
      </c>
      <c r="F12" s="99">
        <v>0</v>
      </c>
      <c r="G12" s="99">
        <v>3809</v>
      </c>
      <c r="H12" s="99">
        <v>3809</v>
      </c>
      <c r="I12" s="99">
        <v>1040</v>
      </c>
      <c r="J12" s="99">
        <v>1040</v>
      </c>
      <c r="K12" s="99">
        <v>202</v>
      </c>
      <c r="L12" s="99">
        <v>202</v>
      </c>
      <c r="M12" s="126"/>
      <c r="N12" s="126"/>
      <c r="O12" s="99">
        <v>1826</v>
      </c>
      <c r="P12" s="99">
        <v>1826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125">
        <v>0</v>
      </c>
      <c r="Z12" s="125">
        <v>0</v>
      </c>
    </row>
    <row r="13" spans="1:26" ht="18" customHeight="1">
      <c r="A13" s="139"/>
      <c r="B13" s="139"/>
      <c r="C13" s="67" t="s">
        <v>201</v>
      </c>
      <c r="D13" s="67"/>
      <c r="E13" s="125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126"/>
      <c r="N13" s="126"/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125">
        <v>0</v>
      </c>
      <c r="Z13" s="125">
        <v>0</v>
      </c>
    </row>
    <row r="14" spans="1:26" ht="18" customHeight="1">
      <c r="A14" s="139"/>
      <c r="B14" s="139"/>
      <c r="C14" s="67" t="s">
        <v>78</v>
      </c>
      <c r="D14" s="67"/>
      <c r="E14" s="125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42</v>
      </c>
      <c r="L14" s="99">
        <v>42</v>
      </c>
      <c r="M14" s="126"/>
      <c r="N14" s="126"/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125">
        <v>0</v>
      </c>
      <c r="Z14" s="125">
        <v>0</v>
      </c>
    </row>
    <row r="15" spans="1:26" ht="18" customHeight="1">
      <c r="A15" s="139" t="s">
        <v>202</v>
      </c>
      <c r="B15" s="139" t="s">
        <v>203</v>
      </c>
      <c r="C15" s="67" t="s">
        <v>204</v>
      </c>
      <c r="D15" s="67"/>
      <c r="E15" s="106">
        <v>9489</v>
      </c>
      <c r="F15" s="106">
        <v>5356</v>
      </c>
      <c r="G15" s="106">
        <v>2239</v>
      </c>
      <c r="H15" s="106">
        <v>2055</v>
      </c>
      <c r="I15" s="106">
        <v>2358</v>
      </c>
      <c r="J15" s="106">
        <v>2526</v>
      </c>
      <c r="K15" s="106">
        <v>2444</v>
      </c>
      <c r="L15" s="106">
        <v>2294</v>
      </c>
      <c r="M15" s="127"/>
      <c r="N15" s="127"/>
      <c r="O15" s="106">
        <v>1510</v>
      </c>
      <c r="P15" s="106">
        <v>2278</v>
      </c>
      <c r="Q15" s="106">
        <v>4597</v>
      </c>
      <c r="R15" s="106">
        <v>5149</v>
      </c>
      <c r="S15" s="106">
        <v>3983</v>
      </c>
      <c r="T15" s="106">
        <v>4690</v>
      </c>
      <c r="U15" s="106">
        <v>961</v>
      </c>
      <c r="V15" s="106">
        <v>1006</v>
      </c>
      <c r="W15" s="106">
        <v>5941</v>
      </c>
      <c r="X15" s="106">
        <v>5342</v>
      </c>
      <c r="Y15" s="100">
        <v>105183</v>
      </c>
      <c r="Z15" s="100">
        <v>42140</v>
      </c>
    </row>
    <row r="16" spans="1:26" ht="18" customHeight="1">
      <c r="A16" s="139"/>
      <c r="B16" s="139"/>
      <c r="C16" s="67" t="s">
        <v>205</v>
      </c>
      <c r="D16" s="67"/>
      <c r="E16" s="106">
        <v>63279</v>
      </c>
      <c r="F16" s="106">
        <v>66463</v>
      </c>
      <c r="G16" s="106">
        <v>12011</v>
      </c>
      <c r="H16" s="106">
        <v>12615</v>
      </c>
      <c r="I16" s="106">
        <v>5314</v>
      </c>
      <c r="J16" s="106">
        <v>5440</v>
      </c>
      <c r="K16" s="106">
        <v>3749</v>
      </c>
      <c r="L16" s="106">
        <v>3788</v>
      </c>
      <c r="M16" s="127"/>
      <c r="N16" s="127"/>
      <c r="O16" s="106">
        <v>15312</v>
      </c>
      <c r="P16" s="106">
        <v>14971</v>
      </c>
      <c r="Q16" s="106">
        <v>3693</v>
      </c>
      <c r="R16" s="106">
        <v>3692</v>
      </c>
      <c r="S16" s="106">
        <v>41514</v>
      </c>
      <c r="T16" s="106">
        <v>41925</v>
      </c>
      <c r="U16" s="106">
        <v>68</v>
      </c>
      <c r="V16" s="106">
        <v>58</v>
      </c>
      <c r="W16" s="106">
        <v>1094</v>
      </c>
      <c r="X16" s="106">
        <v>740</v>
      </c>
      <c r="Y16" s="100">
        <v>894001</v>
      </c>
      <c r="Z16" s="100">
        <v>909816</v>
      </c>
    </row>
    <row r="17" spans="1:27" ht="18" customHeight="1">
      <c r="A17" s="139"/>
      <c r="B17" s="139"/>
      <c r="C17" s="67" t="s">
        <v>206</v>
      </c>
      <c r="D17" s="67"/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27"/>
      <c r="N17" s="127"/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0">
        <v>0</v>
      </c>
      <c r="Z17" s="100">
        <v>0</v>
      </c>
    </row>
    <row r="18" spans="1:27" ht="18" customHeight="1">
      <c r="A18" s="139"/>
      <c r="B18" s="139"/>
      <c r="C18" s="67" t="s">
        <v>207</v>
      </c>
      <c r="D18" s="67"/>
      <c r="E18" s="106">
        <v>72768</v>
      </c>
      <c r="F18" s="106">
        <v>71819</v>
      </c>
      <c r="G18" s="106">
        <v>14250</v>
      </c>
      <c r="H18" s="106">
        <v>14670</v>
      </c>
      <c r="I18" s="106">
        <v>7672</v>
      </c>
      <c r="J18" s="106">
        <v>7966</v>
      </c>
      <c r="K18" s="106">
        <v>6193</v>
      </c>
      <c r="L18" s="106">
        <v>6082</v>
      </c>
      <c r="M18" s="127"/>
      <c r="N18" s="127"/>
      <c r="O18" s="106">
        <v>16822</v>
      </c>
      <c r="P18" s="106">
        <v>17249</v>
      </c>
      <c r="Q18" s="106">
        <v>8290</v>
      </c>
      <c r="R18" s="106">
        <v>8840</v>
      </c>
      <c r="S18" s="106">
        <v>45497</v>
      </c>
      <c r="T18" s="106">
        <v>46615</v>
      </c>
      <c r="U18" s="106">
        <v>1029</v>
      </c>
      <c r="V18" s="106">
        <v>1065</v>
      </c>
      <c r="W18" s="106">
        <v>7035</v>
      </c>
      <c r="X18" s="106">
        <v>6082</v>
      </c>
      <c r="Y18" s="100">
        <v>999184</v>
      </c>
      <c r="Z18" s="100">
        <v>951956</v>
      </c>
    </row>
    <row r="19" spans="1:27" ht="18" customHeight="1">
      <c r="A19" s="139"/>
      <c r="B19" s="139" t="s">
        <v>208</v>
      </c>
      <c r="C19" s="67" t="s">
        <v>209</v>
      </c>
      <c r="D19" s="67"/>
      <c r="E19" s="128">
        <v>2647</v>
      </c>
      <c r="F19" s="128">
        <v>2435</v>
      </c>
      <c r="G19" s="128">
        <v>1644</v>
      </c>
      <c r="H19" s="106">
        <v>1343</v>
      </c>
      <c r="I19" s="106">
        <v>860</v>
      </c>
      <c r="J19" s="106">
        <v>826</v>
      </c>
      <c r="K19" s="106">
        <v>775</v>
      </c>
      <c r="L19" s="106">
        <v>698</v>
      </c>
      <c r="M19" s="127"/>
      <c r="N19" s="127"/>
      <c r="O19" s="106">
        <v>291</v>
      </c>
      <c r="P19" s="106">
        <v>700</v>
      </c>
      <c r="Q19" s="106">
        <v>195</v>
      </c>
      <c r="R19" s="106">
        <v>451</v>
      </c>
      <c r="S19" s="106">
        <v>2436</v>
      </c>
      <c r="T19" s="106">
        <v>3210</v>
      </c>
      <c r="U19" s="106">
        <v>153</v>
      </c>
      <c r="V19" s="106">
        <v>287</v>
      </c>
      <c r="W19" s="106">
        <v>4317</v>
      </c>
      <c r="X19" s="106">
        <v>3824</v>
      </c>
      <c r="Y19" s="100">
        <v>439824</v>
      </c>
      <c r="Z19" s="100">
        <v>256877</v>
      </c>
    </row>
    <row r="20" spans="1:27" ht="18" customHeight="1">
      <c r="A20" s="139"/>
      <c r="B20" s="139"/>
      <c r="C20" s="67" t="s">
        <v>210</v>
      </c>
      <c r="D20" s="67"/>
      <c r="E20" s="128">
        <v>60252</v>
      </c>
      <c r="F20" s="128">
        <v>61863</v>
      </c>
      <c r="G20" s="128">
        <v>7300</v>
      </c>
      <c r="H20" s="106">
        <v>8128</v>
      </c>
      <c r="I20" s="106">
        <v>16547</v>
      </c>
      <c r="J20" s="106">
        <v>17155</v>
      </c>
      <c r="K20" s="106">
        <v>2612</v>
      </c>
      <c r="L20" s="106">
        <v>2826</v>
      </c>
      <c r="M20" s="127"/>
      <c r="N20" s="127"/>
      <c r="O20" s="106">
        <v>3690</v>
      </c>
      <c r="P20" s="106">
        <v>3939</v>
      </c>
      <c r="Q20" s="106">
        <v>36</v>
      </c>
      <c r="R20" s="106">
        <v>26</v>
      </c>
      <c r="S20" s="106">
        <v>10977</v>
      </c>
      <c r="T20" s="106">
        <v>11722</v>
      </c>
      <c r="U20" s="106">
        <v>113</v>
      </c>
      <c r="V20" s="106">
        <v>101</v>
      </c>
      <c r="W20" s="106">
        <v>1666</v>
      </c>
      <c r="X20" s="106">
        <v>1308</v>
      </c>
      <c r="Y20" s="100">
        <v>47981</v>
      </c>
      <c r="Z20" s="100">
        <v>172960</v>
      </c>
    </row>
    <row r="21" spans="1:27" ht="18" customHeight="1">
      <c r="A21" s="139"/>
      <c r="B21" s="139"/>
      <c r="C21" s="67" t="s">
        <v>211</v>
      </c>
      <c r="D21" s="67"/>
      <c r="E21" s="128">
        <v>0</v>
      </c>
      <c r="F21" s="128">
        <v>0</v>
      </c>
      <c r="G21" s="128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27"/>
      <c r="N21" s="127"/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</row>
    <row r="22" spans="1:27" ht="18" customHeight="1">
      <c r="A22" s="139"/>
      <c r="B22" s="139"/>
      <c r="C22" s="32" t="s">
        <v>212</v>
      </c>
      <c r="D22" s="32"/>
      <c r="E22" s="128">
        <v>62899</v>
      </c>
      <c r="F22" s="128">
        <v>64298</v>
      </c>
      <c r="G22" s="128">
        <v>8944</v>
      </c>
      <c r="H22" s="106">
        <v>9471</v>
      </c>
      <c r="I22" s="106">
        <v>17407</v>
      </c>
      <c r="J22" s="106">
        <v>17981</v>
      </c>
      <c r="K22" s="106">
        <v>3387</v>
      </c>
      <c r="L22" s="106">
        <v>3524</v>
      </c>
      <c r="M22" s="127"/>
      <c r="N22" s="127"/>
      <c r="O22" s="106">
        <v>3981</v>
      </c>
      <c r="P22" s="106">
        <v>4639</v>
      </c>
      <c r="Q22" s="106">
        <v>232</v>
      </c>
      <c r="R22" s="106">
        <v>477</v>
      </c>
      <c r="S22" s="106">
        <v>13414</v>
      </c>
      <c r="T22" s="106">
        <v>14932</v>
      </c>
      <c r="U22" s="106">
        <v>267</v>
      </c>
      <c r="V22" s="106">
        <v>388</v>
      </c>
      <c r="W22" s="106">
        <v>5983</v>
      </c>
      <c r="X22" s="106">
        <v>5132</v>
      </c>
      <c r="Y22" s="100">
        <v>487805</v>
      </c>
      <c r="Z22" s="100">
        <v>429837</v>
      </c>
    </row>
    <row r="23" spans="1:27" ht="18" customHeight="1">
      <c r="A23" s="139"/>
      <c r="B23" s="139" t="s">
        <v>213</v>
      </c>
      <c r="C23" s="67" t="s">
        <v>214</v>
      </c>
      <c r="D23" s="67"/>
      <c r="E23" s="128">
        <v>40</v>
      </c>
      <c r="F23" s="128">
        <v>40</v>
      </c>
      <c r="G23" s="128">
        <v>100</v>
      </c>
      <c r="H23" s="106">
        <v>100</v>
      </c>
      <c r="I23" s="106">
        <v>100</v>
      </c>
      <c r="J23" s="106">
        <v>100</v>
      </c>
      <c r="K23" s="106">
        <v>490</v>
      </c>
      <c r="L23" s="106">
        <v>490</v>
      </c>
      <c r="M23" s="127"/>
      <c r="N23" s="127"/>
      <c r="O23" s="106">
        <v>5000</v>
      </c>
      <c r="P23" s="106">
        <v>5000</v>
      </c>
      <c r="Q23" s="106">
        <v>90</v>
      </c>
      <c r="R23" s="106">
        <v>90</v>
      </c>
      <c r="S23" s="106">
        <v>16035</v>
      </c>
      <c r="T23" s="106">
        <v>16035</v>
      </c>
      <c r="U23" s="106">
        <v>85</v>
      </c>
      <c r="V23" s="106">
        <v>85</v>
      </c>
      <c r="W23" s="106">
        <v>100</v>
      </c>
      <c r="X23" s="106">
        <v>100</v>
      </c>
      <c r="Y23" s="100">
        <v>250000</v>
      </c>
      <c r="Z23" s="100">
        <v>250000</v>
      </c>
    </row>
    <row r="24" spans="1:27" ht="18" customHeight="1">
      <c r="A24" s="139"/>
      <c r="B24" s="139"/>
      <c r="C24" s="67" t="s">
        <v>215</v>
      </c>
      <c r="D24" s="67"/>
      <c r="E24" s="128">
        <v>9829</v>
      </c>
      <c r="F24" s="128">
        <v>7481</v>
      </c>
      <c r="G24" s="128">
        <v>5181</v>
      </c>
      <c r="H24" s="106">
        <v>5074</v>
      </c>
      <c r="I24" s="106">
        <v>-9836</v>
      </c>
      <c r="J24" s="106">
        <v>-10115</v>
      </c>
      <c r="K24" s="106">
        <v>2154</v>
      </c>
      <c r="L24" s="106">
        <v>1992</v>
      </c>
      <c r="M24" s="127"/>
      <c r="N24" s="127"/>
      <c r="O24" s="128">
        <v>6758</v>
      </c>
      <c r="P24" s="106">
        <v>6540</v>
      </c>
      <c r="Q24" s="106">
        <v>3533</v>
      </c>
      <c r="R24" s="106">
        <v>3857</v>
      </c>
      <c r="S24" s="106">
        <v>1486</v>
      </c>
      <c r="T24" s="106">
        <v>1085</v>
      </c>
      <c r="U24" s="106">
        <v>551</v>
      </c>
      <c r="V24" s="106">
        <v>466</v>
      </c>
      <c r="W24" s="128">
        <v>852</v>
      </c>
      <c r="X24" s="106">
        <v>750</v>
      </c>
      <c r="Y24" s="100">
        <v>38643</v>
      </c>
      <c r="Z24" s="100">
        <v>49324</v>
      </c>
    </row>
    <row r="25" spans="1:27" ht="18" customHeight="1">
      <c r="A25" s="139"/>
      <c r="B25" s="139"/>
      <c r="C25" s="67" t="s">
        <v>216</v>
      </c>
      <c r="D25" s="67"/>
      <c r="E25" s="128">
        <v>0</v>
      </c>
      <c r="F25" s="128">
        <v>0</v>
      </c>
      <c r="G25" s="128">
        <v>25</v>
      </c>
      <c r="H25" s="106">
        <v>25</v>
      </c>
      <c r="I25" s="106">
        <v>0</v>
      </c>
      <c r="J25" s="106">
        <v>0</v>
      </c>
      <c r="K25" s="106">
        <v>133</v>
      </c>
      <c r="L25" s="106">
        <v>133</v>
      </c>
      <c r="M25" s="127"/>
      <c r="N25" s="127"/>
      <c r="O25" s="106">
        <v>1083</v>
      </c>
      <c r="P25" s="106">
        <v>1069</v>
      </c>
      <c r="Q25" s="106">
        <v>4415</v>
      </c>
      <c r="R25" s="106">
        <v>4415</v>
      </c>
      <c r="S25" s="106">
        <v>14563</v>
      </c>
      <c r="T25" s="106">
        <v>14563</v>
      </c>
      <c r="U25" s="106">
        <v>126</v>
      </c>
      <c r="V25" s="106">
        <v>126</v>
      </c>
      <c r="W25" s="128">
        <v>100</v>
      </c>
      <c r="X25" s="106">
        <v>100</v>
      </c>
      <c r="Y25" s="100">
        <v>224549</v>
      </c>
      <c r="Z25" s="100">
        <v>224549</v>
      </c>
    </row>
    <row r="26" spans="1:27" ht="18" customHeight="1">
      <c r="A26" s="139"/>
      <c r="B26" s="139"/>
      <c r="C26" s="67" t="s">
        <v>217</v>
      </c>
      <c r="D26" s="67"/>
      <c r="E26" s="106">
        <v>9869</v>
      </c>
      <c r="F26" s="106">
        <v>7521</v>
      </c>
      <c r="G26" s="106">
        <v>5306</v>
      </c>
      <c r="H26" s="106">
        <v>5199</v>
      </c>
      <c r="I26" s="106">
        <v>-9736</v>
      </c>
      <c r="J26" s="106">
        <v>-10015</v>
      </c>
      <c r="K26" s="106">
        <v>2805</v>
      </c>
      <c r="L26" s="106">
        <v>2558</v>
      </c>
      <c r="M26" s="127"/>
      <c r="N26" s="127"/>
      <c r="O26" s="106">
        <v>12841</v>
      </c>
      <c r="P26" s="106">
        <v>12609</v>
      </c>
      <c r="Q26" s="106">
        <v>8058</v>
      </c>
      <c r="R26" s="106">
        <v>8363</v>
      </c>
      <c r="S26" s="106">
        <v>32084</v>
      </c>
      <c r="T26" s="106">
        <v>31683</v>
      </c>
      <c r="U26" s="106">
        <v>762</v>
      </c>
      <c r="V26" s="106">
        <v>677</v>
      </c>
      <c r="W26" s="128">
        <v>1052</v>
      </c>
      <c r="X26" s="106">
        <v>950</v>
      </c>
      <c r="Y26" s="100">
        <v>511379</v>
      </c>
      <c r="Z26" s="100">
        <v>522119</v>
      </c>
    </row>
    <row r="27" spans="1:27" ht="18" customHeight="1">
      <c r="A27" s="139"/>
      <c r="B27" s="67" t="s">
        <v>218</v>
      </c>
      <c r="C27" s="67"/>
      <c r="D27" s="67"/>
      <c r="E27" s="106">
        <v>72768</v>
      </c>
      <c r="F27" s="106">
        <v>71819</v>
      </c>
      <c r="G27" s="106">
        <v>14250</v>
      </c>
      <c r="H27" s="106">
        <v>14670</v>
      </c>
      <c r="I27" s="106">
        <v>7672</v>
      </c>
      <c r="J27" s="106">
        <v>7966</v>
      </c>
      <c r="K27" s="106">
        <v>6193</v>
      </c>
      <c r="L27" s="106">
        <v>6082</v>
      </c>
      <c r="M27" s="127"/>
      <c r="N27" s="127"/>
      <c r="O27" s="106">
        <v>16822</v>
      </c>
      <c r="P27" s="106">
        <v>17249</v>
      </c>
      <c r="Q27" s="106">
        <v>8290</v>
      </c>
      <c r="R27" s="106">
        <v>8840</v>
      </c>
      <c r="S27" s="106">
        <v>45497</v>
      </c>
      <c r="T27" s="106">
        <v>46615</v>
      </c>
      <c r="U27" s="106">
        <v>1029</v>
      </c>
      <c r="V27" s="106">
        <v>1065</v>
      </c>
      <c r="W27" s="106">
        <v>7035</v>
      </c>
      <c r="X27" s="106">
        <v>6082</v>
      </c>
      <c r="Y27" s="100">
        <v>999184</v>
      </c>
      <c r="Z27" s="100">
        <v>951956</v>
      </c>
    </row>
    <row r="28" spans="1:27" ht="18" customHeight="1">
      <c r="A28" s="139" t="s">
        <v>219</v>
      </c>
      <c r="B28" s="139" t="s">
        <v>220</v>
      </c>
      <c r="C28" s="67" t="s">
        <v>221</v>
      </c>
      <c r="D28" s="101" t="s">
        <v>36</v>
      </c>
      <c r="E28" s="106">
        <v>11364</v>
      </c>
      <c r="F28" s="106">
        <v>11824</v>
      </c>
      <c r="G28" s="106">
        <v>2029</v>
      </c>
      <c r="H28" s="106">
        <v>2167</v>
      </c>
      <c r="I28" s="106">
        <v>1239</v>
      </c>
      <c r="J28" s="106">
        <v>1466</v>
      </c>
      <c r="K28" s="106">
        <v>3115</v>
      </c>
      <c r="L28" s="106">
        <v>3165</v>
      </c>
      <c r="M28" s="127"/>
      <c r="N28" s="127"/>
      <c r="O28" s="106">
        <v>1430</v>
      </c>
      <c r="P28" s="106">
        <v>1798</v>
      </c>
      <c r="Q28" s="106">
        <v>603</v>
      </c>
      <c r="R28" s="106">
        <v>2075</v>
      </c>
      <c r="S28" s="106">
        <v>2880</v>
      </c>
      <c r="T28" s="106">
        <v>2915</v>
      </c>
      <c r="U28" s="106">
        <v>1498</v>
      </c>
      <c r="V28" s="106">
        <v>1965</v>
      </c>
      <c r="W28" s="106">
        <v>17719</v>
      </c>
      <c r="X28" s="106">
        <v>17843</v>
      </c>
      <c r="Y28" s="100">
        <v>116371</v>
      </c>
      <c r="Z28" s="100">
        <v>161560</v>
      </c>
    </row>
    <row r="29" spans="1:27" ht="18" customHeight="1">
      <c r="A29" s="139"/>
      <c r="B29" s="139"/>
      <c r="C29" s="67" t="s">
        <v>222</v>
      </c>
      <c r="D29" s="101" t="s">
        <v>37</v>
      </c>
      <c r="E29" s="106">
        <v>10995</v>
      </c>
      <c r="F29" s="106">
        <v>11610</v>
      </c>
      <c r="G29" s="106">
        <v>1702</v>
      </c>
      <c r="H29" s="106">
        <v>1699</v>
      </c>
      <c r="I29" s="106">
        <v>837</v>
      </c>
      <c r="J29" s="106">
        <v>1010</v>
      </c>
      <c r="K29" s="106">
        <v>2601</v>
      </c>
      <c r="L29" s="106">
        <v>2586</v>
      </c>
      <c r="M29" s="127"/>
      <c r="N29" s="127"/>
      <c r="O29" s="106">
        <v>716</v>
      </c>
      <c r="P29" s="106">
        <v>1042</v>
      </c>
      <c r="Q29" s="106">
        <v>938</v>
      </c>
      <c r="R29" s="106">
        <v>1051</v>
      </c>
      <c r="S29" s="106">
        <v>2091</v>
      </c>
      <c r="T29" s="106">
        <v>2298</v>
      </c>
      <c r="U29" s="106">
        <v>1161</v>
      </c>
      <c r="V29" s="106">
        <v>1666</v>
      </c>
      <c r="W29" s="106">
        <v>16407</v>
      </c>
      <c r="X29" s="106">
        <v>16826</v>
      </c>
      <c r="Y29" s="128">
        <v>117627</v>
      </c>
      <c r="Z29" s="100">
        <v>123083</v>
      </c>
    </row>
    <row r="30" spans="1:27" ht="18" customHeight="1">
      <c r="A30" s="139"/>
      <c r="B30" s="139"/>
      <c r="C30" s="67" t="s">
        <v>223</v>
      </c>
      <c r="D30" s="101" t="s">
        <v>224</v>
      </c>
      <c r="E30" s="106">
        <v>209</v>
      </c>
      <c r="F30" s="106">
        <v>217</v>
      </c>
      <c r="G30" s="106">
        <v>119</v>
      </c>
      <c r="H30" s="106">
        <v>125</v>
      </c>
      <c r="I30" s="106">
        <v>73</v>
      </c>
      <c r="J30" s="106">
        <v>74</v>
      </c>
      <c r="K30" s="106">
        <v>320</v>
      </c>
      <c r="L30" s="106">
        <v>307</v>
      </c>
      <c r="M30" s="127"/>
      <c r="N30" s="127"/>
      <c r="O30" s="106">
        <v>136</v>
      </c>
      <c r="P30" s="106">
        <v>146</v>
      </c>
      <c r="Q30" s="106">
        <v>90</v>
      </c>
      <c r="R30" s="106">
        <v>101</v>
      </c>
      <c r="S30" s="106">
        <v>288</v>
      </c>
      <c r="T30" s="106">
        <v>325</v>
      </c>
      <c r="U30" s="106">
        <v>205</v>
      </c>
      <c r="V30" s="106">
        <v>198</v>
      </c>
      <c r="W30" s="106">
        <v>627</v>
      </c>
      <c r="X30" s="106">
        <v>551</v>
      </c>
      <c r="Y30" s="128">
        <v>6731</v>
      </c>
      <c r="Z30" s="100">
        <v>7006</v>
      </c>
    </row>
    <row r="31" spans="1:27" ht="18" customHeight="1">
      <c r="A31" s="139"/>
      <c r="B31" s="139"/>
      <c r="C31" s="32" t="s">
        <v>225</v>
      </c>
      <c r="D31" s="101" t="s">
        <v>226</v>
      </c>
      <c r="E31" s="106">
        <f t="shared" ref="E31:X31" si="0">E28-E29-E30</f>
        <v>160</v>
      </c>
      <c r="F31" s="106">
        <f t="shared" si="0"/>
        <v>-3</v>
      </c>
      <c r="G31" s="106">
        <f t="shared" si="0"/>
        <v>208</v>
      </c>
      <c r="H31" s="106">
        <f t="shared" si="0"/>
        <v>343</v>
      </c>
      <c r="I31" s="106">
        <f>I28-I29-I30-1</f>
        <v>328</v>
      </c>
      <c r="J31" s="106">
        <f t="shared" si="0"/>
        <v>382</v>
      </c>
      <c r="K31" s="106">
        <f t="shared" si="0"/>
        <v>194</v>
      </c>
      <c r="L31" s="128">
        <v>271</v>
      </c>
      <c r="M31" s="127">
        <f t="shared" si="0"/>
        <v>0</v>
      </c>
      <c r="N31" s="127">
        <f t="shared" si="0"/>
        <v>0</v>
      </c>
      <c r="O31" s="106">
        <f t="shared" si="0"/>
        <v>578</v>
      </c>
      <c r="P31" s="106">
        <f t="shared" si="0"/>
        <v>610</v>
      </c>
      <c r="Q31" s="106">
        <f t="shared" si="0"/>
        <v>-425</v>
      </c>
      <c r="R31" s="106">
        <f t="shared" si="0"/>
        <v>923</v>
      </c>
      <c r="S31" s="106">
        <f>S28-S29-S30-1</f>
        <v>500</v>
      </c>
      <c r="T31" s="106">
        <f t="shared" ref="T31" si="1">T28-T29-T30</f>
        <v>292</v>
      </c>
      <c r="U31" s="106">
        <f t="shared" si="0"/>
        <v>132</v>
      </c>
      <c r="V31" s="106">
        <f t="shared" si="0"/>
        <v>101</v>
      </c>
      <c r="W31" s="106">
        <f t="shared" si="0"/>
        <v>685</v>
      </c>
      <c r="X31" s="106">
        <f t="shared" si="0"/>
        <v>466</v>
      </c>
      <c r="Y31" s="100">
        <f>Y28-Y29-Y30+1</f>
        <v>-7986</v>
      </c>
      <c r="Z31" s="100">
        <f t="shared" ref="Z31" si="2">Z28-Z29-Z30</f>
        <v>31471</v>
      </c>
      <c r="AA31" s="7"/>
    </row>
    <row r="32" spans="1:27" ht="18" customHeight="1">
      <c r="A32" s="139"/>
      <c r="B32" s="139"/>
      <c r="C32" s="67" t="s">
        <v>227</v>
      </c>
      <c r="D32" s="101" t="s">
        <v>228</v>
      </c>
      <c r="E32" s="128">
        <v>8</v>
      </c>
      <c r="F32" s="106">
        <v>17</v>
      </c>
      <c r="G32" s="106">
        <v>25</v>
      </c>
      <c r="H32" s="106">
        <v>24</v>
      </c>
      <c r="I32" s="106">
        <v>7</v>
      </c>
      <c r="J32" s="106">
        <v>14</v>
      </c>
      <c r="K32" s="106">
        <v>10</v>
      </c>
      <c r="L32" s="106">
        <v>13</v>
      </c>
      <c r="M32" s="127"/>
      <c r="N32" s="127"/>
      <c r="O32" s="106">
        <v>2</v>
      </c>
      <c r="P32" s="106">
        <v>3</v>
      </c>
      <c r="Q32" s="106">
        <v>27</v>
      </c>
      <c r="R32" s="106">
        <v>18</v>
      </c>
      <c r="S32" s="106">
        <v>20</v>
      </c>
      <c r="T32" s="106">
        <v>21</v>
      </c>
      <c r="U32" s="106">
        <v>2</v>
      </c>
      <c r="V32" s="106">
        <v>2</v>
      </c>
      <c r="W32" s="106">
        <v>4</v>
      </c>
      <c r="X32" s="106">
        <v>8</v>
      </c>
      <c r="Y32" s="100">
        <v>837</v>
      </c>
      <c r="Z32" s="100">
        <v>887</v>
      </c>
    </row>
    <row r="33" spans="1:26" ht="18" customHeight="1">
      <c r="A33" s="139"/>
      <c r="B33" s="139"/>
      <c r="C33" s="67" t="s">
        <v>229</v>
      </c>
      <c r="D33" s="101" t="s">
        <v>230</v>
      </c>
      <c r="E33" s="106">
        <v>50</v>
      </c>
      <c r="F33" s="106">
        <v>92</v>
      </c>
      <c r="G33" s="106">
        <v>21</v>
      </c>
      <c r="H33" s="106">
        <v>23</v>
      </c>
      <c r="I33" s="106">
        <v>37</v>
      </c>
      <c r="J33" s="106">
        <v>61</v>
      </c>
      <c r="K33" s="106">
        <v>38</v>
      </c>
      <c r="L33" s="106">
        <v>43</v>
      </c>
      <c r="M33" s="127"/>
      <c r="N33" s="127"/>
      <c r="O33" s="106">
        <v>8</v>
      </c>
      <c r="P33" s="106">
        <v>9</v>
      </c>
      <c r="Q33" s="106">
        <v>0</v>
      </c>
      <c r="R33" s="106">
        <v>0</v>
      </c>
      <c r="S33" s="106">
        <v>81</v>
      </c>
      <c r="T33" s="106">
        <v>92</v>
      </c>
      <c r="U33" s="106">
        <v>1</v>
      </c>
      <c r="V33" s="106">
        <v>0</v>
      </c>
      <c r="W33" s="106">
        <v>0</v>
      </c>
      <c r="X33" s="106">
        <v>5</v>
      </c>
      <c r="Y33" s="100">
        <v>628</v>
      </c>
      <c r="Z33" s="100">
        <v>539</v>
      </c>
    </row>
    <row r="34" spans="1:26" ht="18" customHeight="1">
      <c r="A34" s="139"/>
      <c r="B34" s="139"/>
      <c r="C34" s="32" t="s">
        <v>231</v>
      </c>
      <c r="D34" s="101" t="s">
        <v>232</v>
      </c>
      <c r="E34" s="106">
        <f>E31+E32-E33</f>
        <v>118</v>
      </c>
      <c r="F34" s="106">
        <f t="shared" ref="F34:Z34" si="3">F31+F32-F33</f>
        <v>-78</v>
      </c>
      <c r="G34" s="106">
        <f t="shared" si="3"/>
        <v>212</v>
      </c>
      <c r="H34" s="106">
        <f t="shared" si="3"/>
        <v>344</v>
      </c>
      <c r="I34" s="106">
        <f>I31+I32-I33+1</f>
        <v>299</v>
      </c>
      <c r="J34" s="106">
        <f t="shared" si="3"/>
        <v>335</v>
      </c>
      <c r="K34" s="106">
        <f t="shared" si="3"/>
        <v>166</v>
      </c>
      <c r="L34" s="106">
        <f t="shared" si="3"/>
        <v>241</v>
      </c>
      <c r="M34" s="127">
        <f t="shared" si="3"/>
        <v>0</v>
      </c>
      <c r="N34" s="127">
        <f t="shared" si="3"/>
        <v>0</v>
      </c>
      <c r="O34" s="106">
        <f t="shared" si="3"/>
        <v>572</v>
      </c>
      <c r="P34" s="106">
        <f t="shared" si="3"/>
        <v>604</v>
      </c>
      <c r="Q34" s="106">
        <f>Q31+Q32-Q33+1</f>
        <v>-397</v>
      </c>
      <c r="R34" s="106">
        <f t="shared" si="3"/>
        <v>941</v>
      </c>
      <c r="S34" s="106">
        <f t="shared" si="3"/>
        <v>439</v>
      </c>
      <c r="T34" s="106">
        <f t="shared" si="3"/>
        <v>221</v>
      </c>
      <c r="U34" s="106">
        <f t="shared" si="3"/>
        <v>133</v>
      </c>
      <c r="V34" s="106">
        <f t="shared" si="3"/>
        <v>103</v>
      </c>
      <c r="W34" s="106">
        <f>W31+W32-W33-1</f>
        <v>688</v>
      </c>
      <c r="X34" s="106">
        <f t="shared" si="3"/>
        <v>469</v>
      </c>
      <c r="Y34" s="100">
        <f t="shared" si="3"/>
        <v>-7777</v>
      </c>
      <c r="Z34" s="100">
        <f t="shared" si="3"/>
        <v>31819</v>
      </c>
    </row>
    <row r="35" spans="1:26" ht="18" customHeight="1">
      <c r="A35" s="139"/>
      <c r="B35" s="139" t="s">
        <v>233</v>
      </c>
      <c r="C35" s="67" t="s">
        <v>234</v>
      </c>
      <c r="D35" s="101" t="s">
        <v>235</v>
      </c>
      <c r="E35" s="106">
        <v>2230</v>
      </c>
      <c r="F35" s="106">
        <v>2243</v>
      </c>
      <c r="G35" s="106">
        <v>0</v>
      </c>
      <c r="H35" s="106">
        <v>0</v>
      </c>
      <c r="I35" s="106">
        <v>2</v>
      </c>
      <c r="J35" s="106">
        <v>0</v>
      </c>
      <c r="K35" s="106">
        <v>90</v>
      </c>
      <c r="L35" s="106">
        <v>0</v>
      </c>
      <c r="M35" s="127"/>
      <c r="N35" s="127"/>
      <c r="O35" s="106">
        <v>0</v>
      </c>
      <c r="P35" s="106">
        <v>549</v>
      </c>
      <c r="Q35" s="106">
        <v>0</v>
      </c>
      <c r="R35" s="106">
        <v>0</v>
      </c>
      <c r="S35" s="106">
        <v>14</v>
      </c>
      <c r="T35" s="106">
        <v>391</v>
      </c>
      <c r="U35" s="106">
        <v>0</v>
      </c>
      <c r="V35" s="106">
        <v>0</v>
      </c>
      <c r="W35" s="106">
        <v>0</v>
      </c>
      <c r="X35" s="106">
        <v>0</v>
      </c>
      <c r="Y35" s="100">
        <v>4307</v>
      </c>
      <c r="Z35" s="100">
        <v>7941</v>
      </c>
    </row>
    <row r="36" spans="1:26" ht="18" customHeight="1">
      <c r="A36" s="139"/>
      <c r="B36" s="139"/>
      <c r="C36" s="67" t="s">
        <v>236</v>
      </c>
      <c r="D36" s="101" t="s">
        <v>237</v>
      </c>
      <c r="E36" s="106">
        <v>0</v>
      </c>
      <c r="F36" s="106">
        <v>55</v>
      </c>
      <c r="G36" s="106">
        <v>104</v>
      </c>
      <c r="H36" s="106">
        <v>68</v>
      </c>
      <c r="I36" s="106">
        <v>2</v>
      </c>
      <c r="J36" s="106">
        <v>11</v>
      </c>
      <c r="K36" s="106">
        <v>2</v>
      </c>
      <c r="L36" s="106">
        <v>36</v>
      </c>
      <c r="M36" s="127"/>
      <c r="N36" s="127"/>
      <c r="O36" s="106">
        <v>35</v>
      </c>
      <c r="P36" s="106">
        <v>4</v>
      </c>
      <c r="Q36" s="106">
        <v>0</v>
      </c>
      <c r="R36" s="106">
        <v>0</v>
      </c>
      <c r="S36" s="106">
        <v>134</v>
      </c>
      <c r="T36" s="106">
        <v>0</v>
      </c>
      <c r="U36" s="106">
        <v>0</v>
      </c>
      <c r="V36" s="106">
        <v>0</v>
      </c>
      <c r="W36" s="106">
        <v>525</v>
      </c>
      <c r="X36" s="106">
        <v>0</v>
      </c>
      <c r="Y36" s="100">
        <v>2597</v>
      </c>
      <c r="Z36" s="100">
        <v>4004</v>
      </c>
    </row>
    <row r="37" spans="1:26" ht="18" customHeight="1">
      <c r="A37" s="139"/>
      <c r="B37" s="139"/>
      <c r="C37" s="67" t="s">
        <v>238</v>
      </c>
      <c r="D37" s="101" t="s">
        <v>239</v>
      </c>
      <c r="E37" s="106">
        <f t="shared" ref="E37:X37" si="4">E34+E35-E36</f>
        <v>2348</v>
      </c>
      <c r="F37" s="106">
        <f t="shared" si="4"/>
        <v>2110</v>
      </c>
      <c r="G37" s="106">
        <f>G34+G35-G36</f>
        <v>108</v>
      </c>
      <c r="H37" s="106">
        <f t="shared" si="4"/>
        <v>276</v>
      </c>
      <c r="I37" s="106">
        <f>I34+I35-I36-1</f>
        <v>298</v>
      </c>
      <c r="J37" s="106">
        <f t="shared" si="4"/>
        <v>324</v>
      </c>
      <c r="K37" s="106">
        <f t="shared" si="4"/>
        <v>254</v>
      </c>
      <c r="L37" s="106">
        <f t="shared" si="4"/>
        <v>205</v>
      </c>
      <c r="M37" s="127">
        <f t="shared" si="4"/>
        <v>0</v>
      </c>
      <c r="N37" s="127">
        <f t="shared" si="4"/>
        <v>0</v>
      </c>
      <c r="O37" s="106">
        <f>O34+O35-O36</f>
        <v>537</v>
      </c>
      <c r="P37" s="106">
        <f t="shared" ref="P37" si="5">P34+P35-P36</f>
        <v>1149</v>
      </c>
      <c r="Q37" s="106">
        <f t="shared" si="4"/>
        <v>-397</v>
      </c>
      <c r="R37" s="106">
        <f t="shared" si="4"/>
        <v>941</v>
      </c>
      <c r="S37" s="106">
        <f>S34+S35-S36-1</f>
        <v>318</v>
      </c>
      <c r="T37" s="106">
        <f>T34+T35-T36-1</f>
        <v>611</v>
      </c>
      <c r="U37" s="106">
        <f t="shared" si="4"/>
        <v>133</v>
      </c>
      <c r="V37" s="106">
        <f t="shared" si="4"/>
        <v>103</v>
      </c>
      <c r="W37" s="106">
        <f t="shared" si="4"/>
        <v>163</v>
      </c>
      <c r="X37" s="106">
        <f t="shared" si="4"/>
        <v>469</v>
      </c>
      <c r="Y37" s="100">
        <f>Y34+Y35-Y36-1</f>
        <v>-6068</v>
      </c>
      <c r="Z37" s="100">
        <f t="shared" ref="Z37" si="6">Z34+Z35-Z36</f>
        <v>35756</v>
      </c>
    </row>
    <row r="38" spans="1:26" ht="18" customHeight="1">
      <c r="A38" s="139"/>
      <c r="B38" s="139"/>
      <c r="C38" s="67" t="s">
        <v>240</v>
      </c>
      <c r="D38" s="101" t="s">
        <v>241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27"/>
      <c r="N38" s="127"/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0">
        <v>0</v>
      </c>
      <c r="Z38" s="100">
        <v>0</v>
      </c>
    </row>
    <row r="39" spans="1:26" ht="18" customHeight="1">
      <c r="A39" s="139"/>
      <c r="B39" s="139"/>
      <c r="C39" s="67" t="s">
        <v>242</v>
      </c>
      <c r="D39" s="101" t="s">
        <v>243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27"/>
      <c r="N39" s="127"/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0">
        <v>0</v>
      </c>
      <c r="Z39" s="100">
        <v>0</v>
      </c>
    </row>
    <row r="40" spans="1:26" ht="18" customHeight="1">
      <c r="A40" s="139"/>
      <c r="B40" s="139"/>
      <c r="C40" s="67" t="s">
        <v>244</v>
      </c>
      <c r="D40" s="101" t="s">
        <v>245</v>
      </c>
      <c r="E40" s="106">
        <v>0</v>
      </c>
      <c r="F40" s="106">
        <v>0</v>
      </c>
      <c r="G40" s="106">
        <v>1</v>
      </c>
      <c r="H40" s="106">
        <v>1</v>
      </c>
      <c r="I40" s="106">
        <v>19</v>
      </c>
      <c r="J40" s="106">
        <v>29</v>
      </c>
      <c r="K40" s="106">
        <v>74</v>
      </c>
      <c r="L40" s="128">
        <v>52</v>
      </c>
      <c r="M40" s="127"/>
      <c r="N40" s="127"/>
      <c r="O40" s="106">
        <v>165</v>
      </c>
      <c r="P40" s="106">
        <v>396</v>
      </c>
      <c r="Q40" s="106">
        <v>-136</v>
      </c>
      <c r="R40" s="106">
        <v>326</v>
      </c>
      <c r="S40" s="106">
        <v>-82</v>
      </c>
      <c r="T40" s="106">
        <v>176</v>
      </c>
      <c r="U40" s="106">
        <v>45</v>
      </c>
      <c r="V40" s="106">
        <v>37</v>
      </c>
      <c r="W40" s="106">
        <v>61</v>
      </c>
      <c r="X40" s="106">
        <v>163</v>
      </c>
      <c r="Y40" s="100">
        <v>-1847</v>
      </c>
      <c r="Z40" s="100">
        <v>10289</v>
      </c>
    </row>
    <row r="41" spans="1:26" ht="18" customHeight="1">
      <c r="A41" s="139"/>
      <c r="B41" s="139"/>
      <c r="C41" s="32" t="s">
        <v>246</v>
      </c>
      <c r="D41" s="101" t="s">
        <v>247</v>
      </c>
      <c r="E41" s="106">
        <f t="shared" ref="E41:Z41" si="7">E34+E35-E36-E40</f>
        <v>2348</v>
      </c>
      <c r="F41" s="106">
        <f t="shared" si="7"/>
        <v>2110</v>
      </c>
      <c r="G41" s="106">
        <f t="shared" si="7"/>
        <v>107</v>
      </c>
      <c r="H41" s="106">
        <f t="shared" si="7"/>
        <v>275</v>
      </c>
      <c r="I41" s="106">
        <f>I34+I35-I36-I40-1</f>
        <v>279</v>
      </c>
      <c r="J41" s="106">
        <f t="shared" si="7"/>
        <v>295</v>
      </c>
      <c r="K41" s="106">
        <f t="shared" si="7"/>
        <v>180</v>
      </c>
      <c r="L41" s="128">
        <v>154</v>
      </c>
      <c r="M41" s="127">
        <f t="shared" si="7"/>
        <v>0</v>
      </c>
      <c r="N41" s="127">
        <f t="shared" si="7"/>
        <v>0</v>
      </c>
      <c r="O41" s="106">
        <f t="shared" si="7"/>
        <v>372</v>
      </c>
      <c r="P41" s="106">
        <f t="shared" si="7"/>
        <v>753</v>
      </c>
      <c r="Q41" s="106">
        <f>Q34+Q35-Q36-Q40-1</f>
        <v>-262</v>
      </c>
      <c r="R41" s="106">
        <f t="shared" si="7"/>
        <v>615</v>
      </c>
      <c r="S41" s="106">
        <f t="shared" si="7"/>
        <v>401</v>
      </c>
      <c r="T41" s="106">
        <f>T34+T35-T36-T40-1</f>
        <v>435</v>
      </c>
      <c r="U41" s="106">
        <f t="shared" si="7"/>
        <v>88</v>
      </c>
      <c r="V41" s="106">
        <f t="shared" si="7"/>
        <v>66</v>
      </c>
      <c r="W41" s="106">
        <f>W34+W35-W36-W40+1</f>
        <v>103</v>
      </c>
      <c r="X41" s="106">
        <f t="shared" si="7"/>
        <v>306</v>
      </c>
      <c r="Y41" s="100">
        <f t="shared" si="7"/>
        <v>-4220</v>
      </c>
      <c r="Z41" s="100">
        <f t="shared" si="7"/>
        <v>25467</v>
      </c>
    </row>
    <row r="42" spans="1:26" ht="18" customHeight="1">
      <c r="A42" s="139"/>
      <c r="B42" s="139"/>
      <c r="C42" s="166" t="s">
        <v>248</v>
      </c>
      <c r="D42" s="166"/>
      <c r="E42" s="106">
        <f t="shared" ref="E42:F42" si="8">E37+E38-E39-E40</f>
        <v>2348</v>
      </c>
      <c r="F42" s="106">
        <f t="shared" si="8"/>
        <v>2110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27"/>
      <c r="N42" s="127"/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0">
        <v>0</v>
      </c>
      <c r="Z42" s="100">
        <v>0</v>
      </c>
    </row>
    <row r="43" spans="1:26" ht="18" customHeight="1">
      <c r="A43" s="139"/>
      <c r="B43" s="139"/>
      <c r="C43" s="67" t="s">
        <v>249</v>
      </c>
      <c r="D43" s="101" t="s">
        <v>250</v>
      </c>
      <c r="E43" s="106">
        <v>0</v>
      </c>
      <c r="F43" s="106">
        <v>0</v>
      </c>
      <c r="G43" s="106">
        <v>174</v>
      </c>
      <c r="H43" s="106">
        <v>249</v>
      </c>
      <c r="I43" s="106">
        <v>-10115</v>
      </c>
      <c r="J43" s="106">
        <v>-10410</v>
      </c>
      <c r="K43" s="106">
        <v>1501</v>
      </c>
      <c r="L43" s="128">
        <v>1365</v>
      </c>
      <c r="M43" s="128"/>
      <c r="N43" s="128"/>
      <c r="O43" s="128">
        <v>2258</v>
      </c>
      <c r="P43" s="106">
        <v>1659</v>
      </c>
      <c r="Q43" s="106">
        <v>695</v>
      </c>
      <c r="R43" s="106">
        <v>142</v>
      </c>
      <c r="S43" s="106">
        <v>761</v>
      </c>
      <c r="T43" s="106">
        <v>311</v>
      </c>
      <c r="U43" s="128">
        <v>466</v>
      </c>
      <c r="V43" s="128">
        <v>403</v>
      </c>
      <c r="W43" s="106">
        <v>750</v>
      </c>
      <c r="X43" s="106">
        <v>444</v>
      </c>
      <c r="Y43" s="100">
        <v>42864</v>
      </c>
      <c r="Z43" s="100">
        <v>23858</v>
      </c>
    </row>
    <row r="44" spans="1:26" ht="18" customHeight="1">
      <c r="A44" s="139"/>
      <c r="B44" s="139"/>
      <c r="C44" s="32" t="s">
        <v>251</v>
      </c>
      <c r="D44" s="107" t="s">
        <v>252</v>
      </c>
      <c r="E44" s="106">
        <f t="shared" ref="E44:X44" si="9">E41+E43</f>
        <v>2348</v>
      </c>
      <c r="F44" s="106">
        <f t="shared" si="9"/>
        <v>2110</v>
      </c>
      <c r="G44" s="106">
        <f t="shared" si="9"/>
        <v>281</v>
      </c>
      <c r="H44" s="106">
        <f t="shared" si="9"/>
        <v>524</v>
      </c>
      <c r="I44" s="106">
        <f t="shared" si="9"/>
        <v>-9836</v>
      </c>
      <c r="J44" s="106">
        <f t="shared" si="9"/>
        <v>-10115</v>
      </c>
      <c r="K44" s="106">
        <f t="shared" si="9"/>
        <v>1681</v>
      </c>
      <c r="L44" s="128">
        <f t="shared" si="9"/>
        <v>1519</v>
      </c>
      <c r="M44" s="128">
        <f t="shared" si="9"/>
        <v>0</v>
      </c>
      <c r="N44" s="128">
        <f t="shared" si="9"/>
        <v>0</v>
      </c>
      <c r="O44" s="128">
        <f>O41+O43</f>
        <v>2630</v>
      </c>
      <c r="P44" s="106">
        <f t="shared" ref="P44" si="10">P41+P43</f>
        <v>2412</v>
      </c>
      <c r="Q44" s="106">
        <f t="shared" si="9"/>
        <v>433</v>
      </c>
      <c r="R44" s="106">
        <f t="shared" si="9"/>
        <v>757</v>
      </c>
      <c r="S44" s="106">
        <f>S41+S43-1</f>
        <v>1161</v>
      </c>
      <c r="T44" s="106">
        <f t="shared" ref="T44" si="11">T41+T43</f>
        <v>746</v>
      </c>
      <c r="U44" s="128">
        <v>551</v>
      </c>
      <c r="V44" s="128">
        <f>V41+V43-3</f>
        <v>466</v>
      </c>
      <c r="W44" s="106">
        <f>W41+W43-1</f>
        <v>852</v>
      </c>
      <c r="X44" s="106">
        <f t="shared" si="9"/>
        <v>750</v>
      </c>
      <c r="Y44" s="100">
        <f>Y41+Y43-1</f>
        <v>38643</v>
      </c>
      <c r="Z44" s="100">
        <f t="shared" ref="Z44" si="12">Z41+Z43</f>
        <v>49325</v>
      </c>
    </row>
    <row r="45" spans="1:26" ht="14.1" customHeight="1">
      <c r="A45" s="12" t="s">
        <v>253</v>
      </c>
    </row>
    <row r="46" spans="1:26" ht="14.1" customHeight="1">
      <c r="A46" s="12" t="s">
        <v>254</v>
      </c>
    </row>
    <row r="47" spans="1:26">
      <c r="A47" s="59"/>
    </row>
  </sheetData>
  <mergeCells count="21">
    <mergeCell ref="C42:D42"/>
    <mergeCell ref="A15:A27"/>
    <mergeCell ref="B15:B18"/>
    <mergeCell ref="B19:B22"/>
    <mergeCell ref="B23:B26"/>
    <mergeCell ref="A28:A44"/>
    <mergeCell ref="B28:B34"/>
    <mergeCell ref="B35:B44"/>
    <mergeCell ref="Q6:R6"/>
    <mergeCell ref="S6:T6"/>
    <mergeCell ref="U6:V6"/>
    <mergeCell ref="W6:X6"/>
    <mergeCell ref="Y6:Z6"/>
    <mergeCell ref="K6:L6"/>
    <mergeCell ref="M6:N6"/>
    <mergeCell ref="O6:P6"/>
    <mergeCell ref="A8:A14"/>
    <mergeCell ref="B9:B14"/>
    <mergeCell ref="E6:F6"/>
    <mergeCell ref="G6:H6"/>
    <mergeCell ref="I6:J6"/>
  </mergeCells>
  <phoneticPr fontId="19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47" firstPageNumber="5" orientation="landscape" useFirstPageNumber="1" r:id="rId1"/>
  <headerFooter alignWithMargins="0">
    <oddHeader>&amp;R&amp;"明朝,斜体"&amp;9指定都市－5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1.普通会計予算（R3-4年度）</vt:lpstr>
      <vt:lpstr>2.公営企業会計予算（R3-4年度）</vt:lpstr>
      <vt:lpstr>3.(1)普通会計決算（R元-2年度）</vt:lpstr>
      <vt:lpstr>3.(2)財政指標等（H28‐R2年度）</vt:lpstr>
      <vt:lpstr>4.公営企業会計決算（R元-2年度）</vt:lpstr>
      <vt:lpstr>5.三セク決算（R元-2年度）</vt:lpstr>
      <vt:lpstr>'1.普通会計予算（R3-4年度）'!Print_Area</vt:lpstr>
      <vt:lpstr>'2.公営企業会計予算（R3-4年度）'!Print_Area</vt:lpstr>
      <vt:lpstr>'3.(1)普通会計決算（R元-2年度）'!Print_Area</vt:lpstr>
      <vt:lpstr>'3.(2)財政指標等（H28‐R2年度）'!Print_Area</vt:lpstr>
      <vt:lpstr>'4.公営企業会計決算（R元-2年度）'!Print_Area</vt:lpstr>
      <vt:lpstr>'5.三セク決算（R元-2年度）'!Print_Area</vt:lpstr>
      <vt:lpstr>'2.公営企業会計予算（R3-4年度）'!Print_Titles</vt:lpstr>
      <vt:lpstr>'4.公営企業会計決算（R元-2年度）'!Print_Titles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2022-08-22T04:27:57Z</cp:lastPrinted>
  <dcterms:created xsi:type="dcterms:W3CDTF">1999-07-06T05:17:05Z</dcterms:created>
  <dcterms:modified xsi:type="dcterms:W3CDTF">2022-09-20T11:28:22Z</dcterms:modified>
</cp:coreProperties>
</file>