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2指定都市（エクセル）\"/>
    </mc:Choice>
  </mc:AlternateContent>
  <xr:revisionPtr revIDLastSave="0" documentId="13_ncr:1_{D7401154-491B-48ED-8273-C229BFFDE8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普通会計予算（R3-4年度）" sheetId="2" r:id="rId1"/>
    <sheet name="2.公営企業会計予算（R3-4年度）" sheetId="6" r:id="rId2"/>
    <sheet name="3.(1)普通会計決算（R元-2年度）" sheetId="7" r:id="rId3"/>
    <sheet name="3.(2)財政指標等（H28‐R2年度）" sheetId="8" r:id="rId4"/>
    <sheet name="4.公営企業会計決算（R元-2年度）" sheetId="9" r:id="rId5"/>
    <sheet name="5.三セク決算（R元-2年度）" sheetId="11" r:id="rId6"/>
  </sheets>
  <definedNames>
    <definedName name="_xlnm.Print_Area" localSheetId="0">'1.普通会計予算（R3-4年度）'!$A$1:$I$42</definedName>
    <definedName name="_xlnm.Print_Area" localSheetId="1">'2.公営企業会計予算（R3-4年度）'!$A$1:$Q$50</definedName>
    <definedName name="_xlnm.Print_Area" localSheetId="2">'3.(1)普通会計決算（R元-2年度）'!$A$1:$I$42</definedName>
    <definedName name="_xlnm.Print_Area" localSheetId="3">'3.(2)財政指標等（H28‐R2年度）'!$A$1:$I$35</definedName>
    <definedName name="_xlnm.Print_Area" localSheetId="4">'4.公営企業会計決算（R元-2年度）'!$A$1:$Q$49</definedName>
    <definedName name="_xlnm.Print_Area" localSheetId="5">'5.三セク決算（R元-2年度）'!$A$1:$N$46</definedName>
    <definedName name="_xlnm.Print_Titles" localSheetId="1">'2.公営企業会計予算（R3-4年度）'!$1:$4</definedName>
    <definedName name="_xlnm.Print_Titles" localSheetId="4">'4.公営企業会計決算（R元-2年度）'!$1:$4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7" l="1"/>
  <c r="F26" i="7"/>
  <c r="F35" i="7"/>
  <c r="F34" i="7" s="1"/>
  <c r="F27" i="7"/>
  <c r="F23" i="7"/>
  <c r="F21" i="7" l="1"/>
  <c r="F24" i="2"/>
  <c r="F27" i="2"/>
  <c r="F21" i="2"/>
  <c r="Q24" i="6" l="1"/>
  <c r="P24" i="6"/>
  <c r="P27" i="6" s="1"/>
  <c r="Q16" i="6"/>
  <c r="P16" i="6"/>
  <c r="Q15" i="6"/>
  <c r="P15" i="6"/>
  <c r="Q14" i="6"/>
  <c r="P14" i="6"/>
  <c r="Q24" i="9"/>
  <c r="Q27" i="9" s="1"/>
  <c r="P24" i="9"/>
  <c r="P27" i="9" s="1"/>
  <c r="Q16" i="9"/>
  <c r="P16" i="9"/>
  <c r="Q15" i="9"/>
  <c r="P15" i="9"/>
  <c r="Q14" i="9"/>
  <c r="P14" i="9"/>
  <c r="Q25" i="6" l="1"/>
  <c r="Q27" i="6" s="1"/>
  <c r="M24" i="9" l="1"/>
  <c r="M27" i="9" s="1"/>
  <c r="L24" i="9"/>
  <c r="L27" i="9" s="1"/>
  <c r="M16" i="9"/>
  <c r="L16" i="9"/>
  <c r="M15" i="9"/>
  <c r="L15" i="9"/>
  <c r="M14" i="9"/>
  <c r="L14" i="9"/>
  <c r="M24" i="6"/>
  <c r="M27" i="6" s="1"/>
  <c r="L24" i="6"/>
  <c r="L27" i="6" s="1"/>
  <c r="M16" i="6"/>
  <c r="L16" i="6"/>
  <c r="M15" i="6"/>
  <c r="L15" i="6"/>
  <c r="M14" i="6"/>
  <c r="L14" i="6"/>
  <c r="K24" i="9" l="1"/>
  <c r="K27" i="9" s="1"/>
  <c r="J24" i="9"/>
  <c r="J27" i="9" s="1"/>
  <c r="I24" i="9"/>
  <c r="I27" i="9" s="1"/>
  <c r="H24" i="9"/>
  <c r="H27" i="9" s="1"/>
  <c r="K16" i="9"/>
  <c r="J16" i="9"/>
  <c r="I16" i="9"/>
  <c r="H16" i="9"/>
  <c r="K15" i="9"/>
  <c r="J15" i="9"/>
  <c r="I15" i="9"/>
  <c r="H15" i="9"/>
  <c r="K14" i="9"/>
  <c r="J14" i="9"/>
  <c r="I14" i="9"/>
  <c r="H14" i="9"/>
  <c r="K24" i="6"/>
  <c r="K27" i="6" s="1"/>
  <c r="J24" i="6"/>
  <c r="J27" i="6" s="1"/>
  <c r="I24" i="6"/>
  <c r="I27" i="6" s="1"/>
  <c r="H24" i="6"/>
  <c r="H27" i="6" s="1"/>
  <c r="K16" i="6"/>
  <c r="J16" i="6"/>
  <c r="I16" i="6"/>
  <c r="H16" i="6"/>
  <c r="K15" i="6"/>
  <c r="J15" i="6"/>
  <c r="I15" i="6"/>
  <c r="H15" i="6"/>
  <c r="K14" i="6"/>
  <c r="J14" i="6"/>
  <c r="I14" i="6"/>
  <c r="H14" i="6"/>
  <c r="G24" i="9" l="1"/>
  <c r="G27" i="9" s="1"/>
  <c r="F24" i="9"/>
  <c r="F27" i="9" s="1"/>
  <c r="G16" i="9"/>
  <c r="F16" i="9"/>
  <c r="G15" i="9"/>
  <c r="F15" i="9"/>
  <c r="G14" i="9"/>
  <c r="F14" i="9"/>
  <c r="G24" i="6"/>
  <c r="G27" i="6" s="1"/>
  <c r="F24" i="6"/>
  <c r="F27" i="6" s="1"/>
  <c r="G16" i="6"/>
  <c r="F16" i="6"/>
  <c r="G15" i="6"/>
  <c r="F15" i="6"/>
  <c r="G14" i="6"/>
  <c r="F14" i="6"/>
  <c r="O24" i="6" l="1"/>
  <c r="O27" i="6" s="1"/>
  <c r="N24" i="6"/>
  <c r="N27" i="6" s="1"/>
  <c r="N16" i="6"/>
  <c r="N15" i="6"/>
  <c r="N14" i="6"/>
  <c r="O13" i="6"/>
  <c r="O15" i="6" s="1"/>
  <c r="O9" i="6"/>
  <c r="O14" i="6" s="1"/>
  <c r="O24" i="9"/>
  <c r="O27" i="9" s="1"/>
  <c r="N24" i="9"/>
  <c r="N27" i="9" s="1"/>
  <c r="O16" i="9"/>
  <c r="N16" i="9"/>
  <c r="O15" i="9"/>
  <c r="N15" i="9"/>
  <c r="O14" i="9"/>
  <c r="N14" i="9"/>
  <c r="O8" i="6" l="1"/>
  <c r="O16" i="6" s="1"/>
  <c r="K44" i="11" l="1"/>
  <c r="I44" i="11"/>
  <c r="G44" i="11"/>
  <c r="E44" i="11"/>
  <c r="L42" i="11"/>
  <c r="L41" i="11"/>
  <c r="L44" i="11" s="1"/>
  <c r="K40" i="11"/>
  <c r="E40" i="11"/>
  <c r="N31" i="11"/>
  <c r="N34" i="11" s="1"/>
  <c r="M31" i="11"/>
  <c r="M34" i="11" s="1"/>
  <c r="L31" i="11"/>
  <c r="J31" i="11"/>
  <c r="J34" i="11" s="1"/>
  <c r="H31" i="11"/>
  <c r="H34" i="11" s="1"/>
  <c r="F31" i="11"/>
  <c r="F34" i="11" s="1"/>
  <c r="E29" i="11"/>
  <c r="I24" i="11"/>
  <c r="E24" i="11"/>
  <c r="J37" i="11" l="1"/>
  <c r="J42" i="11" s="1"/>
  <c r="J41" i="11"/>
  <c r="J44" i="11" s="1"/>
  <c r="F37" i="11"/>
  <c r="F42" i="11" s="1"/>
  <c r="F41" i="11"/>
  <c r="F44" i="11" s="1"/>
  <c r="M41" i="11"/>
  <c r="M44" i="11" s="1"/>
  <c r="M37" i="11"/>
  <c r="M42" i="11" s="1"/>
  <c r="H41" i="11"/>
  <c r="H44" i="11" s="1"/>
  <c r="H37" i="11"/>
  <c r="H42" i="11" s="1"/>
  <c r="N41" i="11"/>
  <c r="N44" i="11" s="1"/>
  <c r="N37" i="11"/>
  <c r="N42" i="11" s="1"/>
  <c r="O44" i="9" l="1"/>
  <c r="N44" i="9"/>
  <c r="O39" i="9"/>
  <c r="O45" i="9" s="1"/>
  <c r="N39" i="9"/>
  <c r="O44" i="6"/>
  <c r="N44" i="6"/>
  <c r="O39" i="6"/>
  <c r="O45" i="6" s="1"/>
  <c r="N39" i="6"/>
  <c r="N45" i="6" s="1"/>
  <c r="N45" i="9" l="1"/>
  <c r="I16" i="2"/>
  <c r="F24" i="8"/>
  <c r="F22" i="8" s="1"/>
  <c r="H40" i="7"/>
  <c r="F40" i="7"/>
  <c r="H22" i="7"/>
  <c r="F22" i="7"/>
  <c r="H40" i="2"/>
  <c r="F40" i="2"/>
  <c r="G38" i="2" s="1"/>
  <c r="H22" i="2"/>
  <c r="F22" i="2"/>
  <c r="G20" i="2" s="1"/>
  <c r="AJ5" i="2" s="1"/>
  <c r="I36" i="2"/>
  <c r="Q44" i="9"/>
  <c r="P44" i="9"/>
  <c r="M44" i="9"/>
  <c r="L44" i="9"/>
  <c r="K44" i="9"/>
  <c r="J44" i="9"/>
  <c r="I44" i="9"/>
  <c r="H44" i="9"/>
  <c r="G44" i="9"/>
  <c r="F44" i="9"/>
  <c r="Q39" i="9"/>
  <c r="P39" i="9"/>
  <c r="M39" i="9"/>
  <c r="M45" i="9" s="1"/>
  <c r="L39" i="9"/>
  <c r="K39" i="9"/>
  <c r="J39" i="9"/>
  <c r="I39" i="9"/>
  <c r="I45" i="9" s="1"/>
  <c r="H39" i="9"/>
  <c r="G39" i="9"/>
  <c r="F39" i="9"/>
  <c r="E22" i="8"/>
  <c r="I20" i="8"/>
  <c r="H20" i="8"/>
  <c r="G20" i="8"/>
  <c r="F20" i="8"/>
  <c r="E20" i="8"/>
  <c r="I19" i="8"/>
  <c r="I21" i="8" s="1"/>
  <c r="AS2" i="8" s="1"/>
  <c r="H19" i="8"/>
  <c r="H21" i="8" s="1"/>
  <c r="AS3" i="8" s="1"/>
  <c r="G19" i="8"/>
  <c r="F19" i="8"/>
  <c r="F21" i="8" s="1"/>
  <c r="E19" i="8"/>
  <c r="E21" i="8" s="1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Q44" i="6"/>
  <c r="P44" i="6"/>
  <c r="M44" i="6"/>
  <c r="L44" i="6"/>
  <c r="K44" i="6"/>
  <c r="J44" i="6"/>
  <c r="I44" i="6"/>
  <c r="H44" i="6"/>
  <c r="G44" i="6"/>
  <c r="F44" i="6"/>
  <c r="Q39" i="6"/>
  <c r="Q45" i="6" s="1"/>
  <c r="P39" i="6"/>
  <c r="M39" i="6"/>
  <c r="L39" i="6"/>
  <c r="L45" i="6" s="1"/>
  <c r="K39" i="6"/>
  <c r="J39" i="6"/>
  <c r="I39" i="6"/>
  <c r="H39" i="6"/>
  <c r="H45" i="6" s="1"/>
  <c r="G39" i="6"/>
  <c r="F39" i="6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G34" i="2"/>
  <c r="AJ13" i="2" s="1"/>
  <c r="G45" i="9" l="1"/>
  <c r="K45" i="9"/>
  <c r="Q45" i="9"/>
  <c r="G9" i="7"/>
  <c r="AD5" i="7" s="1"/>
  <c r="G16" i="7"/>
  <c r="G22" i="7"/>
  <c r="G21" i="7"/>
  <c r="G24" i="7"/>
  <c r="G23" i="7"/>
  <c r="G35" i="7"/>
  <c r="G31" i="2"/>
  <c r="G40" i="2"/>
  <c r="F23" i="8"/>
  <c r="AC4" i="2"/>
  <c r="G21" i="2"/>
  <c r="AK5" i="2" s="1"/>
  <c r="F45" i="6"/>
  <c r="P45" i="6"/>
  <c r="I40" i="7"/>
  <c r="AC14" i="7" s="1"/>
  <c r="G13" i="2"/>
  <c r="AF5" i="2" s="1"/>
  <c r="I45" i="6"/>
  <c r="J45" i="9"/>
  <c r="K45" i="6"/>
  <c r="E23" i="8"/>
  <c r="G24" i="8"/>
  <c r="G23" i="8" s="1"/>
  <c r="G31" i="7"/>
  <c r="G39" i="7"/>
  <c r="P45" i="9"/>
  <c r="G20" i="7"/>
  <c r="AJ5" i="7" s="1"/>
  <c r="G10" i="7"/>
  <c r="AE5" i="7" s="1"/>
  <c r="AE13" i="7"/>
  <c r="G28" i="7"/>
  <c r="AH13" i="7" s="1"/>
  <c r="G32" i="7"/>
  <c r="AI13" i="7" s="1"/>
  <c r="G36" i="7"/>
  <c r="G40" i="7"/>
  <c r="H45" i="9"/>
  <c r="AK5" i="7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G19" i="7"/>
  <c r="AD13" i="7"/>
  <c r="G14" i="7"/>
  <c r="AG5" i="7" s="1"/>
  <c r="G12" i="7"/>
  <c r="AC12" i="7"/>
  <c r="G27" i="7"/>
  <c r="AG13" i="7" s="1"/>
  <c r="AK13" i="7"/>
  <c r="F45" i="9"/>
  <c r="G9" i="2"/>
  <c r="AD5" i="2" s="1"/>
  <c r="I22" i="2"/>
  <c r="AC6" i="2" s="1"/>
  <c r="G22" i="2"/>
  <c r="G10" i="2"/>
  <c r="AE5" i="2" s="1"/>
  <c r="L45" i="9"/>
  <c r="G16" i="2"/>
  <c r="G14" i="2"/>
  <c r="AG5" i="2" s="1"/>
  <c r="G45" i="6"/>
  <c r="J45" i="6"/>
  <c r="M45" i="6"/>
  <c r="G19" i="2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8" i="7"/>
  <c r="I22" i="7"/>
  <c r="AC6" i="7" s="1"/>
  <c r="AC4" i="7"/>
  <c r="G15" i="2"/>
  <c r="AH5" i="2" s="1"/>
  <c r="G32" i="2"/>
  <c r="AI13" i="2" s="1"/>
  <c r="G27" i="2"/>
  <c r="AG13" i="2" s="1"/>
  <c r="G21" i="8"/>
  <c r="G12" i="2"/>
  <c r="G13" i="7"/>
  <c r="AF5" i="7" s="1"/>
  <c r="G18" i="2"/>
  <c r="G15" i="7"/>
  <c r="AH5" i="7" s="1"/>
  <c r="G11" i="2"/>
  <c r="G33" i="2"/>
  <c r="G23" i="2"/>
  <c r="AD13" i="2" s="1"/>
  <c r="G25" i="2"/>
  <c r="G36" i="2"/>
  <c r="H24" i="8" l="1"/>
  <c r="G22" i="8"/>
  <c r="H23" i="8" l="1"/>
  <c r="H22" i="8"/>
  <c r="I23" i="8" l="1"/>
  <c r="I2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仙台市</author>
  </authors>
  <commentList>
    <comment ref="F2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-1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交通局財務課</author>
    <author xml:space="preserve"> </author>
  </authors>
  <commentList>
    <comment ref="H1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10千円</t>
        </r>
      </text>
    </comment>
    <comment ref="I10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10</t>
        </r>
        <r>
          <rPr>
            <b/>
            <sz val="9"/>
            <color indexed="81"/>
            <rFont val="ＭＳ Ｐゴシック"/>
            <family val="3"/>
            <charset val="128"/>
          </rPr>
          <t>千円</t>
        </r>
      </text>
    </comment>
    <comment ref="J10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505</t>
        </r>
        <r>
          <rPr>
            <b/>
            <sz val="9"/>
            <color indexed="81"/>
            <rFont val="ＭＳ Ｐゴシック"/>
            <family val="3"/>
            <charset val="128"/>
          </rPr>
          <t>千円</t>
        </r>
      </text>
    </comment>
    <comment ref="K10" authorId="0" shapeId="0" xr:uid="{00000000-0006-0000-01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408千円</t>
        </r>
      </text>
    </comment>
    <comment ref="J11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総費用との差額は予備費(50百万)</t>
        </r>
      </text>
    </comment>
    <comment ref="K11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総費用との差額は予備費</t>
        </r>
        <r>
          <rPr>
            <b/>
            <sz val="9"/>
            <color indexed="81"/>
            <rFont val="MS P ゴシック"/>
            <family val="2"/>
          </rPr>
          <t>(50</t>
        </r>
        <r>
          <rPr>
            <b/>
            <sz val="9"/>
            <color indexed="81"/>
            <rFont val="ＭＳ Ｐゴシック"/>
            <family val="3"/>
            <charset val="128"/>
          </rPr>
          <t>百万</t>
        </r>
        <r>
          <rPr>
            <b/>
            <sz val="9"/>
            <color indexed="81"/>
            <rFont val="MS P ゴシック"/>
            <family val="2"/>
          </rPr>
          <t>)</t>
        </r>
      </text>
    </comment>
    <comment ref="H12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総費用との差は予備費50百万円</t>
        </r>
      </text>
    </comment>
    <comment ref="I12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総費用との差は予備費50百万円</t>
        </r>
      </text>
    </comment>
    <comment ref="H13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10千円</t>
        </r>
      </text>
    </comment>
    <comment ref="I13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10千円</t>
        </r>
      </text>
    </comment>
    <comment ref="J13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10千円</t>
        </r>
      </text>
    </comment>
    <comment ref="K13" authorId="0" shapeId="0" xr:uid="{00000000-0006-0000-0100-00000C000000}">
      <text>
        <r>
          <rPr>
            <b/>
            <sz val="10"/>
            <color indexed="81"/>
            <rFont val="ＭＳ Ｐゴシック"/>
            <family val="3"/>
            <charset val="128"/>
          </rPr>
          <t>10千円</t>
        </r>
      </text>
    </comment>
    <comment ref="J15" authorId="0" shapeId="0" xr:uid="{00000000-0006-0000-0100-00000D000000}">
      <text>
        <r>
          <rPr>
            <b/>
            <sz val="9"/>
            <color indexed="81"/>
            <rFont val="MS P ゴシック"/>
            <family val="3"/>
            <charset val="128"/>
          </rPr>
          <t>495</t>
        </r>
        <r>
          <rPr>
            <b/>
            <sz val="9"/>
            <color indexed="81"/>
            <rFont val="ＭＳ Ｐゴシック"/>
            <family val="3"/>
            <charset val="128"/>
          </rPr>
          <t>千円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5" authorId="0" shapeId="0" xr:uid="{00000000-0006-0000-0100-00000E000000}">
      <text>
        <r>
          <rPr>
            <b/>
            <sz val="10"/>
            <color indexed="81"/>
            <rFont val="ＭＳ Ｐゴシック"/>
            <family val="3"/>
            <charset val="128"/>
          </rPr>
          <t>398千円</t>
        </r>
      </text>
    </comment>
    <comment ref="P17" authorId="1" shapeId="0" xr:uid="{00000000-0006-0000-0100-00000F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:</t>
        </r>
        <r>
          <rPr>
            <sz val="9"/>
            <color indexed="81"/>
            <rFont val="MS P ゴシック"/>
            <family val="3"/>
            <charset val="128"/>
          </rPr>
          <t xml:space="preserve">
予算額の当年度未処理欠損金
</t>
        </r>
      </text>
    </comment>
    <comment ref="H27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不良債務との差額は減収対策企業債(700百万円)によるもの。</t>
        </r>
      </text>
    </comment>
    <comment ref="J27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不良債務との差額は緩和債（</t>
        </r>
        <r>
          <rPr>
            <b/>
            <sz val="9"/>
            <color indexed="81"/>
            <rFont val="MS P ゴシック"/>
            <family val="3"/>
            <charset val="128"/>
          </rPr>
          <t>1,114</t>
        </r>
        <r>
          <rPr>
            <b/>
            <sz val="9"/>
            <color indexed="81"/>
            <rFont val="ＭＳ Ｐゴシック"/>
            <family val="3"/>
            <charset val="128"/>
          </rPr>
          <t>百万円）及び減収対策企業債（</t>
        </r>
        <r>
          <rPr>
            <b/>
            <sz val="9"/>
            <color indexed="81"/>
            <rFont val="MS P ゴシック"/>
            <family val="3"/>
            <charset val="128"/>
          </rPr>
          <t>2,300</t>
        </r>
        <r>
          <rPr>
            <b/>
            <sz val="9"/>
            <color indexed="81"/>
            <rFont val="ＭＳ Ｐゴシック"/>
            <family val="3"/>
            <charset val="128"/>
          </rPr>
          <t>百万円）によるもの。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27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不良債務との差額は緩和債（</t>
        </r>
        <r>
          <rPr>
            <b/>
            <sz val="9"/>
            <color indexed="81"/>
            <rFont val="MS P ゴシック"/>
            <family val="2"/>
          </rPr>
          <t>1,171</t>
        </r>
        <r>
          <rPr>
            <b/>
            <sz val="9"/>
            <color indexed="81"/>
            <rFont val="ＭＳ Ｐゴシック"/>
            <family val="3"/>
            <charset val="128"/>
          </rPr>
          <t>百万円）によるもの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仙台市</author>
  </authors>
  <commentList>
    <comment ref="G16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+0.1</t>
        </r>
      </text>
    </comment>
    <comment ref="G21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-0.1</t>
        </r>
      </text>
    </comment>
    <comment ref="G24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+0.1</t>
        </r>
      </text>
    </comment>
    <comment ref="F26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-1</t>
        </r>
      </text>
    </comment>
    <comment ref="G35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-0.1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交通局財務課</author>
  </authors>
  <commentList>
    <comment ref="K10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101千円</t>
        </r>
      </text>
    </comment>
    <comment ref="H27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不良債務との差額は減収対策企業債（1,150百万円）によるもの。</t>
        </r>
      </text>
    </comment>
    <comment ref="J27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不良債務との差額は減収対策企業債（</t>
        </r>
        <r>
          <rPr>
            <b/>
            <sz val="9"/>
            <color indexed="81"/>
            <rFont val="MS P ゴシック"/>
            <family val="3"/>
            <charset val="128"/>
          </rPr>
          <t>4,400</t>
        </r>
        <r>
          <rPr>
            <b/>
            <sz val="9"/>
            <color indexed="81"/>
            <rFont val="ＭＳ Ｐゴシック"/>
            <family val="3"/>
            <charset val="128"/>
          </rPr>
          <t>百万円）によるもの。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仙台市</author>
    <author>ふるやま</author>
  </authors>
  <commentList>
    <comment ref="E40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剰余金の配当と、別途積立金の積み立ても含む</t>
        </r>
      </text>
    </comment>
    <comment ref="F40" authorId="1" shapeId="0" xr:uid="{00000000-0006-0000-0500-000002000000}">
      <text>
        <r>
          <rPr>
            <b/>
            <sz val="9"/>
            <color indexed="81"/>
            <rFont val="MS P ゴシック"/>
            <family val="3"/>
            <charset val="128"/>
          </rPr>
          <t>行政経営課メモ
別途積立金分を加算</t>
        </r>
      </text>
    </comment>
    <comment ref="K40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利益剰余金の配当を含む</t>
        </r>
      </text>
    </comment>
    <comment ref="L40" authorId="1" shapeId="0" xr:uid="{00000000-0006-0000-0500-000004000000}">
      <text>
        <r>
          <rPr>
            <b/>
            <sz val="9"/>
            <color indexed="81"/>
            <rFont val="MS P ゴシック"/>
            <family val="3"/>
            <charset val="128"/>
          </rPr>
          <t>行政経営課メモ
配当金を加算</t>
        </r>
      </text>
    </comment>
  </commentList>
</comments>
</file>

<file path=xl/sharedStrings.xml><?xml version="1.0" encoding="utf-8"?>
<sst xmlns="http://schemas.openxmlformats.org/spreadsheetml/2006/main" count="513" uniqueCount="309">
  <si>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</si>
  <si>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</si>
  <si>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</si>
  <si>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</si>
  <si>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</si>
  <si>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</si>
  <si>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</si>
  <si>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</si>
  <si>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</si>
  <si>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</si>
  <si>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</si>
  <si>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</si>
  <si>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</si>
  <si>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</si>
  <si>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</si>
  <si>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</si>
  <si>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</si>
  <si>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</si>
  <si>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</si>
  <si>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</si>
  <si>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</si>
  <si>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</si>
  <si>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</si>
  <si>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</si>
  <si>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</si>
  <si>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</si>
  <si>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</si>
  <si>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</si>
  <si>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</si>
  <si>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</si>
  <si>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</si>
  <si>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</si>
  <si>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</si>
  <si>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</si>
  <si>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</si>
  <si>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</si>
  <si>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</si>
  <si>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</si>
  <si>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</si>
  <si>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</si>
  <si>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</si>
  <si>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</si>
  <si>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</si>
  <si>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</si>
  <si>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</si>
  <si>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</si>
  <si>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</si>
  <si>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</si>
  <si>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</si>
  <si>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</si>
  <si>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</si>
  <si>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</si>
  <si>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</si>
  <si>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</si>
  <si>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</si>
  <si>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</si>
  <si>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</si>
  <si>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</si>
  <si>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</si>
  <si>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</si>
  <si>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</si>
  <si>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</si>
  <si>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</si>
  <si>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</si>
  <si>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</si>
  <si>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</si>
  <si>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</si>
  <si>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</si>
  <si>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</si>
  <si>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</si>
  <si>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</si>
  <si>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</si>
  <si>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</si>
  <si>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</si>
  <si>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</si>
  <si>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</si>
  <si>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</si>
  <si>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</si>
  <si>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</si>
  <si>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</si>
  <si>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</si>
  <si>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</si>
  <si>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</si>
  <si>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</si>
  <si>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</si>
  <si>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</si>
  <si>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</si>
  <si>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</si>
  <si>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</si>
  <si>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</si>
  <si>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</si>
  <si>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</si>
  <si>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</si>
  <si>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</si>
  <si>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</si>
  <si>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</si>
  <si>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</si>
  <si>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</si>
  <si>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</si>
  <si>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</si>
  <si>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</si>
  <si>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</si>
  <si>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</si>
  <si>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</si>
  <si>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</si>
  <si>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</si>
  <si>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</si>
  <si>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</si>
  <si>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</si>
  <si>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</si>
  <si>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</si>
  <si>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</si>
  <si>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</si>
  <si>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</si>
  <si>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</si>
  <si>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</si>
  <si>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</si>
  <si>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</si>
  <si>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</si>
  <si>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</si>
  <si>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</si>
  <si>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</si>
  <si>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</si>
  <si>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</si>
  <si>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</si>
  <si>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</si>
  <si>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</si>
  <si>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</si>
  <si>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</si>
  <si>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</si>
  <si>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</si>
  <si>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</si>
  <si>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</si>
  <si>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</si>
  <si>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</si>
  <si>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</si>
  <si>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</si>
  <si>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</si>
  <si>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</si>
  <si>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</si>
  <si>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</si>
  <si>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</si>
  <si>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</si>
  <si>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</si>
  <si>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</si>
  <si>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</si>
  <si>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</si>
  <si>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</si>
  <si>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</si>
  <si>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</si>
  <si>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</si>
  <si>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</si>
  <si>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</si>
  <si>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</si>
  <si>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</si>
  <si>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</si>
  <si>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</si>
  <si>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</si>
  <si>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</si>
  <si>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</si>
  <si>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</si>
  <si>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</si>
  <si>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</si>
  <si>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</si>
  <si>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</si>
  <si>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</si>
  <si>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</si>
  <si>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</si>
  <si>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</si>
  <si>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</si>
  <si>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</si>
  <si>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</si>
  <si>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</si>
  <si>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</si>
  <si>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</si>
  <si>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</si>
  <si>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</si>
  <si>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</si>
  <si>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</si>
  <si>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</si>
  <si>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</si>
  <si>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</si>
  <si>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</si>
  <si>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</si>
  <si>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</si>
  <si>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</si>
  <si>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</si>
  <si>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</si>
  <si>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</si>
  <si>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</si>
  <si>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</si>
  <si>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</si>
  <si>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</si>
  <si>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</si>
  <si>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</si>
  <si>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</si>
  <si>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</si>
  <si>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</si>
  <si>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</si>
  <si>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</si>
  <si>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</si>
  <si>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</si>
  <si>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</si>
  <si>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</si>
  <si>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</si>
  <si>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</si>
  <si>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</si>
  <si>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</si>
  <si>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</si>
  <si>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</si>
  <si>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</si>
  <si>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</si>
  <si>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</si>
  <si>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</si>
  <si>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</si>
  <si>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</si>
  <si>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</si>
  <si>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</si>
  <si>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</si>
  <si>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</si>
  <si>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</si>
  <si>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</si>
  <si>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</si>
  <si>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</si>
  <si>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</si>
  <si>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</si>
  <si>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</si>
  <si>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</si>
  <si>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</si>
  <si>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</si>
  <si>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</si>
  <si>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</si>
  <si>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</si>
  <si>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</si>
  <si>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</si>
  <si>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</si>
  <si>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</si>
  <si>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</si>
  <si>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</si>
  <si>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</si>
  <si>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</si>
  <si>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</si>
  <si>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</si>
  <si>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</si>
  <si>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</si>
  <si>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</si>
  <si>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</si>
  <si>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</si>
  <si>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</si>
  <si>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</si>
  <si>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</si>
  <si>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</si>
  <si>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</si>
  <si>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</si>
  <si>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</si>
  <si>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</si>
  <si>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</si>
  <si>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</si>
  <si>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</si>
  <si>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</si>
  <si>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</si>
  <si>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</si>
  <si>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</si>
  <si>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</si>
  <si>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</si>
  <si>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</si>
  <si>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</si>
  <si>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</si>
  <si>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</si>
  <si>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</si>
  <si>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</si>
  <si>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</si>
  <si>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</si>
  <si>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</si>
  <si>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（1）令和４年度普通会計予算の状況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</si>
  <si>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(令和４年度予算ﾍﾞｰｽ）</t>
    <rPh sb="1" eb="2">
      <t>レイ</t>
    </rPh>
    <rPh sb="2" eb="3">
      <t>ワ</t>
    </rPh>
    <rPh sb="6" eb="8">
      <t>ヨサン</t>
    </rPh>
    <phoneticPr fontId="7"/>
  </si>
  <si>
    <t>令和４年度</t>
    <rPh sb="0" eb="1">
      <t>レイ</t>
    </rPh>
    <rPh sb="1" eb="2">
      <t>ワ</t>
    </rPh>
    <phoneticPr fontId="7"/>
  </si>
  <si>
    <t>令和３年度</t>
    <rPh sb="0" eb="2">
      <t>レイワ</t>
    </rPh>
    <rPh sb="3" eb="5">
      <t>ネンド</t>
    </rPh>
    <phoneticPr fontId="7"/>
  </si>
  <si>
    <t>（1）令和２年度普通会計決算の状況</t>
    <rPh sb="3" eb="5">
      <t>レイワ</t>
    </rPh>
    <phoneticPr fontId="7"/>
  </si>
  <si>
    <t>令和２年度</t>
    <rPh sb="0" eb="2">
      <t>レイワ</t>
    </rPh>
    <rPh sb="3" eb="5">
      <t>ネンド</t>
    </rPh>
    <phoneticPr fontId="15"/>
  </si>
  <si>
    <t>令和元年度</t>
    <rPh sb="2" eb="5">
      <t>ガンネンド</t>
    </rPh>
    <phoneticPr fontId="15"/>
  </si>
  <si>
    <t>２年度</t>
    <rPh sb="1" eb="3">
      <t>ネンド</t>
    </rPh>
    <phoneticPr fontId="7"/>
  </si>
  <si>
    <t>(令和２年度決算ﾍﾞｰｽ）</t>
    <rPh sb="1" eb="3">
      <t>レイワ</t>
    </rPh>
    <rPh sb="4" eb="6">
      <t>ネンド</t>
    </rPh>
    <phoneticPr fontId="15"/>
  </si>
  <si>
    <t>令和元年度</t>
    <rPh sb="0" eb="2">
      <t>レイワ</t>
    </rPh>
    <rPh sb="2" eb="5">
      <t>ガンネンド</t>
    </rPh>
    <phoneticPr fontId="15"/>
  </si>
  <si>
    <t>令和４年度</t>
    <rPh sb="0" eb="2">
      <t>レイワ</t>
    </rPh>
    <rPh sb="3" eb="5">
      <t>ネンド</t>
    </rPh>
    <phoneticPr fontId="7"/>
  </si>
  <si>
    <r>
      <t>（注1）平成2</t>
    </r>
    <r>
      <rPr>
        <sz val="11"/>
        <rFont val="Meiryo UI"/>
        <family val="1"/>
        <charset val="128"/>
      </rPr>
      <t>8</t>
    </r>
    <r>
      <rPr>
        <sz val="11"/>
        <rFont val="明朝"/>
        <family val="1"/>
        <charset val="128"/>
      </rPr>
      <t>年度～令和元年度は平成27年度国勢調査、令和</t>
    </r>
    <r>
      <rPr>
        <sz val="11"/>
        <rFont val="Meiryo UI"/>
        <family val="1"/>
        <charset val="128"/>
      </rPr>
      <t>2年度は令和2年度国勢調査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39" eb="43">
      <t>コクセイチョウサ</t>
    </rPh>
    <rPh sb="44" eb="45">
      <t>モト</t>
    </rPh>
    <rPh sb="46" eb="48">
      <t>ケイジョウ</t>
    </rPh>
    <phoneticPr fontId="9"/>
  </si>
  <si>
    <t>予算額</t>
    <phoneticPr fontId="7"/>
  </si>
  <si>
    <t>決算額</t>
    <phoneticPr fontId="15"/>
  </si>
  <si>
    <t>高速鉄道事業</t>
    <rPh sb="0" eb="2">
      <t>コウソク</t>
    </rPh>
    <rPh sb="2" eb="4">
      <t>テツドウ</t>
    </rPh>
    <rPh sb="4" eb="6">
      <t>ジギョウ</t>
    </rPh>
    <phoneticPr fontId="7"/>
  </si>
  <si>
    <t>水道事業</t>
    <rPh sb="0" eb="2">
      <t>スイドウ</t>
    </rPh>
    <rPh sb="2" eb="4">
      <t>ジギョウ</t>
    </rPh>
    <phoneticPr fontId="7"/>
  </si>
  <si>
    <t>ガス事業</t>
    <rPh sb="2" eb="4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</si>
  <si>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</si>
  <si>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下水道事業</t>
    <rPh sb="0" eb="3">
      <t>ゲスイドウ</t>
    </rPh>
    <rPh sb="3" eb="5">
      <t>ジギョウ</t>
    </rPh>
    <phoneticPr fontId="7"/>
  </si>
  <si>
    <t>自動車運送事業</t>
    <rPh sb="0" eb="3">
      <t>ジドウシャ</t>
    </rPh>
    <rPh sb="3" eb="5">
      <t>ウンソウ</t>
    </rPh>
    <rPh sb="5" eb="7">
      <t>ジギョウ</t>
    </rPh>
    <phoneticPr fontId="7"/>
  </si>
  <si>
    <t>下水道事業</t>
    <rPh sb="0" eb="3">
      <t>ゲスイドウ</t>
    </rPh>
    <rPh sb="3" eb="5">
      <t>ジギョウ</t>
    </rPh>
    <phoneticPr fontId="15"/>
  </si>
  <si>
    <t>自動車運送事業</t>
    <rPh sb="0" eb="3">
      <t>ジドウシャ</t>
    </rPh>
    <rPh sb="3" eb="5">
      <t>ウンソウ</t>
    </rPh>
    <rPh sb="5" eb="7">
      <t>ジギョウ</t>
    </rPh>
    <phoneticPr fontId="15"/>
  </si>
  <si>
    <t>高速鉄道事業</t>
    <rPh sb="0" eb="2">
      <t>コウソク</t>
    </rPh>
    <rPh sb="2" eb="4">
      <t>テツドウ</t>
    </rPh>
    <rPh sb="4" eb="6">
      <t>ジギョウ</t>
    </rPh>
    <phoneticPr fontId="15"/>
  </si>
  <si>
    <t>水道事業</t>
    <rPh sb="0" eb="2">
      <t>スイドウ</t>
    </rPh>
    <rPh sb="2" eb="4">
      <t>ジギョウ</t>
    </rPh>
    <phoneticPr fontId="15"/>
  </si>
  <si>
    <t>ガス事業</t>
    <rPh sb="2" eb="4">
      <t>ジギョウ</t>
    </rPh>
    <phoneticPr fontId="15"/>
  </si>
  <si>
    <t>病院事業</t>
    <rPh sb="0" eb="2">
      <t>ビョウイン</t>
    </rPh>
    <rPh sb="2" eb="4">
      <t>ジギョウ</t>
    </rPh>
    <phoneticPr fontId="15"/>
  </si>
  <si>
    <t>仙台市</t>
    <phoneticPr fontId="7"/>
  </si>
  <si>
    <t>(令和２年度決算額）</t>
    <rPh sb="1" eb="3">
      <t>レイワ</t>
    </rPh>
    <rPh sb="4" eb="6">
      <t>ネンド</t>
    </rPh>
    <phoneticPr fontId="7"/>
  </si>
  <si>
    <t>株式会社仙台市環境整備公社</t>
    <rPh sb="0" eb="2">
      <t>カブシキ</t>
    </rPh>
    <rPh sb="2" eb="4">
      <t>カイシャ</t>
    </rPh>
    <rPh sb="4" eb="7">
      <t>センダイシ</t>
    </rPh>
    <rPh sb="7" eb="9">
      <t>カンキョウ</t>
    </rPh>
    <rPh sb="9" eb="11">
      <t>セイビ</t>
    </rPh>
    <rPh sb="11" eb="13">
      <t>コウシャ</t>
    </rPh>
    <phoneticPr fontId="7"/>
  </si>
  <si>
    <t>仙台交通株式会社</t>
    <rPh sb="0" eb="2">
      <t>センダイ</t>
    </rPh>
    <rPh sb="2" eb="4">
      <t>コウツウ</t>
    </rPh>
    <rPh sb="4" eb="6">
      <t>カブシキ</t>
    </rPh>
    <rPh sb="6" eb="8">
      <t>カイシャ</t>
    </rPh>
    <phoneticPr fontId="7"/>
  </si>
  <si>
    <t>仙台ガスサービス株式会社</t>
    <rPh sb="0" eb="2">
      <t>センダイ</t>
    </rPh>
    <rPh sb="8" eb="10">
      <t>カブシキ</t>
    </rPh>
    <rPh sb="10" eb="12">
      <t>カイシャ</t>
    </rPh>
    <phoneticPr fontId="7"/>
  </si>
  <si>
    <t>仙台ガスエンジニアリング株式会社</t>
    <rPh sb="0" eb="2">
      <t>センダイ</t>
    </rPh>
    <rPh sb="12" eb="14">
      <t>カブシキ</t>
    </rPh>
    <rPh sb="14" eb="16">
      <t>カイシャ</t>
    </rPh>
    <phoneticPr fontId="7"/>
  </si>
  <si>
    <t>令和２年度</t>
    <rPh sb="0" eb="2">
      <t>レイワ</t>
    </rPh>
    <rPh sb="3" eb="5">
      <t>ネンド</t>
    </rPh>
    <phoneticPr fontId="7"/>
  </si>
  <si>
    <t>令和元年度</t>
    <rPh sb="0" eb="2">
      <t>レイワ</t>
    </rPh>
    <rPh sb="2" eb="5">
      <t>ガンネンド</t>
    </rPh>
    <phoneticPr fontId="7"/>
  </si>
  <si>
    <t>仙台市</t>
    <rPh sb="0" eb="3">
      <t>センダイシ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</si>
</sst>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  <numFmt numFmtId="188" formatCode="0_);[Red]\(0\)"/>
  </numFmts>
  <fonts count="26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sz val="6"/>
      <name val="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MS P ゴシック"/>
      <family val="2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66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2" fillId="0" borderId="0" xfId="1" applyNumberForma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9" fontId="0" fillId="0" borderId="8" xfId="1" applyNumberFormat="1" applyFont="1" applyBorder="1" applyAlignment="1">
      <alignment vertical="center"/>
    </xf>
    <xf numFmtId="180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9" fontId="2" fillId="0" borderId="8" xfId="1" applyNumberFormat="1" applyBorder="1" applyAlignment="1">
      <alignment vertical="center"/>
    </xf>
    <xf numFmtId="179" fontId="0" fillId="0" borderId="8" xfId="0" quotePrefix="1" applyNumberFormat="1" applyBorder="1" applyAlignment="1">
      <alignment horizontal="right" vertical="center"/>
    </xf>
    <xf numFmtId="179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79" fontId="0" fillId="0" borderId="8" xfId="0" applyNumberFormat="1" applyBorder="1" applyAlignment="1">
      <alignment vertical="center"/>
    </xf>
    <xf numFmtId="179" fontId="2" fillId="0" borderId="8" xfId="1" applyNumberFormat="1" applyFill="1" applyBorder="1" applyAlignment="1">
      <alignment horizontal="right" vertical="center"/>
    </xf>
    <xf numFmtId="179" fontId="2" fillId="0" borderId="8" xfId="1" applyNumberFormat="1" applyBorder="1" applyAlignment="1">
      <alignment horizontal="right" vertical="center"/>
    </xf>
    <xf numFmtId="182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3" fontId="0" fillId="0" borderId="8" xfId="0" applyNumberFormat="1" applyBorder="1" applyAlignment="1">
      <alignment vertical="center"/>
    </xf>
    <xf numFmtId="183" fontId="2" fillId="0" borderId="8" xfId="1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2" fillId="0" borderId="8" xfId="1" applyNumberFormat="1" applyBorder="1" applyAlignment="1">
      <alignment vertical="center"/>
    </xf>
    <xf numFmtId="180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9" fontId="2" fillId="0" borderId="8" xfId="1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left" vertical="center"/>
    </xf>
    <xf numFmtId="179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" vertical="center"/>
    </xf>
    <xf numFmtId="179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179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9" fontId="2" fillId="0" borderId="8" xfId="1" applyNumberFormat="1" applyFont="1" applyBorder="1" applyAlignment="1">
      <alignment vertical="center"/>
    </xf>
    <xf numFmtId="179" fontId="0" fillId="0" borderId="8" xfId="1" quotePrefix="1" applyNumberFormat="1" applyFont="1" applyBorder="1" applyAlignment="1">
      <alignment horizontal="right" vertical="center"/>
    </xf>
    <xf numFmtId="188" fontId="2" fillId="0" borderId="8" xfId="1" applyNumberFormat="1" applyBorder="1" applyAlignment="1">
      <alignment vertical="center"/>
    </xf>
    <xf numFmtId="188" fontId="0" fillId="0" borderId="8" xfId="0" quotePrefix="1" applyNumberFormat="1" applyBorder="1" applyAlignment="1">
      <alignment horizontal="right" vertical="center"/>
    </xf>
    <xf numFmtId="179" fontId="2" fillId="0" borderId="8" xfId="1" quotePrefix="1" applyNumberFormat="1" applyBorder="1" applyAlignment="1">
      <alignment horizontal="right" vertical="center"/>
    </xf>
    <xf numFmtId="179" fontId="2" fillId="0" borderId="18" xfId="1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81" fontId="9" fillId="0" borderId="8" xfId="1" applyNumberFormat="1" applyFont="1" applyBorder="1" applyAlignment="1">
      <alignment vertical="center" textRotation="255"/>
    </xf>
    <xf numFmtId="0" fontId="12" fillId="0" borderId="8" xfId="3" applyFon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 justifyLastLine="1"/>
    </xf>
    <xf numFmtId="0" fontId="10" fillId="0" borderId="8" xfId="2" applyNumberFormat="1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Font="1" applyBorder="1" applyAlignment="1">
      <alignment vertical="center" textRotation="255"/>
    </xf>
    <xf numFmtId="0" fontId="0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79" fontId="2" fillId="0" borderId="8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2" fillId="0" borderId="12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16" xfId="1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9" fontId="0" fillId="0" borderId="8" xfId="1" applyNumberFormat="1" applyFont="1" applyBorder="1" applyAlignment="1">
      <alignment vertical="center"/>
    </xf>
    <xf numFmtId="41" fontId="16" fillId="0" borderId="8" xfId="0" applyNumberFormat="1" applyFont="1" applyBorder="1" applyAlignment="1">
      <alignment horizontal="right" vertical="center"/>
    </xf>
    <xf numFmtId="41" fontId="0" fillId="0" borderId="14" xfId="0" applyNumberFormat="1" applyBorder="1" applyAlignment="1">
      <alignment horizontal="center" vertical="center" shrinkToFit="1"/>
    </xf>
    <xf numFmtId="41" fontId="0" fillId="0" borderId="15" xfId="0" applyNumberFormat="1" applyBorder="1" applyAlignment="1">
      <alignment horizontal="center" vertical="center" shrinkToFit="1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H3" sqref="H3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35" t="s">
        <v>0</v>
      </c>
      <c r="B1" s="135"/>
      <c r="C1" s="135"/>
      <c r="D1" s="135"/>
      <c r="E1" s="22" t="s">
        <v>308</v>
      </c>
      <c r="F1" s="2"/>
      <c r="AA1" s="134" t="s">
        <v>104</v>
      </c>
      <c r="AB1" s="134"/>
    </row>
    <row r="2" spans="1:38">
      <c r="AA2" s="122" t="s">
        <v>105</v>
      </c>
      <c r="AB2" s="122"/>
      <c r="AC2" s="125" t="s">
        <v>106</v>
      </c>
      <c r="AD2" s="123" t="s">
        <v>107</v>
      </c>
      <c r="AE2" s="132"/>
      <c r="AF2" s="133"/>
      <c r="AG2" s="122" t="s">
        <v>108</v>
      </c>
      <c r="AH2" s="122" t="s">
        <v>109</v>
      </c>
      <c r="AI2" s="122" t="s">
        <v>110</v>
      </c>
      <c r="AJ2" s="122" t="s">
        <v>111</v>
      </c>
      <c r="AK2" s="122" t="s">
        <v>112</v>
      </c>
    </row>
    <row r="3" spans="1:38" ht="14.25">
      <c r="A3" s="11" t="s">
        <v>103</v>
      </c>
      <c r="AA3" s="122"/>
      <c r="AB3" s="122"/>
      <c r="AC3" s="127"/>
      <c r="AD3" s="30"/>
      <c r="AE3" s="29" t="s">
        <v>125</v>
      </c>
      <c r="AF3" s="29" t="s">
        <v>126</v>
      </c>
      <c r="AG3" s="122"/>
      <c r="AH3" s="122"/>
      <c r="AI3" s="122"/>
      <c r="AJ3" s="122"/>
      <c r="AK3" s="122"/>
    </row>
    <row r="4" spans="1:38">
      <c r="AA4" s="125" t="str">
        <f>E1</f>
        <v>仙台市</v>
      </c>
      <c r="AB4" s="31" t="s">
        <v>113</v>
      </c>
      <c r="AC4" s="32">
        <f>F22</f>
        <v>590414</v>
      </c>
      <c r="AD4" s="32">
        <f>F9</f>
        <v>219176</v>
      </c>
      <c r="AE4" s="32">
        <f>F10</f>
        <v>109544</v>
      </c>
      <c r="AF4" s="32">
        <f>F13</f>
        <v>78534</v>
      </c>
      <c r="AG4" s="32">
        <f>F14</f>
        <v>2995</v>
      </c>
      <c r="AH4" s="32">
        <f>F15</f>
        <v>21200</v>
      </c>
      <c r="AI4" s="32">
        <f>F17</f>
        <v>114990</v>
      </c>
      <c r="AJ4" s="32">
        <f>F20</f>
        <v>60824</v>
      </c>
      <c r="AK4" s="32">
        <f>F21</f>
        <v>122473</v>
      </c>
      <c r="AL4" s="33"/>
    </row>
    <row r="5" spans="1:38">
      <c r="A5" s="10" t="s">
        <v>274</v>
      </c>
      <c r="AA5" s="126"/>
      <c r="AB5" s="31" t="s">
        <v>114</v>
      </c>
      <c r="AC5" s="34"/>
      <c r="AD5" s="34">
        <f>G9</f>
        <v>37.122425958734041</v>
      </c>
      <c r="AE5" s="34">
        <f>G10</f>
        <v>18.553760581558027</v>
      </c>
      <c r="AF5" s="34">
        <f>G13</f>
        <v>13.30151385299129</v>
      </c>
      <c r="AG5" s="34">
        <f>G14</f>
        <v>0.50727116904409442</v>
      </c>
      <c r="AH5" s="34">
        <f>G15</f>
        <v>3.5907007625157936</v>
      </c>
      <c r="AI5" s="34">
        <f>G17</f>
        <v>19.476164183098639</v>
      </c>
      <c r="AJ5" s="34">
        <f>G20</f>
        <v>10.301923734870785</v>
      </c>
      <c r="AK5" s="34">
        <f>G21</f>
        <v>20.743579928660228</v>
      </c>
    </row>
    <row r="6" spans="1:38" ht="14.25">
      <c r="A6" s="3"/>
      <c r="G6" s="138" t="s">
        <v>127</v>
      </c>
      <c r="H6" s="139"/>
      <c r="I6" s="139"/>
      <c r="AA6" s="127"/>
      <c r="AB6" s="31" t="s">
        <v>115</v>
      </c>
      <c r="AC6" s="34">
        <f>I22</f>
        <v>3.0121259705138348</v>
      </c>
      <c r="AD6" s="34">
        <f>I9</f>
        <v>6.3739122416194727</v>
      </c>
      <c r="AE6" s="34">
        <f>I10</f>
        <v>4.4360335967814191</v>
      </c>
      <c r="AF6" s="34">
        <f>I13</f>
        <v>10.257202223844564</v>
      </c>
      <c r="AG6" s="34">
        <f>I14</f>
        <v>0.80780881857960285</v>
      </c>
      <c r="AH6" s="34">
        <f>I15</f>
        <v>15.846994535519121</v>
      </c>
      <c r="AI6" s="34">
        <f>I17</f>
        <v>20.955526570454829</v>
      </c>
      <c r="AJ6" s="34">
        <f>I20</f>
        <v>-11.047412910585274</v>
      </c>
      <c r="AK6" s="34">
        <f>I21</f>
        <v>-8.9433614370046488</v>
      </c>
    </row>
    <row r="7" spans="1:38" ht="27" customHeight="1">
      <c r="A7" s="9"/>
      <c r="B7" s="4"/>
      <c r="C7" s="4"/>
      <c r="D7" s="4"/>
      <c r="E7" s="74"/>
      <c r="F7" s="66" t="s">
        <v>284</v>
      </c>
      <c r="G7" s="66"/>
      <c r="H7" s="66" t="s">
        <v>277</v>
      </c>
      <c r="I7" s="67" t="s">
        <v>20</v>
      </c>
    </row>
    <row r="8" spans="1:38" ht="17.100000000000001" customHeight="1">
      <c r="A8" s="5"/>
      <c r="B8" s="6"/>
      <c r="C8" s="6"/>
      <c r="D8" s="6"/>
      <c r="E8" s="75"/>
      <c r="F8" s="68" t="s">
        <v>101</v>
      </c>
      <c r="G8" s="68" t="s">
        <v>1</v>
      </c>
      <c r="H8" s="68" t="s">
        <v>286</v>
      </c>
      <c r="I8" s="69"/>
    </row>
    <row r="9" spans="1:38" ht="18" customHeight="1">
      <c r="A9" s="136" t="s">
        <v>79</v>
      </c>
      <c r="B9" s="136" t="s">
        <v>80</v>
      </c>
      <c r="C9" s="76" t="s">
        <v>2</v>
      </c>
      <c r="D9" s="70"/>
      <c r="E9" s="70"/>
      <c r="F9" s="71">
        <v>219176</v>
      </c>
      <c r="G9" s="72">
        <f t="shared" ref="G9:G22" si="0">F9/$F$22*100</f>
        <v>37.122425958734041</v>
      </c>
      <c r="H9" s="71">
        <v>206043</v>
      </c>
      <c r="I9" s="72">
        <f t="shared" ref="I9:I21" si="1">(F9/H9-1)*100</f>
        <v>6.3739122416194727</v>
      </c>
      <c r="AA9" s="129" t="s">
        <v>104</v>
      </c>
      <c r="AB9" s="130"/>
      <c r="AC9" s="131" t="s">
        <v>116</v>
      </c>
    </row>
    <row r="10" spans="1:38" ht="18" customHeight="1">
      <c r="A10" s="137"/>
      <c r="B10" s="137"/>
      <c r="C10" s="78"/>
      <c r="D10" s="76" t="s">
        <v>21</v>
      </c>
      <c r="E10" s="70"/>
      <c r="F10" s="71">
        <v>109544</v>
      </c>
      <c r="G10" s="72">
        <f t="shared" si="0"/>
        <v>18.553760581558027</v>
      </c>
      <c r="H10" s="71">
        <v>104891</v>
      </c>
      <c r="I10" s="72">
        <f t="shared" si="1"/>
        <v>4.4360335967814191</v>
      </c>
      <c r="AA10" s="122" t="s">
        <v>105</v>
      </c>
      <c r="AB10" s="122"/>
      <c r="AC10" s="131"/>
      <c r="AD10" s="123" t="s">
        <v>117</v>
      </c>
      <c r="AE10" s="132"/>
      <c r="AF10" s="133"/>
      <c r="AG10" s="123" t="s">
        <v>118</v>
      </c>
      <c r="AH10" s="128"/>
      <c r="AI10" s="124"/>
      <c r="AJ10" s="123" t="s">
        <v>119</v>
      </c>
      <c r="AK10" s="124"/>
    </row>
    <row r="11" spans="1:38" ht="18" customHeight="1">
      <c r="A11" s="137"/>
      <c r="B11" s="137"/>
      <c r="C11" s="65"/>
      <c r="D11" s="65"/>
      <c r="E11" s="31" t="s">
        <v>22</v>
      </c>
      <c r="F11" s="71">
        <v>89090</v>
      </c>
      <c r="G11" s="72">
        <f t="shared" si="0"/>
        <v>15.089411836440192</v>
      </c>
      <c r="H11" s="71">
        <v>88078</v>
      </c>
      <c r="I11" s="72">
        <f t="shared" si="1"/>
        <v>1.1489815845046492</v>
      </c>
      <c r="AA11" s="122"/>
      <c r="AB11" s="122"/>
      <c r="AC11" s="129"/>
      <c r="AD11" s="30"/>
      <c r="AE11" s="29" t="s">
        <v>120</v>
      </c>
      <c r="AF11" s="29" t="s">
        <v>121</v>
      </c>
      <c r="AG11" s="30"/>
      <c r="AH11" s="29" t="s">
        <v>122</v>
      </c>
      <c r="AI11" s="29" t="s">
        <v>123</v>
      </c>
      <c r="AJ11" s="30"/>
      <c r="AK11" s="35" t="s">
        <v>124</v>
      </c>
    </row>
    <row r="12" spans="1:38" ht="18" customHeight="1">
      <c r="A12" s="137"/>
      <c r="B12" s="137"/>
      <c r="C12" s="65"/>
      <c r="D12" s="64"/>
      <c r="E12" s="31" t="s">
        <v>23</v>
      </c>
      <c r="F12" s="71">
        <v>13156</v>
      </c>
      <c r="G12" s="72">
        <f>F12/$F$22*100</f>
        <v>2.2282669448895183</v>
      </c>
      <c r="H12" s="71">
        <v>9644</v>
      </c>
      <c r="I12" s="72">
        <f t="shared" si="1"/>
        <v>36.416424720033191</v>
      </c>
      <c r="AA12" s="125" t="str">
        <f>E1</f>
        <v>仙台市</v>
      </c>
      <c r="AB12" s="31" t="s">
        <v>113</v>
      </c>
      <c r="AC12" s="32">
        <f>F40</f>
        <v>590414</v>
      </c>
      <c r="AD12" s="32">
        <f>F23</f>
        <v>312127</v>
      </c>
      <c r="AE12" s="32">
        <f>F24</f>
        <v>121853</v>
      </c>
      <c r="AF12" s="32">
        <f>F26</f>
        <v>59925</v>
      </c>
      <c r="AG12" s="32">
        <f>F27</f>
        <v>211460</v>
      </c>
      <c r="AH12" s="32">
        <f>F28</f>
        <v>93793</v>
      </c>
      <c r="AI12" s="32">
        <f>F32</f>
        <v>8866</v>
      </c>
      <c r="AJ12" s="32">
        <f>F34</f>
        <v>66827</v>
      </c>
      <c r="AK12" s="32">
        <f>F35</f>
        <v>65813</v>
      </c>
      <c r="AL12" s="36"/>
    </row>
    <row r="13" spans="1:38" ht="18" customHeight="1">
      <c r="A13" s="137"/>
      <c r="B13" s="137"/>
      <c r="C13" s="77"/>
      <c r="D13" s="70" t="s">
        <v>24</v>
      </c>
      <c r="E13" s="70"/>
      <c r="F13" s="71">
        <v>78534</v>
      </c>
      <c r="G13" s="72">
        <f t="shared" si="0"/>
        <v>13.30151385299129</v>
      </c>
      <c r="H13" s="71">
        <v>71228</v>
      </c>
      <c r="I13" s="72">
        <f t="shared" si="1"/>
        <v>10.257202223844564</v>
      </c>
      <c r="AA13" s="126"/>
      <c r="AB13" s="31" t="s">
        <v>114</v>
      </c>
      <c r="AC13" s="34"/>
      <c r="AD13" s="34">
        <f>G23</f>
        <v>52.865785702913549</v>
      </c>
      <c r="AE13" s="34">
        <f>G24</f>
        <v>20.63856886862439</v>
      </c>
      <c r="AF13" s="34">
        <f>G26</f>
        <v>10.149657697818819</v>
      </c>
      <c r="AG13" s="34">
        <f>G27</f>
        <v>35.815546379320274</v>
      </c>
      <c r="AH13" s="34">
        <f>G28</f>
        <v>15.885971538615276</v>
      </c>
      <c r="AI13" s="34">
        <f>G32</f>
        <v>1.5016581585125013</v>
      </c>
      <c r="AJ13" s="34">
        <f>G34</f>
        <v>11.318667917766177</v>
      </c>
      <c r="AK13" s="34">
        <f>G35</f>
        <v>11.146924022804336</v>
      </c>
    </row>
    <row r="14" spans="1:38" ht="18" customHeight="1">
      <c r="A14" s="137"/>
      <c r="B14" s="137"/>
      <c r="C14" s="70" t="s">
        <v>3</v>
      </c>
      <c r="D14" s="70"/>
      <c r="E14" s="70"/>
      <c r="F14" s="71">
        <v>2995</v>
      </c>
      <c r="G14" s="72">
        <f t="shared" si="0"/>
        <v>0.50727116904409442</v>
      </c>
      <c r="H14" s="71">
        <v>2971</v>
      </c>
      <c r="I14" s="72">
        <f t="shared" si="1"/>
        <v>0.80780881857960285</v>
      </c>
      <c r="AA14" s="127"/>
      <c r="AB14" s="31" t="s">
        <v>115</v>
      </c>
      <c r="AC14" s="34">
        <f>I40</f>
        <v>3.0121259705138348</v>
      </c>
      <c r="AD14" s="34">
        <f>I23</f>
        <v>1.2807450191446579</v>
      </c>
      <c r="AE14" s="34">
        <f>I24</f>
        <v>0.62761679040077567</v>
      </c>
      <c r="AF14" s="34">
        <f>I26</f>
        <v>-4.7811993517017815</v>
      </c>
      <c r="AG14" s="34">
        <f>I27</f>
        <v>3.5137701804368371</v>
      </c>
      <c r="AH14" s="34">
        <f>I28</f>
        <v>23.770124043283182</v>
      </c>
      <c r="AI14" s="34">
        <f>I32</f>
        <v>-10.135819987837014</v>
      </c>
      <c r="AJ14" s="34">
        <f>I34</f>
        <v>10.11567360928025</v>
      </c>
      <c r="AK14" s="34">
        <f>I35</f>
        <v>10.494946442362574</v>
      </c>
    </row>
    <row r="15" spans="1:38" ht="18" customHeight="1">
      <c r="A15" s="137"/>
      <c r="B15" s="137"/>
      <c r="C15" s="70" t="s">
        <v>4</v>
      </c>
      <c r="D15" s="70"/>
      <c r="E15" s="70"/>
      <c r="F15" s="71">
        <v>21200</v>
      </c>
      <c r="G15" s="72">
        <f t="shared" si="0"/>
        <v>3.5907007625157936</v>
      </c>
      <c r="H15" s="71">
        <v>18300</v>
      </c>
      <c r="I15" s="72">
        <f t="shared" si="1"/>
        <v>15.846994535519121</v>
      </c>
    </row>
    <row r="16" spans="1:38" ht="18" customHeight="1">
      <c r="A16" s="137"/>
      <c r="B16" s="137"/>
      <c r="C16" s="70" t="s">
        <v>25</v>
      </c>
      <c r="D16" s="70"/>
      <c r="E16" s="70"/>
      <c r="F16" s="71">
        <v>13414</v>
      </c>
      <c r="G16" s="72">
        <f t="shared" si="0"/>
        <v>2.2719650956786257</v>
      </c>
      <c r="H16" s="71">
        <v>13141</v>
      </c>
      <c r="I16" s="72">
        <f>(F16/H16-1)*100</f>
        <v>2.0774674682292105</v>
      </c>
    </row>
    <row r="17" spans="1:9" ht="18" customHeight="1">
      <c r="A17" s="137"/>
      <c r="B17" s="137"/>
      <c r="C17" s="70" t="s">
        <v>5</v>
      </c>
      <c r="D17" s="70"/>
      <c r="E17" s="70"/>
      <c r="F17" s="71">
        <v>114990</v>
      </c>
      <c r="G17" s="72">
        <f t="shared" si="0"/>
        <v>19.476164183098639</v>
      </c>
      <c r="H17" s="71">
        <v>95068</v>
      </c>
      <c r="I17" s="72">
        <f t="shared" si="1"/>
        <v>20.955526570454829</v>
      </c>
    </row>
    <row r="18" spans="1:9" ht="18" customHeight="1">
      <c r="A18" s="137"/>
      <c r="B18" s="137"/>
      <c r="C18" s="70" t="s">
        <v>26</v>
      </c>
      <c r="D18" s="70"/>
      <c r="E18" s="70"/>
      <c r="F18" s="71">
        <v>29532</v>
      </c>
      <c r="G18" s="72">
        <f t="shared" si="0"/>
        <v>5.0019139112554925</v>
      </c>
      <c r="H18" s="71">
        <v>28714</v>
      </c>
      <c r="I18" s="72">
        <f t="shared" si="1"/>
        <v>2.8487845650205568</v>
      </c>
    </row>
    <row r="19" spans="1:9" ht="18" customHeight="1">
      <c r="A19" s="137"/>
      <c r="B19" s="137"/>
      <c r="C19" s="70" t="s">
        <v>27</v>
      </c>
      <c r="D19" s="70"/>
      <c r="E19" s="70"/>
      <c r="F19" s="71">
        <v>5810</v>
      </c>
      <c r="G19" s="72">
        <f t="shared" si="0"/>
        <v>0.98405525614230005</v>
      </c>
      <c r="H19" s="71">
        <v>6033</v>
      </c>
      <c r="I19" s="72">
        <f t="shared" si="1"/>
        <v>-3.6963368141886277</v>
      </c>
    </row>
    <row r="20" spans="1:9" ht="18" customHeight="1">
      <c r="A20" s="137"/>
      <c r="B20" s="137"/>
      <c r="C20" s="70" t="s">
        <v>6</v>
      </c>
      <c r="D20" s="70"/>
      <c r="E20" s="70"/>
      <c r="F20" s="71">
        <v>60824</v>
      </c>
      <c r="G20" s="72">
        <f t="shared" si="0"/>
        <v>10.301923734870785</v>
      </c>
      <c r="H20" s="71">
        <v>68378</v>
      </c>
      <c r="I20" s="72">
        <f t="shared" si="1"/>
        <v>-11.047412910585274</v>
      </c>
    </row>
    <row r="21" spans="1:9" ht="18" customHeight="1">
      <c r="A21" s="137"/>
      <c r="B21" s="137"/>
      <c r="C21" s="70" t="s">
        <v>7</v>
      </c>
      <c r="D21" s="70"/>
      <c r="E21" s="70"/>
      <c r="F21" s="71">
        <f>590414-SUM(F9,F14:F20)</f>
        <v>122473</v>
      </c>
      <c r="G21" s="72">
        <f t="shared" si="0"/>
        <v>20.743579928660228</v>
      </c>
      <c r="H21" s="71">
        <v>134502</v>
      </c>
      <c r="I21" s="72">
        <f t="shared" si="1"/>
        <v>-8.9433614370046488</v>
      </c>
    </row>
    <row r="22" spans="1:9" ht="18" customHeight="1">
      <c r="A22" s="137"/>
      <c r="B22" s="137"/>
      <c r="C22" s="70" t="s">
        <v>8</v>
      </c>
      <c r="D22" s="70"/>
      <c r="E22" s="70"/>
      <c r="F22" s="71">
        <f>SUM(F9,F14:F21)</f>
        <v>590414</v>
      </c>
      <c r="G22" s="72">
        <f t="shared" si="0"/>
        <v>100</v>
      </c>
      <c r="H22" s="71">
        <f>SUM(H9,H14:H21)</f>
        <v>573150</v>
      </c>
      <c r="I22" s="72">
        <f t="shared" ref="I22:I40" si="2">(F22/H22-1)*100</f>
        <v>3.0121259705138348</v>
      </c>
    </row>
    <row r="23" spans="1:9" ht="18" customHeight="1">
      <c r="A23" s="137"/>
      <c r="B23" s="136" t="s">
        <v>81</v>
      </c>
      <c r="C23" s="79" t="s">
        <v>9</v>
      </c>
      <c r="D23" s="31"/>
      <c r="E23" s="31"/>
      <c r="F23" s="71">
        <v>312127</v>
      </c>
      <c r="G23" s="72">
        <f t="shared" ref="G23:G37" si="3">F23/$F$40*100</f>
        <v>52.865785702913549</v>
      </c>
      <c r="H23" s="71">
        <v>308180</v>
      </c>
      <c r="I23" s="72">
        <f t="shared" si="2"/>
        <v>1.2807450191446579</v>
      </c>
    </row>
    <row r="24" spans="1:9" ht="18" customHeight="1">
      <c r="A24" s="137"/>
      <c r="B24" s="137"/>
      <c r="C24" s="78"/>
      <c r="D24" s="31" t="s">
        <v>10</v>
      </c>
      <c r="E24" s="31"/>
      <c r="F24" s="71">
        <f>121854-1</f>
        <v>121853</v>
      </c>
      <c r="G24" s="72">
        <f t="shared" si="3"/>
        <v>20.63856886862439</v>
      </c>
      <c r="H24" s="71">
        <v>121093</v>
      </c>
      <c r="I24" s="72">
        <f t="shared" si="2"/>
        <v>0.62761679040077567</v>
      </c>
    </row>
    <row r="25" spans="1:9" ht="18" customHeight="1">
      <c r="A25" s="137"/>
      <c r="B25" s="137"/>
      <c r="C25" s="78"/>
      <c r="D25" s="31" t="s">
        <v>28</v>
      </c>
      <c r="E25" s="31"/>
      <c r="F25" s="71">
        <v>130349</v>
      </c>
      <c r="G25" s="72">
        <f t="shared" si="3"/>
        <v>22.077559136470342</v>
      </c>
      <c r="H25" s="71">
        <v>124153</v>
      </c>
      <c r="I25" s="72">
        <f t="shared" si="2"/>
        <v>4.9906164168405098</v>
      </c>
    </row>
    <row r="26" spans="1:9" ht="18" customHeight="1">
      <c r="A26" s="137"/>
      <c r="B26" s="137"/>
      <c r="C26" s="77"/>
      <c r="D26" s="31" t="s">
        <v>11</v>
      </c>
      <c r="E26" s="31"/>
      <c r="F26" s="71">
        <v>59925</v>
      </c>
      <c r="G26" s="72">
        <f t="shared" si="3"/>
        <v>10.149657697818819</v>
      </c>
      <c r="H26" s="71">
        <v>62934</v>
      </c>
      <c r="I26" s="72">
        <f t="shared" si="2"/>
        <v>-4.7811993517017815</v>
      </c>
    </row>
    <row r="27" spans="1:9" ht="18" customHeight="1">
      <c r="A27" s="137"/>
      <c r="B27" s="137"/>
      <c r="C27" s="79" t="s">
        <v>12</v>
      </c>
      <c r="D27" s="31"/>
      <c r="E27" s="31"/>
      <c r="F27" s="71">
        <f>590414-SUM(F23,F34)</f>
        <v>211460</v>
      </c>
      <c r="G27" s="72">
        <f t="shared" si="3"/>
        <v>35.815546379320274</v>
      </c>
      <c r="H27" s="71">
        <v>204282</v>
      </c>
      <c r="I27" s="72">
        <f t="shared" si="2"/>
        <v>3.5137701804368371</v>
      </c>
    </row>
    <row r="28" spans="1:9" ht="18" customHeight="1">
      <c r="A28" s="137"/>
      <c r="B28" s="137"/>
      <c r="C28" s="78"/>
      <c r="D28" s="31" t="s">
        <v>13</v>
      </c>
      <c r="E28" s="31"/>
      <c r="F28" s="71">
        <v>93793</v>
      </c>
      <c r="G28" s="72">
        <f t="shared" si="3"/>
        <v>15.885971538615276</v>
      </c>
      <c r="H28" s="71">
        <v>75780</v>
      </c>
      <c r="I28" s="72">
        <f t="shared" si="2"/>
        <v>23.770124043283182</v>
      </c>
    </row>
    <row r="29" spans="1:9" ht="18" customHeight="1">
      <c r="A29" s="137"/>
      <c r="B29" s="137"/>
      <c r="C29" s="78"/>
      <c r="D29" s="31" t="s">
        <v>29</v>
      </c>
      <c r="E29" s="31"/>
      <c r="F29" s="71">
        <v>9628</v>
      </c>
      <c r="G29" s="72">
        <f t="shared" si="3"/>
        <v>1.6307201387500974</v>
      </c>
      <c r="H29" s="71">
        <v>10611</v>
      </c>
      <c r="I29" s="72">
        <f t="shared" si="2"/>
        <v>-9.2639713504853454</v>
      </c>
    </row>
    <row r="30" spans="1:9" ht="18" customHeight="1">
      <c r="A30" s="137"/>
      <c r="B30" s="137"/>
      <c r="C30" s="78"/>
      <c r="D30" s="31" t="s">
        <v>30</v>
      </c>
      <c r="E30" s="31"/>
      <c r="F30" s="71">
        <v>37898</v>
      </c>
      <c r="G30" s="72">
        <f t="shared" si="3"/>
        <v>6.4188857310294125</v>
      </c>
      <c r="H30" s="71">
        <v>41653</v>
      </c>
      <c r="I30" s="72">
        <f t="shared" si="2"/>
        <v>-9.0149569058651231</v>
      </c>
    </row>
    <row r="31" spans="1:9" ht="18" customHeight="1">
      <c r="A31" s="137"/>
      <c r="B31" s="137"/>
      <c r="C31" s="78"/>
      <c r="D31" s="31" t="s">
        <v>31</v>
      </c>
      <c r="E31" s="31"/>
      <c r="F31" s="71">
        <v>35534</v>
      </c>
      <c r="G31" s="72">
        <f t="shared" si="3"/>
        <v>6.0184887214734069</v>
      </c>
      <c r="H31" s="71">
        <v>34355</v>
      </c>
      <c r="I31" s="72">
        <f t="shared" si="2"/>
        <v>3.4318148741085741</v>
      </c>
    </row>
    <row r="32" spans="1:9" ht="18" customHeight="1">
      <c r="A32" s="137"/>
      <c r="B32" s="137"/>
      <c r="C32" s="78"/>
      <c r="D32" s="31" t="s">
        <v>14</v>
      </c>
      <c r="E32" s="31"/>
      <c r="F32" s="71">
        <v>8866</v>
      </c>
      <c r="G32" s="72">
        <f t="shared" si="3"/>
        <v>1.5016581585125013</v>
      </c>
      <c r="H32" s="71">
        <v>9866</v>
      </c>
      <c r="I32" s="72">
        <f t="shared" si="2"/>
        <v>-10.135819987837014</v>
      </c>
    </row>
    <row r="33" spans="1:9" ht="18" customHeight="1">
      <c r="A33" s="137"/>
      <c r="B33" s="137"/>
      <c r="C33" s="77"/>
      <c r="D33" s="31" t="s">
        <v>32</v>
      </c>
      <c r="E33" s="31"/>
      <c r="F33" s="71">
        <v>25441</v>
      </c>
      <c r="G33" s="72">
        <f t="shared" si="3"/>
        <v>4.30901028769643</v>
      </c>
      <c r="H33" s="71">
        <v>31717</v>
      </c>
      <c r="I33" s="72">
        <f t="shared" si="2"/>
        <v>-19.78749566478545</v>
      </c>
    </row>
    <row r="34" spans="1:9" ht="18" customHeight="1">
      <c r="A34" s="137"/>
      <c r="B34" s="137"/>
      <c r="C34" s="79" t="s">
        <v>15</v>
      </c>
      <c r="D34" s="31"/>
      <c r="E34" s="31"/>
      <c r="F34" s="71">
        <v>66827</v>
      </c>
      <c r="G34" s="72">
        <f t="shared" si="3"/>
        <v>11.318667917766177</v>
      </c>
      <c r="H34" s="71">
        <v>60688</v>
      </c>
      <c r="I34" s="72">
        <f t="shared" si="2"/>
        <v>10.11567360928025</v>
      </c>
    </row>
    <row r="35" spans="1:9" ht="18" customHeight="1">
      <c r="A35" s="137"/>
      <c r="B35" s="137"/>
      <c r="C35" s="78"/>
      <c r="D35" s="79" t="s">
        <v>16</v>
      </c>
      <c r="E35" s="31"/>
      <c r="F35" s="71">
        <v>65813</v>
      </c>
      <c r="G35" s="72">
        <f t="shared" si="3"/>
        <v>11.146924022804336</v>
      </c>
      <c r="H35" s="71">
        <v>59562</v>
      </c>
      <c r="I35" s="72">
        <f t="shared" si="2"/>
        <v>10.494946442362574</v>
      </c>
    </row>
    <row r="36" spans="1:9" ht="18" customHeight="1">
      <c r="A36" s="137"/>
      <c r="B36" s="137"/>
      <c r="C36" s="78"/>
      <c r="D36" s="78"/>
      <c r="E36" s="73" t="s">
        <v>102</v>
      </c>
      <c r="F36" s="71">
        <v>22847</v>
      </c>
      <c r="G36" s="72">
        <f t="shared" si="3"/>
        <v>3.8696575623206768</v>
      </c>
      <c r="H36" s="71">
        <v>20836</v>
      </c>
      <c r="I36" s="72">
        <f>(F36/H36-1)*100</f>
        <v>9.6515645997312447</v>
      </c>
    </row>
    <row r="37" spans="1:9" ht="18" customHeight="1">
      <c r="A37" s="137"/>
      <c r="B37" s="137"/>
      <c r="C37" s="78"/>
      <c r="D37" s="77"/>
      <c r="E37" s="31" t="s">
        <v>33</v>
      </c>
      <c r="F37" s="71">
        <v>42966</v>
      </c>
      <c r="G37" s="72">
        <f t="shared" si="3"/>
        <v>7.277266460483661</v>
      </c>
      <c r="H37" s="71">
        <v>38726</v>
      </c>
      <c r="I37" s="72">
        <f t="shared" si="2"/>
        <v>10.948716624489997</v>
      </c>
    </row>
    <row r="38" spans="1:9" ht="18" customHeight="1">
      <c r="A38" s="137"/>
      <c r="B38" s="137"/>
      <c r="C38" s="78"/>
      <c r="D38" s="70" t="s">
        <v>34</v>
      </c>
      <c r="E38" s="70"/>
      <c r="F38" s="71">
        <v>1013</v>
      </c>
      <c r="G38" s="72">
        <f>F38/$F$40*100</f>
        <v>0.17157452228436318</v>
      </c>
      <c r="H38" s="71">
        <v>1126</v>
      </c>
      <c r="I38" s="72">
        <f t="shared" si="2"/>
        <v>-10.035523978685612</v>
      </c>
    </row>
    <row r="39" spans="1:9" ht="18" customHeight="1">
      <c r="A39" s="137"/>
      <c r="B39" s="137"/>
      <c r="C39" s="77"/>
      <c r="D39" s="70" t="s">
        <v>35</v>
      </c>
      <c r="E39" s="70"/>
      <c r="F39" s="71">
        <v>0</v>
      </c>
      <c r="G39" s="72">
        <f>F39/$F$40*100</f>
        <v>0</v>
      </c>
      <c r="H39" s="71">
        <v>0</v>
      </c>
      <c r="I39" s="72">
        <v>0</v>
      </c>
    </row>
    <row r="40" spans="1:9" ht="18" customHeight="1">
      <c r="A40" s="137"/>
      <c r="B40" s="137"/>
      <c r="C40" s="31" t="s">
        <v>17</v>
      </c>
      <c r="D40" s="31"/>
      <c r="E40" s="31"/>
      <c r="F40" s="71">
        <f>SUM(F23,F27,F34)</f>
        <v>590414</v>
      </c>
      <c r="G40" s="72">
        <f>F40/$F$40*100</f>
        <v>100</v>
      </c>
      <c r="H40" s="71">
        <f>SUM(H23,H27,H34)</f>
        <v>573150</v>
      </c>
      <c r="I40" s="72">
        <f t="shared" si="2"/>
        <v>3.0121259705138348</v>
      </c>
    </row>
    <row r="41" spans="1:9" ht="18" customHeight="1">
      <c r="A41" s="27" t="s">
        <v>18</v>
      </c>
      <c r="B41" s="27"/>
    </row>
    <row r="42" spans="1:9" ht="18" customHeight="1">
      <c r="A42" s="28" t="s">
        <v>19</v>
      </c>
      <c r="B42" s="27"/>
    </row>
    <row r="52" spans="10:10">
      <c r="J52" s="8"/>
    </row>
    <row r="53" spans="10:10">
      <c r="J53" s="8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view="pageBreakPreview" zoomScale="70" zoomScaleNormal="100" zoomScaleSheetLayoutView="7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H14" sqref="H14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3" width="13.625" style="1" customWidth="1"/>
    <col min="24" max="27" width="12" style="1" customWidth="1"/>
    <col min="28" max="16384" width="9" style="1"/>
  </cols>
  <sheetData>
    <row r="1" spans="1:27" ht="33.950000000000003" customHeight="1">
      <c r="A1" s="18" t="s">
        <v>0</v>
      </c>
      <c r="B1" s="14"/>
      <c r="C1" s="14"/>
      <c r="D1" s="22" t="s">
        <v>308</v>
      </c>
      <c r="E1" s="15"/>
      <c r="F1" s="15"/>
      <c r="G1" s="15"/>
    </row>
    <row r="2" spans="1:27" ht="15" customHeight="1"/>
    <row r="3" spans="1:27" ht="15" customHeight="1">
      <c r="A3" s="16" t="s">
        <v>42</v>
      </c>
      <c r="B3" s="16"/>
      <c r="C3" s="16"/>
      <c r="D3" s="16"/>
    </row>
    <row r="4" spans="1:27" ht="15" customHeight="1">
      <c r="A4" s="16"/>
      <c r="B4" s="16"/>
      <c r="C4" s="16"/>
      <c r="D4" s="16"/>
    </row>
    <row r="5" spans="1:27" ht="15.95" customHeight="1">
      <c r="A5" s="13" t="s">
        <v>275</v>
      </c>
      <c r="B5" s="13"/>
      <c r="C5" s="13"/>
      <c r="D5" s="13"/>
      <c r="K5" s="17"/>
      <c r="O5" s="17"/>
      <c r="Q5" s="17" t="s">
        <v>43</v>
      </c>
    </row>
    <row r="6" spans="1:27" ht="15.95" customHeight="1">
      <c r="A6" s="143" t="s">
        <v>44</v>
      </c>
      <c r="B6" s="144"/>
      <c r="C6" s="144"/>
      <c r="D6" s="144"/>
      <c r="E6" s="144"/>
      <c r="F6" s="148" t="s">
        <v>292</v>
      </c>
      <c r="G6" s="149"/>
      <c r="H6" s="148" t="s">
        <v>293</v>
      </c>
      <c r="I6" s="149"/>
      <c r="J6" s="148" t="s">
        <v>288</v>
      </c>
      <c r="K6" s="149"/>
      <c r="L6" s="148" t="s">
        <v>289</v>
      </c>
      <c r="M6" s="149"/>
      <c r="N6" s="148" t="s">
        <v>290</v>
      </c>
      <c r="O6" s="149"/>
      <c r="P6" s="148" t="s">
        <v>291</v>
      </c>
      <c r="Q6" s="149"/>
    </row>
    <row r="7" spans="1:27" ht="15.95" customHeight="1">
      <c r="A7" s="144"/>
      <c r="B7" s="144"/>
      <c r="C7" s="144"/>
      <c r="D7" s="144"/>
      <c r="E7" s="144"/>
      <c r="F7" s="68" t="s">
        <v>276</v>
      </c>
      <c r="G7" s="80" t="s">
        <v>277</v>
      </c>
      <c r="H7" s="68" t="s">
        <v>276</v>
      </c>
      <c r="I7" s="80" t="s">
        <v>277</v>
      </c>
      <c r="J7" s="68" t="s">
        <v>276</v>
      </c>
      <c r="K7" s="80" t="s">
        <v>277</v>
      </c>
      <c r="L7" s="68" t="s">
        <v>276</v>
      </c>
      <c r="M7" s="80" t="s">
        <v>277</v>
      </c>
      <c r="N7" s="68" t="s">
        <v>276</v>
      </c>
      <c r="O7" s="80" t="s">
        <v>277</v>
      </c>
      <c r="P7" s="68" t="s">
        <v>276</v>
      </c>
      <c r="Q7" s="80" t="s">
        <v>277</v>
      </c>
    </row>
    <row r="8" spans="1:27" ht="15.95" customHeight="1">
      <c r="A8" s="140" t="s">
        <v>83</v>
      </c>
      <c r="B8" s="76" t="s">
        <v>45</v>
      </c>
      <c r="C8" s="70"/>
      <c r="D8" s="70"/>
      <c r="E8" s="81" t="s">
        <v>36</v>
      </c>
      <c r="F8" s="114">
        <v>34611</v>
      </c>
      <c r="G8" s="114">
        <v>34505</v>
      </c>
      <c r="H8" s="114">
        <v>9037</v>
      </c>
      <c r="I8" s="114">
        <v>8990</v>
      </c>
      <c r="J8" s="114">
        <v>20400</v>
      </c>
      <c r="K8" s="114">
        <v>19996</v>
      </c>
      <c r="L8" s="114">
        <v>27429</v>
      </c>
      <c r="M8" s="114">
        <v>27283</v>
      </c>
      <c r="N8" s="114">
        <v>40670</v>
      </c>
      <c r="O8" s="114">
        <f>O9+O10</f>
        <v>30838</v>
      </c>
      <c r="P8" s="114">
        <v>17665</v>
      </c>
      <c r="Q8" s="114">
        <v>17667</v>
      </c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5.95" customHeight="1">
      <c r="A9" s="140"/>
      <c r="B9" s="78"/>
      <c r="C9" s="70" t="s">
        <v>46</v>
      </c>
      <c r="D9" s="70"/>
      <c r="E9" s="81" t="s">
        <v>37</v>
      </c>
      <c r="F9" s="114">
        <v>34570</v>
      </c>
      <c r="G9" s="114">
        <v>34346</v>
      </c>
      <c r="H9" s="114">
        <v>9037</v>
      </c>
      <c r="I9" s="114">
        <v>8990</v>
      </c>
      <c r="J9" s="114">
        <v>20400</v>
      </c>
      <c r="K9" s="114">
        <v>19996</v>
      </c>
      <c r="L9" s="114">
        <v>27427</v>
      </c>
      <c r="M9" s="114">
        <v>27281</v>
      </c>
      <c r="N9" s="114">
        <v>40667</v>
      </c>
      <c r="O9" s="114">
        <f>27124+1487+1426+798</f>
        <v>30835</v>
      </c>
      <c r="P9" s="114">
        <v>17665</v>
      </c>
      <c r="Q9" s="114">
        <v>17667</v>
      </c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5.95" customHeight="1">
      <c r="A10" s="140"/>
      <c r="B10" s="77"/>
      <c r="C10" s="70" t="s">
        <v>47</v>
      </c>
      <c r="D10" s="70"/>
      <c r="E10" s="81" t="s">
        <v>38</v>
      </c>
      <c r="F10" s="114">
        <v>41</v>
      </c>
      <c r="G10" s="114">
        <v>159</v>
      </c>
      <c r="H10" s="118">
        <v>0</v>
      </c>
      <c r="I10" s="118">
        <v>0</v>
      </c>
      <c r="J10" s="83">
        <v>0.4</v>
      </c>
      <c r="K10" s="83">
        <v>0.4</v>
      </c>
      <c r="L10" s="114">
        <v>2</v>
      </c>
      <c r="M10" s="114">
        <v>2</v>
      </c>
      <c r="N10" s="114">
        <v>3</v>
      </c>
      <c r="O10" s="114">
        <v>3</v>
      </c>
      <c r="P10" s="114"/>
      <c r="Q10" s="114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5.95" customHeight="1">
      <c r="A11" s="140"/>
      <c r="B11" s="76" t="s">
        <v>48</v>
      </c>
      <c r="C11" s="70"/>
      <c r="D11" s="70"/>
      <c r="E11" s="81" t="s">
        <v>39</v>
      </c>
      <c r="F11" s="114">
        <v>32759</v>
      </c>
      <c r="G11" s="114">
        <v>32942</v>
      </c>
      <c r="H11" s="114">
        <v>10316</v>
      </c>
      <c r="I11" s="114">
        <v>10368</v>
      </c>
      <c r="J11" s="114">
        <v>21957</v>
      </c>
      <c r="K11" s="114">
        <v>22657</v>
      </c>
      <c r="L11" s="114">
        <v>25170</v>
      </c>
      <c r="M11" s="114">
        <v>25370</v>
      </c>
      <c r="N11" s="114">
        <v>38394</v>
      </c>
      <c r="O11" s="114">
        <v>28697</v>
      </c>
      <c r="P11" s="114">
        <v>19720</v>
      </c>
      <c r="Q11" s="114">
        <v>18997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5.95" customHeight="1">
      <c r="A12" s="140"/>
      <c r="B12" s="78"/>
      <c r="C12" s="70" t="s">
        <v>49</v>
      </c>
      <c r="D12" s="70"/>
      <c r="E12" s="81" t="s">
        <v>40</v>
      </c>
      <c r="F12" s="114">
        <v>32668</v>
      </c>
      <c r="G12" s="114">
        <v>32605</v>
      </c>
      <c r="H12" s="114">
        <v>10266</v>
      </c>
      <c r="I12" s="114">
        <v>10318</v>
      </c>
      <c r="J12" s="114">
        <v>21907</v>
      </c>
      <c r="K12" s="114">
        <v>22607</v>
      </c>
      <c r="L12" s="114">
        <v>25100</v>
      </c>
      <c r="M12" s="114">
        <v>25302</v>
      </c>
      <c r="N12" s="114">
        <v>38346</v>
      </c>
      <c r="O12" s="114">
        <v>28650</v>
      </c>
      <c r="P12" s="114">
        <v>19570</v>
      </c>
      <c r="Q12" s="114">
        <v>18897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5.95" customHeight="1">
      <c r="A13" s="140"/>
      <c r="B13" s="77"/>
      <c r="C13" s="70" t="s">
        <v>50</v>
      </c>
      <c r="D13" s="70"/>
      <c r="E13" s="81" t="s">
        <v>41</v>
      </c>
      <c r="F13" s="114">
        <v>91</v>
      </c>
      <c r="G13" s="114">
        <v>337</v>
      </c>
      <c r="H13" s="119">
        <v>0</v>
      </c>
      <c r="I13" s="119">
        <v>0</v>
      </c>
      <c r="J13" s="83">
        <v>0.01</v>
      </c>
      <c r="K13" s="83">
        <v>0.01</v>
      </c>
      <c r="L13" s="114">
        <v>40</v>
      </c>
      <c r="M13" s="114">
        <v>38</v>
      </c>
      <c r="N13" s="114">
        <v>2</v>
      </c>
      <c r="O13" s="114">
        <f>2</f>
        <v>2</v>
      </c>
      <c r="P13" s="114">
        <v>150</v>
      </c>
      <c r="Q13" s="114">
        <v>100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5.95" customHeight="1">
      <c r="A14" s="140"/>
      <c r="B14" s="70" t="s">
        <v>51</v>
      </c>
      <c r="C14" s="70"/>
      <c r="D14" s="70"/>
      <c r="E14" s="81" t="s">
        <v>87</v>
      </c>
      <c r="F14" s="114">
        <f>F9-F12</f>
        <v>1902</v>
      </c>
      <c r="G14" s="114">
        <f t="shared" ref="G14:M15" si="0">G9-G12</f>
        <v>1741</v>
      </c>
      <c r="H14" s="114">
        <f t="shared" si="0"/>
        <v>-1229</v>
      </c>
      <c r="I14" s="114">
        <f t="shared" si="0"/>
        <v>-1328</v>
      </c>
      <c r="J14" s="114">
        <f>J9-J12</f>
        <v>-1507</v>
      </c>
      <c r="K14" s="114">
        <f t="shared" si="0"/>
        <v>-2611</v>
      </c>
      <c r="L14" s="114">
        <f t="shared" si="0"/>
        <v>2327</v>
      </c>
      <c r="M14" s="114">
        <f t="shared" si="0"/>
        <v>1979</v>
      </c>
      <c r="N14" s="114">
        <f t="shared" ref="N14:Q15" si="1">N9-N12</f>
        <v>2321</v>
      </c>
      <c r="O14" s="114">
        <f t="shared" si="1"/>
        <v>2185</v>
      </c>
      <c r="P14" s="114">
        <f t="shared" si="1"/>
        <v>-1905</v>
      </c>
      <c r="Q14" s="114">
        <f t="shared" si="1"/>
        <v>-1230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5.95" customHeight="1">
      <c r="A15" s="140"/>
      <c r="B15" s="70" t="s">
        <v>52</v>
      </c>
      <c r="C15" s="70"/>
      <c r="D15" s="70"/>
      <c r="E15" s="81" t="s">
        <v>88</v>
      </c>
      <c r="F15" s="114">
        <f t="shared" ref="F15:G15" si="2">F10-F13</f>
        <v>-50</v>
      </c>
      <c r="G15" s="114">
        <f t="shared" si="2"/>
        <v>-178</v>
      </c>
      <c r="H15" s="114">
        <f t="shared" si="0"/>
        <v>0</v>
      </c>
      <c r="I15" s="114">
        <f t="shared" si="0"/>
        <v>0</v>
      </c>
      <c r="J15" s="114">
        <f>J10-J13</f>
        <v>0.39</v>
      </c>
      <c r="K15" s="114">
        <f t="shared" si="0"/>
        <v>0.39</v>
      </c>
      <c r="L15" s="114">
        <f t="shared" si="0"/>
        <v>-38</v>
      </c>
      <c r="M15" s="114">
        <f t="shared" si="0"/>
        <v>-36</v>
      </c>
      <c r="N15" s="114">
        <f>N10-N13</f>
        <v>1</v>
      </c>
      <c r="O15" s="114">
        <f t="shared" si="1"/>
        <v>1</v>
      </c>
      <c r="P15" s="114">
        <f t="shared" si="1"/>
        <v>-150</v>
      </c>
      <c r="Q15" s="114">
        <f t="shared" si="1"/>
        <v>-100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5.95" customHeight="1">
      <c r="A16" s="140"/>
      <c r="B16" s="70" t="s">
        <v>53</v>
      </c>
      <c r="C16" s="70"/>
      <c r="D16" s="70"/>
      <c r="E16" s="81" t="s">
        <v>89</v>
      </c>
      <c r="F16" s="114">
        <f t="shared" ref="F16:M16" si="3">F8-F11</f>
        <v>1852</v>
      </c>
      <c r="G16" s="114">
        <f t="shared" si="3"/>
        <v>1563</v>
      </c>
      <c r="H16" s="114">
        <f t="shared" si="3"/>
        <v>-1279</v>
      </c>
      <c r="I16" s="114">
        <f t="shared" si="3"/>
        <v>-1378</v>
      </c>
      <c r="J16" s="114">
        <f t="shared" si="3"/>
        <v>-1557</v>
      </c>
      <c r="K16" s="114">
        <f t="shared" si="3"/>
        <v>-2661</v>
      </c>
      <c r="L16" s="114">
        <f t="shared" si="3"/>
        <v>2259</v>
      </c>
      <c r="M16" s="114">
        <f t="shared" si="3"/>
        <v>1913</v>
      </c>
      <c r="N16" s="114">
        <f t="shared" ref="N16:Q16" si="4">N8-N11</f>
        <v>2276</v>
      </c>
      <c r="O16" s="114">
        <f t="shared" si="4"/>
        <v>2141</v>
      </c>
      <c r="P16" s="114">
        <f t="shared" si="4"/>
        <v>-2055</v>
      </c>
      <c r="Q16" s="114">
        <f t="shared" si="4"/>
        <v>-1330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5.95" customHeight="1">
      <c r="A17" s="140"/>
      <c r="B17" s="70" t="s">
        <v>54</v>
      </c>
      <c r="C17" s="70"/>
      <c r="D17" s="70"/>
      <c r="E17" s="68"/>
      <c r="F17" s="114"/>
      <c r="G17" s="114"/>
      <c r="H17" s="83">
        <v>8740</v>
      </c>
      <c r="I17" s="83">
        <v>7656</v>
      </c>
      <c r="J17" s="114">
        <v>97899</v>
      </c>
      <c r="K17" s="114">
        <v>95834</v>
      </c>
      <c r="L17" s="114">
        <v>0</v>
      </c>
      <c r="M17" s="114">
        <v>0</v>
      </c>
      <c r="N17" s="83"/>
      <c r="O17" s="114">
        <v>522</v>
      </c>
      <c r="P17" s="83">
        <v>9844</v>
      </c>
      <c r="Q17" s="84">
        <v>12752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5.95" customHeight="1">
      <c r="A18" s="140"/>
      <c r="B18" s="70" t="s">
        <v>55</v>
      </c>
      <c r="C18" s="70"/>
      <c r="D18" s="70"/>
      <c r="E18" s="68"/>
      <c r="F18" s="84"/>
      <c r="G18" s="84"/>
      <c r="H18" s="120">
        <v>-322</v>
      </c>
      <c r="I18" s="120">
        <v>-1125</v>
      </c>
      <c r="J18" s="84">
        <v>-808</v>
      </c>
      <c r="K18" s="120">
        <v>-3176</v>
      </c>
      <c r="L18" s="84">
        <v>0</v>
      </c>
      <c r="M18" s="84">
        <v>0</v>
      </c>
      <c r="N18" s="117">
        <v>0</v>
      </c>
      <c r="O18" s="84">
        <v>0</v>
      </c>
      <c r="P18" s="84"/>
      <c r="Q18" s="84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5.95" customHeight="1">
      <c r="A19" s="140" t="s">
        <v>84</v>
      </c>
      <c r="B19" s="76" t="s">
        <v>56</v>
      </c>
      <c r="C19" s="70"/>
      <c r="D19" s="70"/>
      <c r="E19" s="81"/>
      <c r="F19" s="114">
        <v>17255</v>
      </c>
      <c r="G19" s="114">
        <v>19028</v>
      </c>
      <c r="H19" s="114">
        <v>1408</v>
      </c>
      <c r="I19" s="114">
        <v>1397</v>
      </c>
      <c r="J19" s="114">
        <v>3584</v>
      </c>
      <c r="K19" s="114">
        <v>2169</v>
      </c>
      <c r="L19" s="114">
        <v>6074</v>
      </c>
      <c r="M19" s="114">
        <v>5175</v>
      </c>
      <c r="N19" s="114">
        <v>3547</v>
      </c>
      <c r="O19" s="114">
        <v>3473</v>
      </c>
      <c r="P19" s="114">
        <v>1188</v>
      </c>
      <c r="Q19" s="114">
        <v>2736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5.95" customHeight="1">
      <c r="A20" s="140"/>
      <c r="B20" s="77"/>
      <c r="C20" s="70" t="s">
        <v>57</v>
      </c>
      <c r="D20" s="70"/>
      <c r="E20" s="81"/>
      <c r="F20" s="114">
        <v>13110</v>
      </c>
      <c r="G20" s="114">
        <v>14938</v>
      </c>
      <c r="H20" s="114">
        <v>1183</v>
      </c>
      <c r="I20" s="114">
        <v>1010</v>
      </c>
      <c r="J20" s="114">
        <v>2845</v>
      </c>
      <c r="K20" s="114">
        <v>1629</v>
      </c>
      <c r="L20" s="114">
        <v>4754</v>
      </c>
      <c r="M20" s="114">
        <v>4000</v>
      </c>
      <c r="N20" s="114">
        <v>3300</v>
      </c>
      <c r="O20" s="114">
        <v>3300</v>
      </c>
      <c r="P20" s="114">
        <v>300</v>
      </c>
      <c r="Q20" s="114">
        <v>2026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15.95" customHeight="1">
      <c r="A21" s="140"/>
      <c r="B21" s="70" t="s">
        <v>58</v>
      </c>
      <c r="C21" s="70"/>
      <c r="D21" s="70"/>
      <c r="E21" s="81" t="s">
        <v>90</v>
      </c>
      <c r="F21" s="114">
        <v>17255</v>
      </c>
      <c r="G21" s="114">
        <v>19028</v>
      </c>
      <c r="H21" s="114">
        <v>1408</v>
      </c>
      <c r="I21" s="114">
        <v>1397</v>
      </c>
      <c r="J21" s="114">
        <v>3584</v>
      </c>
      <c r="K21" s="114">
        <v>2169</v>
      </c>
      <c r="L21" s="114">
        <v>6074</v>
      </c>
      <c r="M21" s="114">
        <v>5175</v>
      </c>
      <c r="N21" s="114">
        <v>3547</v>
      </c>
      <c r="O21" s="114">
        <v>3473</v>
      </c>
      <c r="P21" s="114">
        <v>1188</v>
      </c>
      <c r="Q21" s="114">
        <v>2736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5.95" customHeight="1">
      <c r="A22" s="140"/>
      <c r="B22" s="76" t="s">
        <v>59</v>
      </c>
      <c r="C22" s="70"/>
      <c r="D22" s="70"/>
      <c r="E22" s="81" t="s">
        <v>91</v>
      </c>
      <c r="F22" s="114">
        <v>31581</v>
      </c>
      <c r="G22" s="114">
        <v>32835</v>
      </c>
      <c r="H22" s="114">
        <v>2175</v>
      </c>
      <c r="I22" s="114">
        <v>1834</v>
      </c>
      <c r="J22" s="114">
        <v>11762</v>
      </c>
      <c r="K22" s="114">
        <v>10003</v>
      </c>
      <c r="L22" s="114">
        <v>20521</v>
      </c>
      <c r="M22" s="114">
        <v>18881</v>
      </c>
      <c r="N22" s="114">
        <v>7001</v>
      </c>
      <c r="O22" s="114">
        <v>7753</v>
      </c>
      <c r="P22" s="114">
        <v>1709</v>
      </c>
      <c r="Q22" s="114">
        <v>3104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5.95" customHeight="1">
      <c r="A23" s="140"/>
      <c r="B23" s="77" t="s">
        <v>60</v>
      </c>
      <c r="C23" s="70" t="s">
        <v>61</v>
      </c>
      <c r="D23" s="70"/>
      <c r="E23" s="81"/>
      <c r="F23" s="114">
        <v>18044</v>
      </c>
      <c r="G23" s="114">
        <v>19266</v>
      </c>
      <c r="H23" s="114">
        <v>1252</v>
      </c>
      <c r="I23" s="114">
        <v>724</v>
      </c>
      <c r="J23" s="114">
        <v>8320</v>
      </c>
      <c r="K23" s="114">
        <v>7996</v>
      </c>
      <c r="L23" s="114">
        <v>5938</v>
      </c>
      <c r="M23" s="114">
        <v>6067</v>
      </c>
      <c r="N23" s="114">
        <v>2980</v>
      </c>
      <c r="O23" s="114">
        <v>3567</v>
      </c>
      <c r="P23" s="114">
        <v>1352</v>
      </c>
      <c r="Q23" s="114">
        <v>994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.95" customHeight="1">
      <c r="A24" s="140"/>
      <c r="B24" s="70" t="s">
        <v>92</v>
      </c>
      <c r="C24" s="70"/>
      <c r="D24" s="70"/>
      <c r="E24" s="81" t="s">
        <v>93</v>
      </c>
      <c r="F24" s="114">
        <f t="shared" ref="F24:I24" si="5">F21-F22</f>
        <v>-14326</v>
      </c>
      <c r="G24" s="114">
        <f t="shared" si="5"/>
        <v>-13807</v>
      </c>
      <c r="H24" s="114">
        <f t="shared" si="5"/>
        <v>-767</v>
      </c>
      <c r="I24" s="114">
        <f t="shared" si="5"/>
        <v>-437</v>
      </c>
      <c r="J24" s="114">
        <f>J21-J22</f>
        <v>-8178</v>
      </c>
      <c r="K24" s="114">
        <f>K21-K22</f>
        <v>-7834</v>
      </c>
      <c r="L24" s="114">
        <f t="shared" ref="L24:M24" si="6">L21-L22</f>
        <v>-14447</v>
      </c>
      <c r="M24" s="114">
        <f t="shared" si="6"/>
        <v>-13706</v>
      </c>
      <c r="N24" s="114">
        <f t="shared" ref="N24" si="7">N21-N22</f>
        <v>-3454</v>
      </c>
      <c r="O24" s="114">
        <f>O21-O22</f>
        <v>-4280</v>
      </c>
      <c r="P24" s="114">
        <f t="shared" ref="P24" si="8">P21-P22</f>
        <v>-521</v>
      </c>
      <c r="Q24" s="114">
        <f>Q21-Q22</f>
        <v>-368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5.95" customHeight="1">
      <c r="A25" s="140"/>
      <c r="B25" s="76" t="s">
        <v>62</v>
      </c>
      <c r="C25" s="76"/>
      <c r="D25" s="76"/>
      <c r="E25" s="145" t="s">
        <v>94</v>
      </c>
      <c r="F25" s="150">
        <v>14326</v>
      </c>
      <c r="G25" s="154">
        <v>13807</v>
      </c>
      <c r="H25" s="150">
        <v>-255</v>
      </c>
      <c r="I25" s="150">
        <v>-688</v>
      </c>
      <c r="J25" s="150">
        <v>3956</v>
      </c>
      <c r="K25" s="150">
        <v>3487</v>
      </c>
      <c r="L25" s="150">
        <v>14447</v>
      </c>
      <c r="M25" s="152">
        <v>13706</v>
      </c>
      <c r="N25" s="150">
        <v>3454</v>
      </c>
      <c r="O25" s="157">
        <v>4280</v>
      </c>
      <c r="P25" s="150">
        <v>521</v>
      </c>
      <c r="Q25" s="150">
        <f>-Q24</f>
        <v>368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5.95" customHeight="1">
      <c r="A26" s="140"/>
      <c r="B26" s="99" t="s">
        <v>63</v>
      </c>
      <c r="C26" s="99"/>
      <c r="D26" s="99"/>
      <c r="E26" s="146"/>
      <c r="F26" s="151"/>
      <c r="G26" s="155"/>
      <c r="H26" s="151"/>
      <c r="I26" s="151"/>
      <c r="J26" s="151"/>
      <c r="K26" s="151"/>
      <c r="L26" s="151"/>
      <c r="M26" s="153"/>
      <c r="N26" s="151"/>
      <c r="O26" s="151"/>
      <c r="P26" s="151"/>
      <c r="Q26" s="151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5.95" customHeight="1">
      <c r="A27" s="140"/>
      <c r="B27" s="70" t="s">
        <v>95</v>
      </c>
      <c r="C27" s="70"/>
      <c r="D27" s="70"/>
      <c r="E27" s="81" t="s">
        <v>96</v>
      </c>
      <c r="F27" s="114">
        <f t="shared" ref="F27:M27" si="9">F24+F25</f>
        <v>0</v>
      </c>
      <c r="G27" s="114">
        <f t="shared" si="9"/>
        <v>0</v>
      </c>
      <c r="H27" s="114">
        <f t="shared" si="9"/>
        <v>-1022</v>
      </c>
      <c r="I27" s="114">
        <f t="shared" si="9"/>
        <v>-1125</v>
      </c>
      <c r="J27" s="114">
        <f>J24+J25</f>
        <v>-4222</v>
      </c>
      <c r="K27" s="114">
        <f t="shared" si="9"/>
        <v>-4347</v>
      </c>
      <c r="L27" s="114">
        <f t="shared" si="9"/>
        <v>0</v>
      </c>
      <c r="M27" s="114">
        <f t="shared" si="9"/>
        <v>0</v>
      </c>
      <c r="N27" s="114">
        <f t="shared" ref="N27:Q27" si="10">N24+N25</f>
        <v>0</v>
      </c>
      <c r="O27" s="114">
        <f t="shared" si="10"/>
        <v>0</v>
      </c>
      <c r="P27" s="114">
        <f t="shared" si="10"/>
        <v>0</v>
      </c>
      <c r="Q27" s="114">
        <f t="shared" si="10"/>
        <v>0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/>
      <c r="P29" s="19"/>
      <c r="Q29" s="21" t="s">
        <v>100</v>
      </c>
      <c r="R29" s="19"/>
      <c r="S29" s="19"/>
      <c r="T29" s="19"/>
      <c r="U29" s="19"/>
      <c r="V29" s="19"/>
      <c r="W29" s="19"/>
      <c r="X29" s="19"/>
      <c r="Y29" s="19"/>
      <c r="Z29" s="19"/>
      <c r="AA29" s="21"/>
    </row>
    <row r="30" spans="1:27" ht="15.95" customHeight="1">
      <c r="A30" s="142" t="s">
        <v>64</v>
      </c>
      <c r="B30" s="142"/>
      <c r="C30" s="142"/>
      <c r="D30" s="142"/>
      <c r="E30" s="142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26"/>
      <c r="S30" s="20"/>
      <c r="T30" s="26"/>
      <c r="U30" s="20"/>
      <c r="V30" s="26"/>
      <c r="W30" s="20"/>
      <c r="X30" s="26"/>
      <c r="Y30" s="20"/>
      <c r="Z30" s="26"/>
      <c r="AA30" s="20"/>
    </row>
    <row r="31" spans="1:27" ht="15.95" customHeight="1">
      <c r="A31" s="142"/>
      <c r="B31" s="142"/>
      <c r="C31" s="142"/>
      <c r="D31" s="142"/>
      <c r="E31" s="142"/>
      <c r="F31" s="68" t="s">
        <v>276</v>
      </c>
      <c r="G31" s="80" t="s">
        <v>277</v>
      </c>
      <c r="H31" s="68" t="s">
        <v>276</v>
      </c>
      <c r="I31" s="80" t="s">
        <v>277</v>
      </c>
      <c r="J31" s="68" t="s">
        <v>276</v>
      </c>
      <c r="K31" s="80" t="s">
        <v>277</v>
      </c>
      <c r="L31" s="68" t="s">
        <v>276</v>
      </c>
      <c r="M31" s="80" t="s">
        <v>277</v>
      </c>
      <c r="N31" s="68" t="s">
        <v>276</v>
      </c>
      <c r="O31" s="80" t="s">
        <v>277</v>
      </c>
      <c r="P31" s="68" t="s">
        <v>276</v>
      </c>
      <c r="Q31" s="80" t="s">
        <v>277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15.95" customHeight="1">
      <c r="A32" s="140" t="s">
        <v>85</v>
      </c>
      <c r="B32" s="76" t="s">
        <v>45</v>
      </c>
      <c r="C32" s="70"/>
      <c r="D32" s="70"/>
      <c r="E32" s="81" t="s">
        <v>36</v>
      </c>
      <c r="F32" s="82"/>
      <c r="G32" s="82"/>
      <c r="H32" s="82"/>
      <c r="I32" s="82"/>
      <c r="J32" s="82"/>
      <c r="K32" s="82"/>
      <c r="L32" s="82"/>
      <c r="M32" s="82"/>
      <c r="N32" s="112"/>
      <c r="O32" s="112"/>
      <c r="P32" s="82"/>
      <c r="Q32" s="82"/>
      <c r="R32" s="23"/>
      <c r="S32" s="23"/>
      <c r="T32" s="23"/>
      <c r="U32" s="23"/>
      <c r="V32" s="25"/>
      <c r="W32" s="25"/>
      <c r="X32" s="23"/>
      <c r="Y32" s="23"/>
      <c r="Z32" s="25"/>
      <c r="AA32" s="25"/>
    </row>
    <row r="33" spans="1:27" ht="15.95" customHeight="1">
      <c r="A33" s="147"/>
      <c r="B33" s="78"/>
      <c r="C33" s="76" t="s">
        <v>65</v>
      </c>
      <c r="D33" s="70"/>
      <c r="E33" s="81"/>
      <c r="F33" s="82"/>
      <c r="G33" s="82"/>
      <c r="H33" s="82"/>
      <c r="I33" s="82"/>
      <c r="J33" s="82"/>
      <c r="K33" s="82"/>
      <c r="L33" s="82"/>
      <c r="M33" s="82"/>
      <c r="N33" s="112"/>
      <c r="O33" s="112"/>
      <c r="P33" s="82"/>
      <c r="Q33" s="82"/>
      <c r="R33" s="23"/>
      <c r="S33" s="23"/>
      <c r="T33" s="23"/>
      <c r="U33" s="23"/>
      <c r="V33" s="25"/>
      <c r="W33" s="25"/>
      <c r="X33" s="23"/>
      <c r="Y33" s="23"/>
      <c r="Z33" s="25"/>
      <c r="AA33" s="25"/>
    </row>
    <row r="34" spans="1:27" ht="15.95" customHeight="1">
      <c r="A34" s="147"/>
      <c r="B34" s="78"/>
      <c r="C34" s="77"/>
      <c r="D34" s="70" t="s">
        <v>66</v>
      </c>
      <c r="E34" s="81"/>
      <c r="F34" s="82"/>
      <c r="G34" s="82"/>
      <c r="H34" s="82"/>
      <c r="I34" s="82"/>
      <c r="J34" s="82"/>
      <c r="K34" s="82"/>
      <c r="L34" s="82"/>
      <c r="M34" s="82"/>
      <c r="N34" s="112"/>
      <c r="O34" s="112"/>
      <c r="P34" s="82"/>
      <c r="Q34" s="82"/>
      <c r="R34" s="23"/>
      <c r="S34" s="23"/>
      <c r="T34" s="23"/>
      <c r="U34" s="23"/>
      <c r="V34" s="25"/>
      <c r="W34" s="25"/>
      <c r="X34" s="23"/>
      <c r="Y34" s="23"/>
      <c r="Z34" s="25"/>
      <c r="AA34" s="25"/>
    </row>
    <row r="35" spans="1:27" ht="15.95" customHeight="1">
      <c r="A35" s="147"/>
      <c r="B35" s="77"/>
      <c r="C35" s="70" t="s">
        <v>67</v>
      </c>
      <c r="D35" s="70"/>
      <c r="E35" s="81"/>
      <c r="F35" s="82"/>
      <c r="G35" s="82"/>
      <c r="H35" s="82"/>
      <c r="I35" s="82"/>
      <c r="J35" s="84"/>
      <c r="K35" s="84"/>
      <c r="L35" s="82"/>
      <c r="M35" s="82"/>
      <c r="N35" s="112"/>
      <c r="O35" s="112"/>
      <c r="P35" s="82"/>
      <c r="Q35" s="82"/>
      <c r="R35" s="23"/>
      <c r="S35" s="23"/>
      <c r="T35" s="23"/>
      <c r="U35" s="23"/>
      <c r="V35" s="25"/>
      <c r="W35" s="25"/>
      <c r="X35" s="23"/>
      <c r="Y35" s="23"/>
      <c r="Z35" s="25"/>
      <c r="AA35" s="25"/>
    </row>
    <row r="36" spans="1:27" ht="15.95" customHeight="1">
      <c r="A36" s="147"/>
      <c r="B36" s="76" t="s">
        <v>48</v>
      </c>
      <c r="C36" s="70"/>
      <c r="D36" s="70"/>
      <c r="E36" s="81" t="s">
        <v>37</v>
      </c>
      <c r="F36" s="82"/>
      <c r="G36" s="82"/>
      <c r="H36" s="82"/>
      <c r="I36" s="82"/>
      <c r="J36" s="82"/>
      <c r="K36" s="82"/>
      <c r="L36" s="82"/>
      <c r="M36" s="82"/>
      <c r="N36" s="112"/>
      <c r="O36" s="112"/>
      <c r="P36" s="82"/>
      <c r="Q36" s="82"/>
      <c r="R36" s="23"/>
      <c r="S36" s="23"/>
      <c r="T36" s="23"/>
      <c r="U36" s="23"/>
      <c r="V36" s="23"/>
      <c r="W36" s="23"/>
      <c r="X36" s="23"/>
      <c r="Y36" s="23"/>
      <c r="Z36" s="25"/>
      <c r="AA36" s="25"/>
    </row>
    <row r="37" spans="1:27" ht="15.95" customHeight="1">
      <c r="A37" s="147"/>
      <c r="B37" s="78"/>
      <c r="C37" s="70" t="s">
        <v>68</v>
      </c>
      <c r="D37" s="70"/>
      <c r="E37" s="81"/>
      <c r="F37" s="82"/>
      <c r="G37" s="82"/>
      <c r="H37" s="82"/>
      <c r="I37" s="82"/>
      <c r="J37" s="82"/>
      <c r="K37" s="82"/>
      <c r="L37" s="82"/>
      <c r="M37" s="82"/>
      <c r="N37" s="112"/>
      <c r="O37" s="112"/>
      <c r="P37" s="82"/>
      <c r="Q37" s="82"/>
      <c r="R37" s="23"/>
      <c r="S37" s="23"/>
      <c r="T37" s="23"/>
      <c r="U37" s="23"/>
      <c r="V37" s="23"/>
      <c r="W37" s="23"/>
      <c r="X37" s="23"/>
      <c r="Y37" s="23"/>
      <c r="Z37" s="25"/>
      <c r="AA37" s="25"/>
    </row>
    <row r="38" spans="1:27" ht="15.95" customHeight="1">
      <c r="A38" s="147"/>
      <c r="B38" s="77"/>
      <c r="C38" s="70" t="s">
        <v>69</v>
      </c>
      <c r="D38" s="70"/>
      <c r="E38" s="81"/>
      <c r="F38" s="82"/>
      <c r="G38" s="82"/>
      <c r="H38" s="82"/>
      <c r="I38" s="82"/>
      <c r="J38" s="82"/>
      <c r="K38" s="84"/>
      <c r="L38" s="82"/>
      <c r="M38" s="82"/>
      <c r="N38" s="112"/>
      <c r="O38" s="112"/>
      <c r="P38" s="82"/>
      <c r="Q38" s="82"/>
      <c r="R38" s="23"/>
      <c r="S38" s="23"/>
      <c r="T38" s="25"/>
      <c r="U38" s="25"/>
      <c r="V38" s="23"/>
      <c r="W38" s="23"/>
      <c r="X38" s="23"/>
      <c r="Y38" s="23"/>
      <c r="Z38" s="25"/>
      <c r="AA38" s="25"/>
    </row>
    <row r="39" spans="1:27" ht="15.95" customHeight="1">
      <c r="A39" s="147"/>
      <c r="B39" s="31" t="s">
        <v>70</v>
      </c>
      <c r="C39" s="31"/>
      <c r="D39" s="31"/>
      <c r="E39" s="81" t="s">
        <v>97</v>
      </c>
      <c r="F39" s="82">
        <f t="shared" ref="F39:Q39" si="11">F32-F36</f>
        <v>0</v>
      </c>
      <c r="G39" s="82">
        <f t="shared" si="11"/>
        <v>0</v>
      </c>
      <c r="H39" s="82">
        <f t="shared" si="11"/>
        <v>0</v>
      </c>
      <c r="I39" s="82">
        <f t="shared" si="11"/>
        <v>0</v>
      </c>
      <c r="J39" s="82">
        <f t="shared" si="11"/>
        <v>0</v>
      </c>
      <c r="K39" s="82">
        <f t="shared" si="11"/>
        <v>0</v>
      </c>
      <c r="L39" s="82">
        <f t="shared" si="11"/>
        <v>0</v>
      </c>
      <c r="M39" s="82">
        <f t="shared" si="11"/>
        <v>0</v>
      </c>
      <c r="N39" s="112">
        <f t="shared" ref="N39:O39" si="12">N32-N36</f>
        <v>0</v>
      </c>
      <c r="O39" s="112">
        <f t="shared" si="12"/>
        <v>0</v>
      </c>
      <c r="P39" s="82">
        <f t="shared" si="11"/>
        <v>0</v>
      </c>
      <c r="Q39" s="82">
        <f t="shared" si="11"/>
        <v>0</v>
      </c>
      <c r="R39" s="23"/>
      <c r="S39" s="23"/>
      <c r="T39" s="23"/>
      <c r="U39" s="23"/>
      <c r="V39" s="23"/>
      <c r="W39" s="23"/>
      <c r="X39" s="23"/>
      <c r="Y39" s="23"/>
      <c r="Z39" s="25"/>
      <c r="AA39" s="25"/>
    </row>
    <row r="40" spans="1:27" ht="15.95" customHeight="1">
      <c r="A40" s="140" t="s">
        <v>86</v>
      </c>
      <c r="B40" s="76" t="s">
        <v>71</v>
      </c>
      <c r="C40" s="70"/>
      <c r="D40" s="70"/>
      <c r="E40" s="81" t="s">
        <v>39</v>
      </c>
      <c r="F40" s="82"/>
      <c r="G40" s="82"/>
      <c r="H40" s="82"/>
      <c r="I40" s="82"/>
      <c r="J40" s="82"/>
      <c r="K40" s="82"/>
      <c r="L40" s="82"/>
      <c r="M40" s="82"/>
      <c r="N40" s="112"/>
      <c r="O40" s="112"/>
      <c r="P40" s="82"/>
      <c r="Q40" s="82"/>
      <c r="R40" s="23"/>
      <c r="S40" s="23"/>
      <c r="T40" s="23"/>
      <c r="U40" s="23"/>
      <c r="V40" s="25"/>
      <c r="W40" s="25"/>
      <c r="X40" s="25"/>
      <c r="Y40" s="25"/>
      <c r="Z40" s="23"/>
      <c r="AA40" s="23"/>
    </row>
    <row r="41" spans="1:27" ht="15.95" customHeight="1">
      <c r="A41" s="141"/>
      <c r="B41" s="77"/>
      <c r="C41" s="70" t="s">
        <v>72</v>
      </c>
      <c r="D41" s="70"/>
      <c r="E41" s="81"/>
      <c r="F41" s="84"/>
      <c r="G41" s="84"/>
      <c r="H41" s="84"/>
      <c r="I41" s="84"/>
      <c r="J41" s="82"/>
      <c r="K41" s="82"/>
      <c r="L41" s="82"/>
      <c r="M41" s="82"/>
      <c r="N41" s="112"/>
      <c r="O41" s="112"/>
      <c r="P41" s="82"/>
      <c r="Q41" s="82"/>
      <c r="R41" s="25"/>
      <c r="S41" s="25"/>
      <c r="T41" s="25"/>
      <c r="U41" s="25"/>
      <c r="V41" s="25"/>
      <c r="W41" s="25"/>
      <c r="X41" s="25"/>
      <c r="Y41" s="25"/>
      <c r="Z41" s="23"/>
      <c r="AA41" s="23"/>
    </row>
    <row r="42" spans="1:27" ht="15.95" customHeight="1">
      <c r="A42" s="141"/>
      <c r="B42" s="76" t="s">
        <v>59</v>
      </c>
      <c r="C42" s="70"/>
      <c r="D42" s="70"/>
      <c r="E42" s="81" t="s">
        <v>40</v>
      </c>
      <c r="F42" s="82"/>
      <c r="G42" s="82"/>
      <c r="H42" s="82"/>
      <c r="I42" s="82"/>
      <c r="J42" s="82"/>
      <c r="K42" s="82"/>
      <c r="L42" s="82"/>
      <c r="M42" s="82"/>
      <c r="N42" s="112"/>
      <c r="O42" s="112"/>
      <c r="P42" s="82"/>
      <c r="Q42" s="82"/>
      <c r="R42" s="23"/>
      <c r="S42" s="23"/>
      <c r="T42" s="23"/>
      <c r="U42" s="23"/>
      <c r="V42" s="25"/>
      <c r="W42" s="25"/>
      <c r="X42" s="23"/>
      <c r="Y42" s="23"/>
      <c r="Z42" s="23"/>
      <c r="AA42" s="23"/>
    </row>
    <row r="43" spans="1:27" ht="15.95" customHeight="1">
      <c r="A43" s="141"/>
      <c r="B43" s="77"/>
      <c r="C43" s="70" t="s">
        <v>73</v>
      </c>
      <c r="D43" s="70"/>
      <c r="E43" s="81"/>
      <c r="F43" s="82"/>
      <c r="G43" s="82"/>
      <c r="H43" s="82"/>
      <c r="I43" s="82"/>
      <c r="J43" s="84"/>
      <c r="K43" s="84"/>
      <c r="L43" s="82"/>
      <c r="M43" s="82"/>
      <c r="N43" s="112"/>
      <c r="O43" s="112"/>
      <c r="P43" s="82"/>
      <c r="Q43" s="82"/>
      <c r="R43" s="23"/>
      <c r="S43" s="23"/>
      <c r="T43" s="25"/>
      <c r="U43" s="23"/>
      <c r="V43" s="25"/>
      <c r="W43" s="25"/>
      <c r="X43" s="23"/>
      <c r="Y43" s="23"/>
      <c r="Z43" s="25"/>
      <c r="AA43" s="25"/>
    </row>
    <row r="44" spans="1:27" ht="15.95" customHeight="1">
      <c r="A44" s="141"/>
      <c r="B44" s="70" t="s">
        <v>70</v>
      </c>
      <c r="C44" s="70"/>
      <c r="D44" s="70"/>
      <c r="E44" s="81" t="s">
        <v>98</v>
      </c>
      <c r="F44" s="84">
        <f t="shared" ref="F44:Q44" si="13">F40-F42</f>
        <v>0</v>
      </c>
      <c r="G44" s="84">
        <f t="shared" si="13"/>
        <v>0</v>
      </c>
      <c r="H44" s="84">
        <f t="shared" si="13"/>
        <v>0</v>
      </c>
      <c r="I44" s="84">
        <f t="shared" si="13"/>
        <v>0</v>
      </c>
      <c r="J44" s="84">
        <f t="shared" si="13"/>
        <v>0</v>
      </c>
      <c r="K44" s="84">
        <f t="shared" si="13"/>
        <v>0</v>
      </c>
      <c r="L44" s="84">
        <f t="shared" si="13"/>
        <v>0</v>
      </c>
      <c r="M44" s="84">
        <f t="shared" si="13"/>
        <v>0</v>
      </c>
      <c r="N44" s="84">
        <f t="shared" ref="N44:O44" si="14">N40-N42</f>
        <v>0</v>
      </c>
      <c r="O44" s="84">
        <f t="shared" si="14"/>
        <v>0</v>
      </c>
      <c r="P44" s="84">
        <f t="shared" si="13"/>
        <v>0</v>
      </c>
      <c r="Q44" s="84">
        <f t="shared" si="13"/>
        <v>0</v>
      </c>
      <c r="R44" s="25"/>
      <c r="S44" s="25"/>
      <c r="T44" s="23"/>
      <c r="U44" s="23"/>
      <c r="V44" s="25"/>
      <c r="W44" s="25"/>
      <c r="X44" s="23"/>
      <c r="Y44" s="23"/>
      <c r="Z44" s="23"/>
      <c r="AA44" s="23"/>
    </row>
    <row r="45" spans="1:27" ht="15.95" customHeight="1">
      <c r="A45" s="140" t="s">
        <v>78</v>
      </c>
      <c r="B45" s="31" t="s">
        <v>74</v>
      </c>
      <c r="C45" s="31"/>
      <c r="D45" s="31"/>
      <c r="E45" s="81" t="s">
        <v>99</v>
      </c>
      <c r="F45" s="82">
        <f t="shared" ref="F45:Q45" si="15">F39+F44</f>
        <v>0</v>
      </c>
      <c r="G45" s="82">
        <f t="shared" si="15"/>
        <v>0</v>
      </c>
      <c r="H45" s="82">
        <f t="shared" si="15"/>
        <v>0</v>
      </c>
      <c r="I45" s="82">
        <f t="shared" si="15"/>
        <v>0</v>
      </c>
      <c r="J45" s="82">
        <f t="shared" si="15"/>
        <v>0</v>
      </c>
      <c r="K45" s="82">
        <f t="shared" si="15"/>
        <v>0</v>
      </c>
      <c r="L45" s="82">
        <f t="shared" si="15"/>
        <v>0</v>
      </c>
      <c r="M45" s="82">
        <f t="shared" si="15"/>
        <v>0</v>
      </c>
      <c r="N45" s="112">
        <f t="shared" ref="N45:O45" si="16">N39+N44</f>
        <v>0</v>
      </c>
      <c r="O45" s="112">
        <f t="shared" si="16"/>
        <v>0</v>
      </c>
      <c r="P45" s="82">
        <f t="shared" si="15"/>
        <v>0</v>
      </c>
      <c r="Q45" s="82">
        <f t="shared" si="15"/>
        <v>0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5.95" customHeight="1">
      <c r="A46" s="141"/>
      <c r="B46" s="70" t="s">
        <v>75</v>
      </c>
      <c r="C46" s="70"/>
      <c r="D46" s="70"/>
      <c r="E46" s="70"/>
      <c r="F46" s="84"/>
      <c r="G46" s="84"/>
      <c r="H46" s="84"/>
      <c r="I46" s="84"/>
      <c r="J46" s="84"/>
      <c r="K46" s="84"/>
      <c r="L46" s="82"/>
      <c r="M46" s="82"/>
      <c r="N46" s="84"/>
      <c r="O46" s="84"/>
      <c r="P46" s="84"/>
      <c r="Q46" s="84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15.95" customHeight="1">
      <c r="A47" s="141"/>
      <c r="B47" s="70" t="s">
        <v>76</v>
      </c>
      <c r="C47" s="70"/>
      <c r="D47" s="70"/>
      <c r="E47" s="70"/>
      <c r="F47" s="82"/>
      <c r="G47" s="82"/>
      <c r="H47" s="82"/>
      <c r="I47" s="82"/>
      <c r="J47" s="82"/>
      <c r="K47" s="82"/>
      <c r="L47" s="82"/>
      <c r="M47" s="82"/>
      <c r="N47" s="112"/>
      <c r="O47" s="112"/>
      <c r="P47" s="82"/>
      <c r="Q47" s="82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15.95" customHeight="1">
      <c r="A48" s="141"/>
      <c r="B48" s="70" t="s">
        <v>77</v>
      </c>
      <c r="C48" s="70"/>
      <c r="D48" s="70"/>
      <c r="E48" s="70"/>
      <c r="F48" s="82"/>
      <c r="G48" s="82"/>
      <c r="H48" s="82"/>
      <c r="I48" s="82"/>
      <c r="J48" s="82"/>
      <c r="K48" s="82"/>
      <c r="L48" s="82"/>
      <c r="M48" s="82"/>
      <c r="N48" s="112"/>
      <c r="O48" s="112"/>
      <c r="P48" s="82"/>
      <c r="Q48" s="82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18" ht="15.95" customHeight="1">
      <c r="A49" s="12" t="s">
        <v>82</v>
      </c>
      <c r="O49" s="8"/>
      <c r="Q49" s="8"/>
      <c r="R49" s="8"/>
    </row>
    <row r="50" spans="1:18" ht="15.95" customHeight="1">
      <c r="A50" s="12"/>
      <c r="O50" s="8"/>
      <c r="Q50" s="8"/>
      <c r="R50" s="8"/>
    </row>
  </sheetData>
  <mergeCells count="32">
    <mergeCell ref="P6:Q6"/>
    <mergeCell ref="Q25:Q26"/>
    <mergeCell ref="F30:G30"/>
    <mergeCell ref="H30:I30"/>
    <mergeCell ref="J30:K30"/>
    <mergeCell ref="L30:M30"/>
    <mergeCell ref="P30:Q30"/>
    <mergeCell ref="N30:O30"/>
    <mergeCell ref="F6:G6"/>
    <mergeCell ref="H6:I6"/>
    <mergeCell ref="J6:K6"/>
    <mergeCell ref="L6:M6"/>
    <mergeCell ref="P25:P26"/>
    <mergeCell ref="J25:J26"/>
    <mergeCell ref="K25:K26"/>
    <mergeCell ref="L25:L26"/>
    <mergeCell ref="M25:M26"/>
    <mergeCell ref="I25:I26"/>
    <mergeCell ref="F25:F26"/>
    <mergeCell ref="G25:G26"/>
    <mergeCell ref="H25:H26"/>
    <mergeCell ref="N6:O6"/>
    <mergeCell ref="N25:N26"/>
    <mergeCell ref="O25:O26"/>
    <mergeCell ref="A45:A48"/>
    <mergeCell ref="A30:E31"/>
    <mergeCell ref="A6:E7"/>
    <mergeCell ref="A8:A18"/>
    <mergeCell ref="A19:A27"/>
    <mergeCell ref="E25:E26"/>
    <mergeCell ref="A32:A39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21" activePane="bottomRight" state="frozen"/>
      <selection activeCell="G46" sqref="G46"/>
      <selection pane="topRight" activeCell="G46" sqref="G46"/>
      <selection pane="bottomLeft" activeCell="G46" sqref="G46"/>
      <selection pane="bottomRight" activeCell="G21" sqref="G2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35" t="s">
        <v>0</v>
      </c>
      <c r="B1" s="135"/>
      <c r="C1" s="135"/>
      <c r="D1" s="135"/>
      <c r="E1" s="22" t="s">
        <v>308</v>
      </c>
      <c r="F1" s="2"/>
      <c r="AA1" s="134" t="s">
        <v>128</v>
      </c>
      <c r="AB1" s="134"/>
    </row>
    <row r="2" spans="1:38">
      <c r="AA2" s="122" t="s">
        <v>105</v>
      </c>
      <c r="AB2" s="122"/>
      <c r="AC2" s="125" t="s">
        <v>106</v>
      </c>
      <c r="AD2" s="123" t="s">
        <v>107</v>
      </c>
      <c r="AE2" s="132"/>
      <c r="AF2" s="133"/>
      <c r="AG2" s="122" t="s">
        <v>108</v>
      </c>
      <c r="AH2" s="122" t="s">
        <v>109</v>
      </c>
      <c r="AI2" s="122" t="s">
        <v>110</v>
      </c>
      <c r="AJ2" s="122" t="s">
        <v>111</v>
      </c>
      <c r="AK2" s="122" t="s">
        <v>112</v>
      </c>
    </row>
    <row r="3" spans="1:38" ht="14.25">
      <c r="A3" s="11" t="s">
        <v>129</v>
      </c>
      <c r="AA3" s="122"/>
      <c r="AB3" s="122"/>
      <c r="AC3" s="127"/>
      <c r="AD3" s="30"/>
      <c r="AE3" s="29" t="s">
        <v>125</v>
      </c>
      <c r="AF3" s="29" t="s">
        <v>126</v>
      </c>
      <c r="AG3" s="122"/>
      <c r="AH3" s="122"/>
      <c r="AI3" s="122"/>
      <c r="AJ3" s="122"/>
      <c r="AK3" s="122"/>
    </row>
    <row r="4" spans="1:38">
      <c r="AA4" s="31" t="str">
        <f>E1</f>
        <v>仙台市</v>
      </c>
      <c r="AB4" s="31" t="s">
        <v>130</v>
      </c>
      <c r="AC4" s="32">
        <f>SUM(F22)</f>
        <v>662372</v>
      </c>
      <c r="AD4" s="32">
        <f>F9</f>
        <v>218822</v>
      </c>
      <c r="AE4" s="32">
        <f>F10</f>
        <v>113106</v>
      </c>
      <c r="AF4" s="32">
        <f>F13</f>
        <v>75741</v>
      </c>
      <c r="AG4" s="32">
        <f>F14</f>
        <v>3039</v>
      </c>
      <c r="AH4" s="32">
        <f>F15</f>
        <v>23376</v>
      </c>
      <c r="AI4" s="32">
        <f>F17</f>
        <v>215720</v>
      </c>
      <c r="AJ4" s="32">
        <f>F20</f>
        <v>54968</v>
      </c>
      <c r="AK4" s="32">
        <f>F21</f>
        <v>97297</v>
      </c>
      <c r="AL4" s="33"/>
    </row>
    <row r="5" spans="1:38" ht="14.25">
      <c r="A5" s="10" t="s">
        <v>278</v>
      </c>
      <c r="E5" s="3"/>
      <c r="AA5" s="31" t="str">
        <f>E1</f>
        <v>仙台市</v>
      </c>
      <c r="AB5" s="31" t="s">
        <v>114</v>
      </c>
      <c r="AC5" s="34"/>
      <c r="AD5" s="34">
        <f>G9</f>
        <v>33.036118676514107</v>
      </c>
      <c r="AE5" s="34">
        <f>G10</f>
        <v>17.075902966912853</v>
      </c>
      <c r="AF5" s="34">
        <f>G13</f>
        <v>11.434813065769688</v>
      </c>
      <c r="AG5" s="34">
        <f>G14</f>
        <v>0.45880562584167206</v>
      </c>
      <c r="AH5" s="34">
        <f>G15</f>
        <v>3.5291346856449248</v>
      </c>
      <c r="AI5" s="34">
        <f>G17</f>
        <v>32.567801779060709</v>
      </c>
      <c r="AJ5" s="34">
        <f>G20</f>
        <v>8.2986599675107033</v>
      </c>
      <c r="AK5" s="34">
        <f>G21</f>
        <v>14.589177682631513</v>
      </c>
    </row>
    <row r="6" spans="1:38" ht="14.25">
      <c r="A6" s="3"/>
      <c r="G6" s="138" t="s">
        <v>131</v>
      </c>
      <c r="H6" s="139"/>
      <c r="I6" s="139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AA6" s="31" t="str">
        <f>E1</f>
        <v>仙台市</v>
      </c>
      <c r="AB6" s="31" t="s">
        <v>115</v>
      </c>
      <c r="AC6" s="34">
        <f>SUM(I22)</f>
        <v>24.976792277677575</v>
      </c>
      <c r="AD6" s="34">
        <f>I9</f>
        <v>-1.3413166093319551</v>
      </c>
      <c r="AE6" s="34">
        <f>I10</f>
        <v>-2.7630674002750988</v>
      </c>
      <c r="AF6" s="34">
        <f>I13</f>
        <v>0.71271856924406407</v>
      </c>
      <c r="AG6" s="34">
        <f>I14</f>
        <v>-0.58881256133463955</v>
      </c>
      <c r="AH6" s="34">
        <f>I15</f>
        <v>-6.1393294519172859</v>
      </c>
      <c r="AI6" s="34">
        <f>I17</f>
        <v>152.33655791973234</v>
      </c>
      <c r="AJ6" s="34">
        <f>I20</f>
        <v>8.6259707922455178</v>
      </c>
      <c r="AK6" s="34">
        <f>I21</f>
        <v>-4.0510822937725006</v>
      </c>
    </row>
    <row r="7" spans="1:38" ht="27" customHeight="1">
      <c r="A7" s="9"/>
      <c r="B7" s="4"/>
      <c r="C7" s="4"/>
      <c r="D7" s="4"/>
      <c r="E7" s="74"/>
      <c r="F7" s="66" t="s">
        <v>279</v>
      </c>
      <c r="G7" s="66"/>
      <c r="H7" s="66" t="s">
        <v>280</v>
      </c>
      <c r="I7" s="85" t="s">
        <v>20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38" ht="17.100000000000001" customHeight="1">
      <c r="A8" s="5"/>
      <c r="B8" s="6"/>
      <c r="C8" s="6"/>
      <c r="D8" s="6"/>
      <c r="E8" s="75"/>
      <c r="F8" s="68" t="s">
        <v>287</v>
      </c>
      <c r="G8" s="68" t="s">
        <v>1</v>
      </c>
      <c r="H8" s="68" t="s">
        <v>287</v>
      </c>
      <c r="I8" s="6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</row>
    <row r="9" spans="1:38" ht="18" customHeight="1">
      <c r="A9" s="136" t="s">
        <v>79</v>
      </c>
      <c r="B9" s="136" t="s">
        <v>80</v>
      </c>
      <c r="C9" s="76" t="s">
        <v>2</v>
      </c>
      <c r="D9" s="70"/>
      <c r="E9" s="70"/>
      <c r="F9" s="71">
        <v>218822</v>
      </c>
      <c r="G9" s="72">
        <f t="shared" ref="G9:G20" si="0">F9/$F$22*100</f>
        <v>33.036118676514107</v>
      </c>
      <c r="H9" s="71">
        <v>221797</v>
      </c>
      <c r="I9" s="72">
        <f t="shared" ref="I9:I40" si="1">(F9/H9-1)*100</f>
        <v>-1.3413166093319551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AA9" s="129" t="s">
        <v>128</v>
      </c>
      <c r="AB9" s="130"/>
      <c r="AC9" s="131" t="s">
        <v>116</v>
      </c>
    </row>
    <row r="10" spans="1:38" ht="18" customHeight="1">
      <c r="A10" s="137"/>
      <c r="B10" s="137"/>
      <c r="C10" s="78"/>
      <c r="D10" s="76" t="s">
        <v>21</v>
      </c>
      <c r="E10" s="70"/>
      <c r="F10" s="71">
        <v>113106</v>
      </c>
      <c r="G10" s="72">
        <f t="shared" si="0"/>
        <v>17.075902966912853</v>
      </c>
      <c r="H10" s="71">
        <v>116320</v>
      </c>
      <c r="I10" s="72">
        <f t="shared" si="1"/>
        <v>-2.7630674002750988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AA10" s="122" t="s">
        <v>105</v>
      </c>
      <c r="AB10" s="122"/>
      <c r="AC10" s="131"/>
      <c r="AD10" s="123" t="s">
        <v>117</v>
      </c>
      <c r="AE10" s="132"/>
      <c r="AF10" s="133"/>
      <c r="AG10" s="123" t="s">
        <v>118</v>
      </c>
      <c r="AH10" s="128"/>
      <c r="AI10" s="124"/>
      <c r="AJ10" s="123" t="s">
        <v>119</v>
      </c>
      <c r="AK10" s="124"/>
    </row>
    <row r="11" spans="1:38" ht="18" customHeight="1">
      <c r="A11" s="137"/>
      <c r="B11" s="137"/>
      <c r="C11" s="65"/>
      <c r="D11" s="65"/>
      <c r="E11" s="31" t="s">
        <v>22</v>
      </c>
      <c r="F11" s="71">
        <v>89923</v>
      </c>
      <c r="G11" s="72">
        <f t="shared" si="0"/>
        <v>13.575905986364159</v>
      </c>
      <c r="H11" s="71">
        <v>88832</v>
      </c>
      <c r="I11" s="72">
        <f t="shared" si="1"/>
        <v>1.2281610230547635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AA11" s="122"/>
      <c r="AB11" s="122"/>
      <c r="AC11" s="129"/>
      <c r="AD11" s="30"/>
      <c r="AE11" s="29" t="s">
        <v>120</v>
      </c>
      <c r="AF11" s="29" t="s">
        <v>121</v>
      </c>
      <c r="AG11" s="30"/>
      <c r="AH11" s="29" t="s">
        <v>122</v>
      </c>
      <c r="AI11" s="29" t="s">
        <v>123</v>
      </c>
      <c r="AJ11" s="30"/>
      <c r="AK11" s="35" t="s">
        <v>124</v>
      </c>
    </row>
    <row r="12" spans="1:38" ht="18" customHeight="1">
      <c r="A12" s="137"/>
      <c r="B12" s="137"/>
      <c r="C12" s="65"/>
      <c r="D12" s="64"/>
      <c r="E12" s="31" t="s">
        <v>23</v>
      </c>
      <c r="F12" s="71">
        <v>15979</v>
      </c>
      <c r="G12" s="72">
        <f t="shared" si="0"/>
        <v>2.4123906203764651</v>
      </c>
      <c r="H12" s="71">
        <v>20235</v>
      </c>
      <c r="I12" s="72">
        <f t="shared" si="1"/>
        <v>-21.03286384976526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AA12" s="31" t="str">
        <f>E1</f>
        <v>仙台市</v>
      </c>
      <c r="AB12" s="31" t="s">
        <v>130</v>
      </c>
      <c r="AC12" s="32">
        <f>F40</f>
        <v>652174</v>
      </c>
      <c r="AD12" s="32">
        <f>F23</f>
        <v>295149</v>
      </c>
      <c r="AE12" s="32">
        <f>F24</f>
        <v>115759</v>
      </c>
      <c r="AF12" s="32">
        <f>F26</f>
        <v>58062</v>
      </c>
      <c r="AG12" s="32">
        <f>F27</f>
        <v>300755</v>
      </c>
      <c r="AH12" s="32">
        <f>F28</f>
        <v>72113</v>
      </c>
      <c r="AI12" s="32">
        <f>F32</f>
        <v>9876</v>
      </c>
      <c r="AJ12" s="32">
        <f>F34</f>
        <v>56270</v>
      </c>
      <c r="AK12" s="32">
        <f>F35</f>
        <v>53814</v>
      </c>
      <c r="AL12" s="36"/>
    </row>
    <row r="13" spans="1:38" ht="18" customHeight="1">
      <c r="A13" s="137"/>
      <c r="B13" s="137"/>
      <c r="C13" s="77"/>
      <c r="D13" s="70" t="s">
        <v>24</v>
      </c>
      <c r="E13" s="70"/>
      <c r="F13" s="71">
        <v>75741</v>
      </c>
      <c r="G13" s="72">
        <f t="shared" si="0"/>
        <v>11.434813065769688</v>
      </c>
      <c r="H13" s="71">
        <v>75205</v>
      </c>
      <c r="I13" s="72">
        <f t="shared" si="1"/>
        <v>0.71271856924406407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AA13" s="31" t="str">
        <f>E1</f>
        <v>仙台市</v>
      </c>
      <c r="AB13" s="31" t="s">
        <v>114</v>
      </c>
      <c r="AC13" s="34"/>
      <c r="AD13" s="34">
        <f>G23</f>
        <v>45.256173965843473</v>
      </c>
      <c r="AE13" s="34">
        <f>G24</f>
        <v>17.849710966705207</v>
      </c>
      <c r="AF13" s="34">
        <f>G26</f>
        <v>8.9028388129548244</v>
      </c>
      <c r="AG13" s="34">
        <f>G27</f>
        <v>46.115760517898593</v>
      </c>
      <c r="AH13" s="34">
        <f>G28</f>
        <v>11.057325192356641</v>
      </c>
      <c r="AI13" s="34">
        <f>G32</f>
        <v>1.5143197980906935</v>
      </c>
      <c r="AJ13" s="34">
        <f>G34</f>
        <v>8.6280655162579301</v>
      </c>
      <c r="AK13" s="34">
        <f>G35</f>
        <v>8.1514788998028145</v>
      </c>
    </row>
    <row r="14" spans="1:38" ht="18" customHeight="1">
      <c r="A14" s="137"/>
      <c r="B14" s="137"/>
      <c r="C14" s="70" t="s">
        <v>3</v>
      </c>
      <c r="D14" s="70"/>
      <c r="E14" s="70"/>
      <c r="F14" s="71">
        <v>3039</v>
      </c>
      <c r="G14" s="72">
        <f t="shared" si="0"/>
        <v>0.45880562584167206</v>
      </c>
      <c r="H14" s="71">
        <v>3057</v>
      </c>
      <c r="I14" s="72">
        <f t="shared" si="1"/>
        <v>-0.58881256133463955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AA14" s="31" t="str">
        <f>E1</f>
        <v>仙台市</v>
      </c>
      <c r="AB14" s="31" t="s">
        <v>115</v>
      </c>
      <c r="AC14" s="34">
        <f>I40</f>
        <v>25.280990608353559</v>
      </c>
      <c r="AD14" s="34">
        <f>I23</f>
        <v>3.1690103920890111</v>
      </c>
      <c r="AE14" s="34">
        <f>I24</f>
        <v>2.0946518027234795</v>
      </c>
      <c r="AF14" s="34">
        <f>I26</f>
        <v>-1.3507314338141563</v>
      </c>
      <c r="AG14" s="34">
        <f>I27</f>
        <v>69.130713514486231</v>
      </c>
      <c r="AH14" s="34">
        <f>I28</f>
        <v>12.234638610471272</v>
      </c>
      <c r="AI14" s="34">
        <f>I32</f>
        <v>-58.083273205721319</v>
      </c>
      <c r="AJ14" s="34">
        <f>I34</f>
        <v>-0.69182167943242501</v>
      </c>
      <c r="AK14" s="34">
        <f>I35</f>
        <v>-1.7885169909114151</v>
      </c>
    </row>
    <row r="15" spans="1:38" ht="18" customHeight="1">
      <c r="A15" s="137"/>
      <c r="B15" s="137"/>
      <c r="C15" s="70" t="s">
        <v>4</v>
      </c>
      <c r="D15" s="70"/>
      <c r="E15" s="70"/>
      <c r="F15" s="71">
        <v>23376</v>
      </c>
      <c r="G15" s="72">
        <f t="shared" si="0"/>
        <v>3.5291346856449248</v>
      </c>
      <c r="H15" s="71">
        <v>24905</v>
      </c>
      <c r="I15" s="72">
        <f t="shared" si="1"/>
        <v>-6.1393294519172859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38" ht="18" customHeight="1">
      <c r="A16" s="137"/>
      <c r="B16" s="137"/>
      <c r="C16" s="70" t="s">
        <v>25</v>
      </c>
      <c r="D16" s="70"/>
      <c r="E16" s="70"/>
      <c r="F16" s="71">
        <v>11522</v>
      </c>
      <c r="G16" s="72">
        <f>F16/$F$22*100+0.1</f>
        <v>1.8395058969883995</v>
      </c>
      <c r="H16" s="71">
        <v>12701</v>
      </c>
      <c r="I16" s="72">
        <f t="shared" si="1"/>
        <v>-9.2827336430202365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8" customHeight="1">
      <c r="A17" s="137"/>
      <c r="B17" s="137"/>
      <c r="C17" s="70" t="s">
        <v>5</v>
      </c>
      <c r="D17" s="70"/>
      <c r="E17" s="70"/>
      <c r="F17" s="71">
        <v>215720</v>
      </c>
      <c r="G17" s="72">
        <f t="shared" si="0"/>
        <v>32.567801779060709</v>
      </c>
      <c r="H17" s="71">
        <v>85489</v>
      </c>
      <c r="I17" s="72">
        <f t="shared" si="1"/>
        <v>152.33655791973234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8" customHeight="1">
      <c r="A18" s="137"/>
      <c r="B18" s="137"/>
      <c r="C18" s="70" t="s">
        <v>26</v>
      </c>
      <c r="D18" s="70"/>
      <c r="E18" s="70"/>
      <c r="F18" s="71">
        <v>32557</v>
      </c>
      <c r="G18" s="72">
        <f t="shared" si="0"/>
        <v>4.9152138073469294</v>
      </c>
      <c r="H18" s="71">
        <v>23981</v>
      </c>
      <c r="I18" s="72">
        <f t="shared" si="1"/>
        <v>35.76164463533631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8" customHeight="1">
      <c r="A19" s="137"/>
      <c r="B19" s="137"/>
      <c r="C19" s="70" t="s">
        <v>27</v>
      </c>
      <c r="D19" s="70"/>
      <c r="E19" s="70"/>
      <c r="F19" s="71">
        <v>5071</v>
      </c>
      <c r="G19" s="72">
        <f t="shared" si="0"/>
        <v>0.76558187846104608</v>
      </c>
      <c r="H19" s="71">
        <v>6058</v>
      </c>
      <c r="I19" s="72">
        <f t="shared" si="1"/>
        <v>-16.292505777484322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8" customHeight="1">
      <c r="A20" s="137"/>
      <c r="B20" s="137"/>
      <c r="C20" s="70" t="s">
        <v>6</v>
      </c>
      <c r="D20" s="70"/>
      <c r="E20" s="70"/>
      <c r="F20" s="71">
        <v>54968</v>
      </c>
      <c r="G20" s="72">
        <f t="shared" si="0"/>
        <v>8.2986599675107033</v>
      </c>
      <c r="H20" s="71">
        <v>50603</v>
      </c>
      <c r="I20" s="72">
        <f t="shared" si="1"/>
        <v>8.6259707922455178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8" customHeight="1">
      <c r="A21" s="137"/>
      <c r="B21" s="137"/>
      <c r="C21" s="70" t="s">
        <v>7</v>
      </c>
      <c r="D21" s="70"/>
      <c r="E21" s="70"/>
      <c r="F21" s="71">
        <f>662372-SUM(F9,F14:F20)</f>
        <v>97297</v>
      </c>
      <c r="G21" s="72">
        <f>F21/$F$22*100-0.1</f>
        <v>14.589177682631513</v>
      </c>
      <c r="H21" s="71">
        <v>101405</v>
      </c>
      <c r="I21" s="72">
        <f t="shared" si="1"/>
        <v>-4.0510822937725006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8" customHeight="1">
      <c r="A22" s="137"/>
      <c r="B22" s="137"/>
      <c r="C22" s="70" t="s">
        <v>8</v>
      </c>
      <c r="D22" s="70"/>
      <c r="E22" s="70"/>
      <c r="F22" s="71">
        <f>SUM(F9,F14:F21)</f>
        <v>662372</v>
      </c>
      <c r="G22" s="72">
        <f>F22/$F$22*100</f>
        <v>100</v>
      </c>
      <c r="H22" s="71">
        <f>SUM(H9,H14:H21)</f>
        <v>529996</v>
      </c>
      <c r="I22" s="72">
        <f t="shared" si="1"/>
        <v>24.976792277677575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8" customHeight="1">
      <c r="A23" s="137"/>
      <c r="B23" s="136" t="s">
        <v>81</v>
      </c>
      <c r="C23" s="79" t="s">
        <v>9</v>
      </c>
      <c r="D23" s="31"/>
      <c r="E23" s="31"/>
      <c r="F23" s="71">
        <f>SUM(F24:F26)</f>
        <v>295149</v>
      </c>
      <c r="G23" s="72">
        <f>F23/$F$40*100</f>
        <v>45.256173965843473</v>
      </c>
      <c r="H23" s="71">
        <v>286083</v>
      </c>
      <c r="I23" s="72">
        <f t="shared" si="1"/>
        <v>3.1690103920890111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8" customHeight="1">
      <c r="A24" s="137"/>
      <c r="B24" s="137"/>
      <c r="C24" s="78"/>
      <c r="D24" s="31" t="s">
        <v>10</v>
      </c>
      <c r="E24" s="31"/>
      <c r="F24" s="71">
        <v>115759</v>
      </c>
      <c r="G24" s="72">
        <f>F24/$F$40*100+0.1</f>
        <v>17.849710966705207</v>
      </c>
      <c r="H24" s="71">
        <v>113384</v>
      </c>
      <c r="I24" s="72">
        <f t="shared" si="1"/>
        <v>2.0946518027234795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8" customHeight="1">
      <c r="A25" s="137"/>
      <c r="B25" s="137"/>
      <c r="C25" s="78"/>
      <c r="D25" s="31" t="s">
        <v>28</v>
      </c>
      <c r="E25" s="31"/>
      <c r="F25" s="71">
        <v>121328</v>
      </c>
      <c r="G25" s="72">
        <f t="shared" ref="G25:G40" si="2">F25/$F$40*100</f>
        <v>18.603624186183442</v>
      </c>
      <c r="H25" s="71">
        <v>113842</v>
      </c>
      <c r="I25" s="72">
        <f t="shared" si="1"/>
        <v>6.575780467665715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8" customHeight="1">
      <c r="A26" s="137"/>
      <c r="B26" s="137"/>
      <c r="C26" s="77"/>
      <c r="D26" s="31" t="s">
        <v>11</v>
      </c>
      <c r="E26" s="31"/>
      <c r="F26" s="71">
        <f>58063-1</f>
        <v>58062</v>
      </c>
      <c r="G26" s="72">
        <f t="shared" si="2"/>
        <v>8.9028388129548244</v>
      </c>
      <c r="H26" s="71">
        <v>58857</v>
      </c>
      <c r="I26" s="72">
        <f t="shared" si="1"/>
        <v>-1.3507314338141563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8" customHeight="1">
      <c r="A27" s="137"/>
      <c r="B27" s="137"/>
      <c r="C27" s="79" t="s">
        <v>12</v>
      </c>
      <c r="D27" s="31"/>
      <c r="E27" s="31"/>
      <c r="F27" s="71">
        <f>SUM(F28:F33)</f>
        <v>300755</v>
      </c>
      <c r="G27" s="72">
        <f t="shared" si="2"/>
        <v>46.115760517898593</v>
      </c>
      <c r="H27" s="71">
        <v>177824</v>
      </c>
      <c r="I27" s="72">
        <f t="shared" si="1"/>
        <v>69.130713514486231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ht="18" customHeight="1">
      <c r="A28" s="137"/>
      <c r="B28" s="137"/>
      <c r="C28" s="78"/>
      <c r="D28" s="31" t="s">
        <v>13</v>
      </c>
      <c r="E28" s="31"/>
      <c r="F28" s="71">
        <v>72113</v>
      </c>
      <c r="G28" s="72">
        <f t="shared" si="2"/>
        <v>11.057325192356641</v>
      </c>
      <c r="H28" s="71">
        <v>64252</v>
      </c>
      <c r="I28" s="72">
        <f t="shared" si="1"/>
        <v>12.234638610471272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5" ht="18" customHeight="1">
      <c r="A29" s="137"/>
      <c r="B29" s="137"/>
      <c r="C29" s="78"/>
      <c r="D29" s="31" t="s">
        <v>29</v>
      </c>
      <c r="E29" s="31"/>
      <c r="F29" s="71">
        <v>11555</v>
      </c>
      <c r="G29" s="72">
        <f t="shared" si="2"/>
        <v>1.7717664304311427</v>
      </c>
      <c r="H29" s="71">
        <v>10159</v>
      </c>
      <c r="I29" s="72">
        <f t="shared" si="1"/>
        <v>13.741509991140855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8" customHeight="1">
      <c r="A30" s="137"/>
      <c r="B30" s="137"/>
      <c r="C30" s="78"/>
      <c r="D30" s="31" t="s">
        <v>30</v>
      </c>
      <c r="E30" s="31"/>
      <c r="F30" s="71">
        <v>153507</v>
      </c>
      <c r="G30" s="72">
        <f t="shared" si="2"/>
        <v>23.537736861635086</v>
      </c>
      <c r="H30" s="71">
        <v>33197</v>
      </c>
      <c r="I30" s="72">
        <f t="shared" si="1"/>
        <v>362.41226616862969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8" customHeight="1">
      <c r="A31" s="137"/>
      <c r="B31" s="137"/>
      <c r="C31" s="78"/>
      <c r="D31" s="31" t="s">
        <v>31</v>
      </c>
      <c r="E31" s="31"/>
      <c r="F31" s="71">
        <v>32907</v>
      </c>
      <c r="G31" s="72">
        <f t="shared" si="2"/>
        <v>5.0457393272347568</v>
      </c>
      <c r="H31" s="71">
        <v>31460</v>
      </c>
      <c r="I31" s="72">
        <f t="shared" si="1"/>
        <v>4.5994914176732404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37"/>
      <c r="B32" s="137"/>
      <c r="C32" s="78"/>
      <c r="D32" s="31" t="s">
        <v>14</v>
      </c>
      <c r="E32" s="31"/>
      <c r="F32" s="71">
        <v>9876</v>
      </c>
      <c r="G32" s="72">
        <f t="shared" si="2"/>
        <v>1.5143197980906935</v>
      </c>
      <c r="H32" s="71">
        <v>23561</v>
      </c>
      <c r="I32" s="72">
        <f t="shared" si="1"/>
        <v>-58.083273205721319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8" customHeight="1">
      <c r="A33" s="137"/>
      <c r="B33" s="137"/>
      <c r="C33" s="77"/>
      <c r="D33" s="31" t="s">
        <v>32</v>
      </c>
      <c r="E33" s="31"/>
      <c r="F33" s="71">
        <v>20797</v>
      </c>
      <c r="G33" s="72">
        <f t="shared" si="2"/>
        <v>3.1888729081502789</v>
      </c>
      <c r="H33" s="71">
        <v>15195</v>
      </c>
      <c r="I33" s="72">
        <f t="shared" si="1"/>
        <v>36.867390589009538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8" customHeight="1">
      <c r="A34" s="137"/>
      <c r="B34" s="137"/>
      <c r="C34" s="79" t="s">
        <v>15</v>
      </c>
      <c r="D34" s="31"/>
      <c r="E34" s="31"/>
      <c r="F34" s="71">
        <f>SUM(F35,F38)</f>
        <v>56270</v>
      </c>
      <c r="G34" s="72">
        <f t="shared" si="2"/>
        <v>8.6280655162579301</v>
      </c>
      <c r="H34" s="71">
        <v>56662</v>
      </c>
      <c r="I34" s="72">
        <f t="shared" si="1"/>
        <v>-0.69182167943242501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8" customHeight="1">
      <c r="A35" s="137"/>
      <c r="B35" s="137"/>
      <c r="C35" s="78"/>
      <c r="D35" s="79" t="s">
        <v>16</v>
      </c>
      <c r="E35" s="31"/>
      <c r="F35" s="71">
        <f>SUM(F36:F37)</f>
        <v>53814</v>
      </c>
      <c r="G35" s="72">
        <f>F35/$F$40*100-0.1</f>
        <v>8.1514788998028145</v>
      </c>
      <c r="H35" s="71">
        <v>54794</v>
      </c>
      <c r="I35" s="72">
        <f t="shared" si="1"/>
        <v>-1.7885169909114151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8" customHeight="1">
      <c r="A36" s="137"/>
      <c r="B36" s="137"/>
      <c r="C36" s="78"/>
      <c r="D36" s="78"/>
      <c r="E36" s="73" t="s">
        <v>102</v>
      </c>
      <c r="F36" s="71">
        <f>53814-F37</f>
        <v>25694</v>
      </c>
      <c r="G36" s="72">
        <f t="shared" si="2"/>
        <v>3.9397461413671815</v>
      </c>
      <c r="H36" s="71">
        <v>25530</v>
      </c>
      <c r="I36" s="72">
        <f t="shared" si="1"/>
        <v>0.64238151194673243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8" customHeight="1">
      <c r="A37" s="137"/>
      <c r="B37" s="137"/>
      <c r="C37" s="78"/>
      <c r="D37" s="77"/>
      <c r="E37" s="31" t="s">
        <v>33</v>
      </c>
      <c r="F37" s="71">
        <v>28120</v>
      </c>
      <c r="G37" s="72">
        <f t="shared" si="2"/>
        <v>4.3117327584356326</v>
      </c>
      <c r="H37" s="71">
        <v>29264</v>
      </c>
      <c r="I37" s="72">
        <f t="shared" si="1"/>
        <v>-3.9092400218698753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8" customHeight="1">
      <c r="A38" s="137"/>
      <c r="B38" s="137"/>
      <c r="C38" s="78"/>
      <c r="D38" s="70" t="s">
        <v>34</v>
      </c>
      <c r="E38" s="70"/>
      <c r="F38" s="71">
        <v>2456</v>
      </c>
      <c r="G38" s="72">
        <f t="shared" si="2"/>
        <v>0.37658661645511782</v>
      </c>
      <c r="H38" s="71">
        <v>1868</v>
      </c>
      <c r="I38" s="72">
        <f t="shared" si="1"/>
        <v>31.477516059957168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8" customHeight="1">
      <c r="A39" s="137"/>
      <c r="B39" s="137"/>
      <c r="C39" s="77"/>
      <c r="D39" s="70" t="s">
        <v>35</v>
      </c>
      <c r="E39" s="70"/>
      <c r="F39" s="71">
        <v>0</v>
      </c>
      <c r="G39" s="72">
        <f t="shared" si="2"/>
        <v>0</v>
      </c>
      <c r="H39" s="71">
        <v>0</v>
      </c>
      <c r="I39" s="72" t="e">
        <f t="shared" si="1"/>
        <v>#DIV/0!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8" customHeight="1">
      <c r="A40" s="137"/>
      <c r="B40" s="137"/>
      <c r="C40" s="31" t="s">
        <v>17</v>
      </c>
      <c r="D40" s="31"/>
      <c r="E40" s="31"/>
      <c r="F40" s="71">
        <f>SUM(F23,F27,F34)</f>
        <v>652174</v>
      </c>
      <c r="G40" s="72">
        <f t="shared" si="2"/>
        <v>100</v>
      </c>
      <c r="H40" s="71">
        <f>SUM(H23,H27,H34)</f>
        <v>520569</v>
      </c>
      <c r="I40" s="72">
        <f t="shared" si="1"/>
        <v>25.280990608353559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8" customHeight="1">
      <c r="A41" s="27" t="s">
        <v>18</v>
      </c>
    </row>
    <row r="42" spans="1:25" ht="18" customHeight="1">
      <c r="A42" s="28" t="s">
        <v>19</v>
      </c>
    </row>
    <row r="52" spans="26:26">
      <c r="Z52" s="8"/>
    </row>
    <row r="53" spans="26:26">
      <c r="Z53" s="8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16" activePane="bottomRight" state="frozen"/>
      <selection activeCell="G46" sqref="G46"/>
      <selection pane="topRight" activeCell="G46" sqref="G46"/>
      <selection pane="bottomLeft" activeCell="G46" sqref="G46"/>
      <selection pane="bottomRight" activeCell="I25" sqref="I25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42" t="s">
        <v>0</v>
      </c>
      <c r="B1" s="42"/>
      <c r="C1" s="22" t="s">
        <v>308</v>
      </c>
      <c r="D1" s="43"/>
      <c r="E1" s="43"/>
      <c r="AA1" s="1" t="str">
        <f>C1</f>
        <v>仙台市</v>
      </c>
      <c r="AB1" s="1" t="s">
        <v>132</v>
      </c>
      <c r="AC1" s="1" t="s">
        <v>133</v>
      </c>
      <c r="AD1" s="44" t="s">
        <v>134</v>
      </c>
      <c r="AE1" s="1" t="s">
        <v>135</v>
      </c>
      <c r="AF1" s="1" t="s">
        <v>136</v>
      </c>
      <c r="AG1" s="1" t="s">
        <v>137</v>
      </c>
      <c r="AH1" s="1" t="s">
        <v>138</v>
      </c>
      <c r="AI1" s="1" t="s">
        <v>139</v>
      </c>
      <c r="AJ1" s="1" t="s">
        <v>140</v>
      </c>
      <c r="AK1" s="1" t="s">
        <v>141</v>
      </c>
      <c r="AL1" s="1" t="s">
        <v>142</v>
      </c>
      <c r="AM1" s="1" t="s">
        <v>143</v>
      </c>
      <c r="AN1" s="1" t="s">
        <v>144</v>
      </c>
      <c r="AO1" s="1" t="s">
        <v>145</v>
      </c>
      <c r="AP1" s="1" t="s">
        <v>123</v>
      </c>
      <c r="AQ1" s="1" t="s">
        <v>146</v>
      </c>
      <c r="AR1" s="1" t="s">
        <v>147</v>
      </c>
      <c r="AS1" s="1" t="s">
        <v>148</v>
      </c>
    </row>
    <row r="2" spans="1:45">
      <c r="AA2" s="1" t="s">
        <v>149</v>
      </c>
      <c r="AB2" s="45">
        <f>I7</f>
        <v>662372</v>
      </c>
      <c r="AC2" s="45">
        <f>I9</f>
        <v>652174</v>
      </c>
      <c r="AD2" s="45">
        <f>I10</f>
        <v>10197</v>
      </c>
      <c r="AE2" s="45">
        <f>I11</f>
        <v>5859</v>
      </c>
      <c r="AF2" s="45">
        <f>I12</f>
        <v>4338</v>
      </c>
      <c r="AG2" s="45">
        <f>I13</f>
        <v>519</v>
      </c>
      <c r="AH2" s="1">
        <f>I14</f>
        <v>0</v>
      </c>
      <c r="AI2" s="45">
        <f>I15</f>
        <v>-260</v>
      </c>
      <c r="AJ2" s="45">
        <f>I25</f>
        <v>280308</v>
      </c>
      <c r="AK2" s="46">
        <f>I26</f>
        <v>0.91100000000000003</v>
      </c>
      <c r="AL2" s="47">
        <f>I27</f>
        <v>1.5</v>
      </c>
      <c r="AM2" s="47">
        <f>I28</f>
        <v>98.5</v>
      </c>
      <c r="AN2" s="47">
        <f>I29</f>
        <v>44.5</v>
      </c>
      <c r="AO2" s="47">
        <f>I33</f>
        <v>71.2</v>
      </c>
      <c r="AP2" s="45">
        <f>I16</f>
        <v>129131</v>
      </c>
      <c r="AQ2" s="45">
        <f>I17</f>
        <v>153605</v>
      </c>
      <c r="AR2" s="45">
        <f>I18</f>
        <v>767101</v>
      </c>
      <c r="AS2" s="48">
        <f>I21</f>
        <v>3.0758335826666099</v>
      </c>
    </row>
    <row r="3" spans="1:45">
      <c r="AA3" s="1" t="s">
        <v>150</v>
      </c>
      <c r="AB3" s="45">
        <f>H7</f>
        <v>529996</v>
      </c>
      <c r="AC3" s="45">
        <f>H9</f>
        <v>520569</v>
      </c>
      <c r="AD3" s="45">
        <f>H10</f>
        <v>9426</v>
      </c>
      <c r="AE3" s="45">
        <f>H11</f>
        <v>5607</v>
      </c>
      <c r="AF3" s="45">
        <f>H12</f>
        <v>3819</v>
      </c>
      <c r="AG3" s="45">
        <f>H13</f>
        <v>508</v>
      </c>
      <c r="AH3" s="1">
        <f>H14</f>
        <v>13</v>
      </c>
      <c r="AI3" s="45">
        <f>H15</f>
        <v>694</v>
      </c>
      <c r="AJ3" s="45">
        <f>H25</f>
        <v>276061</v>
      </c>
      <c r="AK3" s="46">
        <f>H26</f>
        <v>0.90600000000000003</v>
      </c>
      <c r="AL3" s="47">
        <f>H27</f>
        <v>1.4</v>
      </c>
      <c r="AM3" s="47">
        <f>H28</f>
        <v>98.7</v>
      </c>
      <c r="AN3" s="47">
        <f>H29</f>
        <v>58.3</v>
      </c>
      <c r="AO3" s="47">
        <f>H33</f>
        <v>78.8</v>
      </c>
      <c r="AP3" s="45">
        <f>H16</f>
        <v>136409</v>
      </c>
      <c r="AQ3" s="45">
        <f>H17</f>
        <v>112021</v>
      </c>
      <c r="AR3" s="45">
        <f>H18</f>
        <v>765194</v>
      </c>
      <c r="AS3" s="48">
        <f>H21</f>
        <v>2.874929175172114</v>
      </c>
    </row>
    <row r="4" spans="1:45">
      <c r="A4" s="10" t="s">
        <v>151</v>
      </c>
      <c r="AP4" s="45"/>
      <c r="AQ4" s="45"/>
      <c r="AR4" s="45"/>
    </row>
    <row r="5" spans="1:45">
      <c r="I5" s="49" t="s">
        <v>152</v>
      </c>
    </row>
    <row r="6" spans="1:45" s="37" customFormat="1" ht="29.25" customHeight="1">
      <c r="A6" s="86" t="s">
        <v>153</v>
      </c>
      <c r="B6" s="87"/>
      <c r="C6" s="87"/>
      <c r="D6" s="87"/>
      <c r="E6" s="63" t="s">
        <v>270</v>
      </c>
      <c r="F6" s="63" t="s">
        <v>271</v>
      </c>
      <c r="G6" s="63" t="s">
        <v>272</v>
      </c>
      <c r="H6" s="63" t="s">
        <v>273</v>
      </c>
      <c r="I6" s="63" t="s">
        <v>281</v>
      </c>
    </row>
    <row r="7" spans="1:45" ht="27" customHeight="1">
      <c r="A7" s="136" t="s">
        <v>154</v>
      </c>
      <c r="B7" s="76" t="s">
        <v>155</v>
      </c>
      <c r="C7" s="70"/>
      <c r="D7" s="81" t="s">
        <v>156</v>
      </c>
      <c r="E7" s="35">
        <v>488893</v>
      </c>
      <c r="F7" s="63">
        <v>520511</v>
      </c>
      <c r="G7" s="63">
        <v>513231</v>
      </c>
      <c r="H7" s="63">
        <v>529996</v>
      </c>
      <c r="I7" s="63">
        <v>662372</v>
      </c>
    </row>
    <row r="8" spans="1:45" ht="27" customHeight="1">
      <c r="A8" s="137"/>
      <c r="B8" s="99"/>
      <c r="C8" s="70" t="s">
        <v>157</v>
      </c>
      <c r="D8" s="81" t="s">
        <v>37</v>
      </c>
      <c r="E8" s="88">
        <v>217957</v>
      </c>
      <c r="F8" s="88">
        <v>227572</v>
      </c>
      <c r="G8" s="88">
        <v>249964</v>
      </c>
      <c r="H8" s="88">
        <v>257678</v>
      </c>
      <c r="I8" s="89">
        <v>257353</v>
      </c>
    </row>
    <row r="9" spans="1:45" ht="27" customHeight="1">
      <c r="A9" s="137"/>
      <c r="B9" s="70" t="s">
        <v>158</v>
      </c>
      <c r="C9" s="70"/>
      <c r="D9" s="81"/>
      <c r="E9" s="88">
        <v>474312</v>
      </c>
      <c r="F9" s="88">
        <v>504720</v>
      </c>
      <c r="G9" s="88">
        <v>499856</v>
      </c>
      <c r="H9" s="88">
        <v>520569</v>
      </c>
      <c r="I9" s="90">
        <v>652174</v>
      </c>
    </row>
    <row r="10" spans="1:45" ht="27" customHeight="1">
      <c r="A10" s="137"/>
      <c r="B10" s="70" t="s">
        <v>159</v>
      </c>
      <c r="C10" s="70"/>
      <c r="D10" s="81"/>
      <c r="E10" s="88">
        <v>14581</v>
      </c>
      <c r="F10" s="88">
        <v>15791</v>
      </c>
      <c r="G10" s="88">
        <v>13375</v>
      </c>
      <c r="H10" s="88">
        <v>9426</v>
      </c>
      <c r="I10" s="90">
        <v>10197</v>
      </c>
    </row>
    <row r="11" spans="1:45" ht="27" customHeight="1">
      <c r="A11" s="137"/>
      <c r="B11" s="70" t="s">
        <v>160</v>
      </c>
      <c r="C11" s="70"/>
      <c r="D11" s="81"/>
      <c r="E11" s="88">
        <v>11271</v>
      </c>
      <c r="F11" s="88">
        <v>12149</v>
      </c>
      <c r="G11" s="88">
        <v>10064</v>
      </c>
      <c r="H11" s="88">
        <v>5607</v>
      </c>
      <c r="I11" s="90">
        <v>5859</v>
      </c>
    </row>
    <row r="12" spans="1:45" ht="27" customHeight="1">
      <c r="A12" s="137"/>
      <c r="B12" s="70" t="s">
        <v>161</v>
      </c>
      <c r="C12" s="70"/>
      <c r="D12" s="81"/>
      <c r="E12" s="88">
        <v>3310</v>
      </c>
      <c r="F12" s="88">
        <v>3642</v>
      </c>
      <c r="G12" s="88">
        <v>3311</v>
      </c>
      <c r="H12" s="88">
        <v>3819</v>
      </c>
      <c r="I12" s="90">
        <v>4338</v>
      </c>
    </row>
    <row r="13" spans="1:45" ht="27" customHeight="1">
      <c r="A13" s="137"/>
      <c r="B13" s="70" t="s">
        <v>162</v>
      </c>
      <c r="C13" s="70"/>
      <c r="D13" s="81"/>
      <c r="E13" s="88">
        <v>96</v>
      </c>
      <c r="F13" s="88">
        <v>332</v>
      </c>
      <c r="G13" s="88">
        <v>-331</v>
      </c>
      <c r="H13" s="88">
        <v>508</v>
      </c>
      <c r="I13" s="90">
        <v>519</v>
      </c>
    </row>
    <row r="14" spans="1:45" ht="27" customHeight="1">
      <c r="A14" s="137"/>
      <c r="B14" s="70" t="s">
        <v>163</v>
      </c>
      <c r="C14" s="70"/>
      <c r="D14" s="81"/>
      <c r="E14" s="88">
        <v>9</v>
      </c>
      <c r="F14" s="88">
        <v>12</v>
      </c>
      <c r="G14" s="88">
        <v>23</v>
      </c>
      <c r="H14" s="88">
        <v>13</v>
      </c>
      <c r="I14" s="90">
        <v>0</v>
      </c>
    </row>
    <row r="15" spans="1:45" ht="27" customHeight="1">
      <c r="A15" s="137"/>
      <c r="B15" s="70" t="s">
        <v>164</v>
      </c>
      <c r="C15" s="70"/>
      <c r="D15" s="81"/>
      <c r="E15" s="88">
        <v>-4448</v>
      </c>
      <c r="F15" s="88">
        <v>-5417</v>
      </c>
      <c r="G15" s="88">
        <v>-2642</v>
      </c>
      <c r="H15" s="88">
        <v>694</v>
      </c>
      <c r="I15" s="90">
        <v>-260</v>
      </c>
    </row>
    <row r="16" spans="1:45" ht="27" customHeight="1">
      <c r="A16" s="137"/>
      <c r="B16" s="70" t="s">
        <v>165</v>
      </c>
      <c r="C16" s="70"/>
      <c r="D16" s="81" t="s">
        <v>38</v>
      </c>
      <c r="E16" s="88">
        <v>166475</v>
      </c>
      <c r="F16" s="88">
        <v>152967</v>
      </c>
      <c r="G16" s="88">
        <v>139524</v>
      </c>
      <c r="H16" s="88">
        <v>136409</v>
      </c>
      <c r="I16" s="90">
        <v>129131</v>
      </c>
    </row>
    <row r="17" spans="1:9" ht="27" customHeight="1">
      <c r="A17" s="137"/>
      <c r="B17" s="70" t="s">
        <v>166</v>
      </c>
      <c r="C17" s="70"/>
      <c r="D17" s="81" t="s">
        <v>39</v>
      </c>
      <c r="E17" s="88">
        <v>168656</v>
      </c>
      <c r="F17" s="88">
        <v>162246</v>
      </c>
      <c r="G17" s="88">
        <v>117569</v>
      </c>
      <c r="H17" s="88">
        <v>112021</v>
      </c>
      <c r="I17" s="90">
        <v>153605</v>
      </c>
    </row>
    <row r="18" spans="1:9" ht="27" customHeight="1">
      <c r="A18" s="137"/>
      <c r="B18" s="70" t="s">
        <v>167</v>
      </c>
      <c r="C18" s="70"/>
      <c r="D18" s="81" t="s">
        <v>40</v>
      </c>
      <c r="E18" s="88">
        <v>773067</v>
      </c>
      <c r="F18" s="88">
        <v>770894</v>
      </c>
      <c r="G18" s="88">
        <v>767573</v>
      </c>
      <c r="H18" s="88">
        <v>765194</v>
      </c>
      <c r="I18" s="90">
        <v>767101</v>
      </c>
    </row>
    <row r="19" spans="1:9" ht="27" customHeight="1">
      <c r="A19" s="137"/>
      <c r="B19" s="70" t="s">
        <v>168</v>
      </c>
      <c r="C19" s="70"/>
      <c r="D19" s="81" t="s">
        <v>169</v>
      </c>
      <c r="E19" s="88">
        <f>E17+E18-E16</f>
        <v>775248</v>
      </c>
      <c r="F19" s="88">
        <f>F17+F18-F16</f>
        <v>780173</v>
      </c>
      <c r="G19" s="88">
        <f>G17+G18-G16</f>
        <v>745618</v>
      </c>
      <c r="H19" s="88">
        <f>H17+H18-H16</f>
        <v>740806</v>
      </c>
      <c r="I19" s="88">
        <f>I17+I18-I16</f>
        <v>791575</v>
      </c>
    </row>
    <row r="20" spans="1:9" ht="27" customHeight="1">
      <c r="A20" s="137"/>
      <c r="B20" s="70" t="s">
        <v>170</v>
      </c>
      <c r="C20" s="70"/>
      <c r="D20" s="81" t="s">
        <v>171</v>
      </c>
      <c r="E20" s="91">
        <f>E18/E8</f>
        <v>3.5468785127341631</v>
      </c>
      <c r="F20" s="91">
        <f>F18/F8</f>
        <v>3.3874729755857489</v>
      </c>
      <c r="G20" s="91">
        <f>G18/G8</f>
        <v>3.0707341857227441</v>
      </c>
      <c r="H20" s="91">
        <f>H18/H8</f>
        <v>2.9695744301026865</v>
      </c>
      <c r="I20" s="91">
        <f>I18/I8</f>
        <v>2.9807346329749409</v>
      </c>
    </row>
    <row r="21" spans="1:9" ht="27" customHeight="1">
      <c r="A21" s="137"/>
      <c r="B21" s="70" t="s">
        <v>172</v>
      </c>
      <c r="C21" s="70"/>
      <c r="D21" s="81" t="s">
        <v>173</v>
      </c>
      <c r="E21" s="91">
        <f>E19/E8</f>
        <v>3.5568850736613187</v>
      </c>
      <c r="F21" s="91">
        <f>F19/F8</f>
        <v>3.4282468845024869</v>
      </c>
      <c r="G21" s="91">
        <f>G19/G8</f>
        <v>2.9829015378214461</v>
      </c>
      <c r="H21" s="91">
        <f>H19/H8</f>
        <v>2.874929175172114</v>
      </c>
      <c r="I21" s="91">
        <f>I19/I8</f>
        <v>3.0758335826666099</v>
      </c>
    </row>
    <row r="22" spans="1:9" ht="27" customHeight="1">
      <c r="A22" s="137"/>
      <c r="B22" s="70" t="s">
        <v>174</v>
      </c>
      <c r="C22" s="70"/>
      <c r="D22" s="81" t="s">
        <v>175</v>
      </c>
      <c r="E22" s="88">
        <f>E18/E24*1000000</f>
        <v>714374.68985611177</v>
      </c>
      <c r="F22" s="88">
        <f>F18/F24*1000000</f>
        <v>712366.6670054954</v>
      </c>
      <c r="G22" s="88">
        <f>G18/G24*1000000</f>
        <v>709297.8018941764</v>
      </c>
      <c r="H22" s="88">
        <f>H18/H24*1000000</f>
        <v>707099.41884695319</v>
      </c>
      <c r="I22" s="88">
        <f>I18/I24*1000000</f>
        <v>699460.38311157795</v>
      </c>
    </row>
    <row r="23" spans="1:9" ht="27" customHeight="1">
      <c r="A23" s="137"/>
      <c r="B23" s="70" t="s">
        <v>176</v>
      </c>
      <c r="C23" s="70"/>
      <c r="D23" s="81" t="s">
        <v>177</v>
      </c>
      <c r="E23" s="88">
        <f>E19/E24*1000000</f>
        <v>716390.10533572233</v>
      </c>
      <c r="F23" s="88">
        <f>F19/F24*1000000</f>
        <v>720941.19256042782</v>
      </c>
      <c r="G23" s="88">
        <f>G19/G24*1000000</f>
        <v>689009.65569754539</v>
      </c>
      <c r="H23" s="88">
        <f>H19/H24*1000000</f>
        <v>684562.98935738648</v>
      </c>
      <c r="I23" s="88">
        <f>I19/I24*1000000</f>
        <v>721776.34074463113</v>
      </c>
    </row>
    <row r="24" spans="1:9" ht="27" customHeight="1">
      <c r="A24" s="137"/>
      <c r="B24" s="92" t="s">
        <v>178</v>
      </c>
      <c r="C24" s="93"/>
      <c r="D24" s="81" t="s">
        <v>179</v>
      </c>
      <c r="E24" s="88">
        <v>1082159</v>
      </c>
      <c r="F24" s="88">
        <f>E24</f>
        <v>1082159</v>
      </c>
      <c r="G24" s="88">
        <f>F24</f>
        <v>1082159</v>
      </c>
      <c r="H24" s="88">
        <f>G24</f>
        <v>1082159</v>
      </c>
      <c r="I24" s="90">
        <v>1096704</v>
      </c>
    </row>
    <row r="25" spans="1:9" ht="27" customHeight="1">
      <c r="A25" s="137"/>
      <c r="B25" s="31" t="s">
        <v>180</v>
      </c>
      <c r="C25" s="31"/>
      <c r="D25" s="31"/>
      <c r="E25" s="88">
        <v>238046</v>
      </c>
      <c r="F25" s="88">
        <v>274096</v>
      </c>
      <c r="G25" s="88">
        <v>276713</v>
      </c>
      <c r="H25" s="88">
        <v>276061</v>
      </c>
      <c r="I25" s="82">
        <v>280308</v>
      </c>
    </row>
    <row r="26" spans="1:9" ht="27" customHeight="1">
      <c r="A26" s="137"/>
      <c r="B26" s="31" t="s">
        <v>181</v>
      </c>
      <c r="C26" s="31"/>
      <c r="D26" s="31"/>
      <c r="E26" s="94">
        <v>0.90800000000000003</v>
      </c>
      <c r="F26" s="94">
        <v>0.91</v>
      </c>
      <c r="G26" s="94">
        <v>0.91</v>
      </c>
      <c r="H26" s="94">
        <v>0.90600000000000003</v>
      </c>
      <c r="I26" s="95">
        <v>0.91100000000000003</v>
      </c>
    </row>
    <row r="27" spans="1:9" ht="27" customHeight="1">
      <c r="A27" s="137"/>
      <c r="B27" s="31" t="s">
        <v>182</v>
      </c>
      <c r="C27" s="31"/>
      <c r="D27" s="31"/>
      <c r="E27" s="96">
        <v>1.4</v>
      </c>
      <c r="F27" s="96">
        <v>1.3</v>
      </c>
      <c r="G27" s="96">
        <v>1.2</v>
      </c>
      <c r="H27" s="96">
        <v>1.4</v>
      </c>
      <c r="I27" s="97">
        <v>1.5</v>
      </c>
    </row>
    <row r="28" spans="1:9" ht="27" customHeight="1">
      <c r="A28" s="137"/>
      <c r="B28" s="31" t="s">
        <v>183</v>
      </c>
      <c r="C28" s="31"/>
      <c r="D28" s="31"/>
      <c r="E28" s="96">
        <v>99.4</v>
      </c>
      <c r="F28" s="96">
        <v>98.5</v>
      </c>
      <c r="G28" s="96">
        <v>97.4</v>
      </c>
      <c r="H28" s="96">
        <v>98.7</v>
      </c>
      <c r="I28" s="97">
        <v>98.5</v>
      </c>
    </row>
    <row r="29" spans="1:9" ht="27" customHeight="1">
      <c r="A29" s="137"/>
      <c r="B29" s="31" t="s">
        <v>184</v>
      </c>
      <c r="C29" s="31"/>
      <c r="D29" s="31"/>
      <c r="E29" s="96">
        <v>59</v>
      </c>
      <c r="F29" s="96">
        <v>54</v>
      </c>
      <c r="G29" s="96">
        <v>58.1</v>
      </c>
      <c r="H29" s="96">
        <v>58.3</v>
      </c>
      <c r="I29" s="97">
        <v>44.5</v>
      </c>
    </row>
    <row r="30" spans="1:9" ht="27" customHeight="1">
      <c r="A30" s="137"/>
      <c r="B30" s="136" t="s">
        <v>185</v>
      </c>
      <c r="C30" s="31" t="s">
        <v>186</v>
      </c>
      <c r="D30" s="31"/>
      <c r="E30" s="96">
        <v>0</v>
      </c>
      <c r="F30" s="96">
        <v>0</v>
      </c>
      <c r="G30" s="96">
        <v>0</v>
      </c>
      <c r="H30" s="96">
        <v>0</v>
      </c>
      <c r="I30" s="97">
        <v>0</v>
      </c>
    </row>
    <row r="31" spans="1:9" ht="27" customHeight="1">
      <c r="A31" s="137"/>
      <c r="B31" s="137"/>
      <c r="C31" s="31" t="s">
        <v>187</v>
      </c>
      <c r="D31" s="31"/>
      <c r="E31" s="96">
        <v>0</v>
      </c>
      <c r="F31" s="96">
        <v>0</v>
      </c>
      <c r="G31" s="96">
        <v>0</v>
      </c>
      <c r="H31" s="96">
        <v>0</v>
      </c>
      <c r="I31" s="97">
        <v>0</v>
      </c>
    </row>
    <row r="32" spans="1:9" ht="27" customHeight="1">
      <c r="A32" s="137"/>
      <c r="B32" s="137"/>
      <c r="C32" s="31" t="s">
        <v>188</v>
      </c>
      <c r="D32" s="31"/>
      <c r="E32" s="96">
        <v>9.3000000000000007</v>
      </c>
      <c r="F32" s="96">
        <v>8.1999999999999993</v>
      </c>
      <c r="G32" s="96">
        <v>7.2</v>
      </c>
      <c r="H32" s="96">
        <v>6.1</v>
      </c>
      <c r="I32" s="97">
        <v>6.1</v>
      </c>
    </row>
    <row r="33" spans="1:9" ht="27" customHeight="1">
      <c r="A33" s="137"/>
      <c r="B33" s="137"/>
      <c r="C33" s="31" t="s">
        <v>189</v>
      </c>
      <c r="D33" s="31"/>
      <c r="E33" s="96">
        <v>108.5</v>
      </c>
      <c r="F33" s="96">
        <v>101.1</v>
      </c>
      <c r="G33" s="96">
        <v>85.5</v>
      </c>
      <c r="H33" s="96">
        <v>78.8</v>
      </c>
      <c r="I33" s="98">
        <v>71.2</v>
      </c>
    </row>
    <row r="34" spans="1:9" ht="27" customHeight="1">
      <c r="A34" s="60" t="s">
        <v>285</v>
      </c>
      <c r="B34" s="62"/>
      <c r="C34" s="62"/>
      <c r="D34" s="8"/>
      <c r="E34" s="50"/>
      <c r="F34" s="50"/>
      <c r="G34" s="50"/>
      <c r="H34" s="50"/>
      <c r="I34" s="51"/>
    </row>
    <row r="35" spans="1:9" ht="27" customHeight="1">
      <c r="A35" s="12" t="s">
        <v>190</v>
      </c>
    </row>
    <row r="36" spans="1:9">
      <c r="A36" s="52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zoomScale="80" zoomScaleNormal="100" zoomScaleSheetLayoutView="80" workbookViewId="0">
      <pane xSplit="5" ySplit="7" topLeftCell="F26" activePane="bottomRight" state="frozen"/>
      <selection activeCell="G46" sqref="G46"/>
      <selection pane="topRight" activeCell="G46" sqref="G46"/>
      <selection pane="bottomLeft" activeCell="G46" sqref="G46"/>
      <selection pane="bottomRight" activeCell="D1" sqref="D1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3" width="13.625" style="1" customWidth="1"/>
    <col min="24" max="27" width="12" style="1" customWidth="1"/>
    <col min="28" max="16384" width="9" style="1"/>
  </cols>
  <sheetData>
    <row r="1" spans="1:27" ht="33.950000000000003" customHeight="1">
      <c r="A1" s="18" t="s">
        <v>0</v>
      </c>
      <c r="B1" s="14"/>
      <c r="C1" s="14"/>
      <c r="D1" s="22" t="s">
        <v>308</v>
      </c>
      <c r="E1" s="15"/>
      <c r="F1" s="15"/>
      <c r="G1" s="15"/>
    </row>
    <row r="2" spans="1:27" ht="15" customHeight="1"/>
    <row r="3" spans="1:27" ht="15" customHeight="1">
      <c r="A3" s="16" t="s">
        <v>191</v>
      </c>
      <c r="B3" s="16"/>
      <c r="C3" s="16"/>
      <c r="D3" s="16"/>
    </row>
    <row r="4" spans="1:27" ht="15" customHeight="1">
      <c r="A4" s="16"/>
      <c r="B4" s="16"/>
      <c r="C4" s="16"/>
      <c r="D4" s="16"/>
    </row>
    <row r="5" spans="1:27" ht="15.95" customHeight="1">
      <c r="A5" s="13" t="s">
        <v>282</v>
      </c>
      <c r="B5" s="13"/>
      <c r="C5" s="13"/>
      <c r="D5" s="13"/>
      <c r="K5" s="17"/>
      <c r="O5" s="17"/>
      <c r="Q5" s="17" t="s">
        <v>43</v>
      </c>
    </row>
    <row r="6" spans="1:27" ht="15.95" customHeight="1">
      <c r="A6" s="143" t="s">
        <v>44</v>
      </c>
      <c r="B6" s="144"/>
      <c r="C6" s="144"/>
      <c r="D6" s="144"/>
      <c r="E6" s="144"/>
      <c r="F6" s="148" t="s">
        <v>294</v>
      </c>
      <c r="G6" s="149"/>
      <c r="H6" s="148" t="s">
        <v>295</v>
      </c>
      <c r="I6" s="149"/>
      <c r="J6" s="148" t="s">
        <v>296</v>
      </c>
      <c r="K6" s="149"/>
      <c r="L6" s="148" t="s">
        <v>297</v>
      </c>
      <c r="M6" s="149"/>
      <c r="N6" s="148" t="s">
        <v>298</v>
      </c>
      <c r="O6" s="149"/>
      <c r="P6" s="148" t="s">
        <v>299</v>
      </c>
      <c r="Q6" s="149"/>
    </row>
    <row r="7" spans="1:27" ht="15.95" customHeight="1">
      <c r="A7" s="144"/>
      <c r="B7" s="144"/>
      <c r="C7" s="144"/>
      <c r="D7" s="144"/>
      <c r="E7" s="144"/>
      <c r="F7" s="68" t="s">
        <v>279</v>
      </c>
      <c r="G7" s="100" t="s">
        <v>283</v>
      </c>
      <c r="H7" s="68" t="s">
        <v>279</v>
      </c>
      <c r="I7" s="101" t="s">
        <v>283</v>
      </c>
      <c r="J7" s="68" t="s">
        <v>279</v>
      </c>
      <c r="K7" s="101" t="s">
        <v>283</v>
      </c>
      <c r="L7" s="68" t="s">
        <v>279</v>
      </c>
      <c r="M7" s="101" t="s">
        <v>283</v>
      </c>
      <c r="N7" s="68" t="s">
        <v>279</v>
      </c>
      <c r="O7" s="111" t="s">
        <v>283</v>
      </c>
      <c r="P7" s="68" t="s">
        <v>279</v>
      </c>
      <c r="Q7" s="101" t="s">
        <v>283</v>
      </c>
    </row>
    <row r="8" spans="1:27" ht="15.95" customHeight="1">
      <c r="A8" s="140" t="s">
        <v>83</v>
      </c>
      <c r="B8" s="76" t="s">
        <v>45</v>
      </c>
      <c r="C8" s="70"/>
      <c r="D8" s="70"/>
      <c r="E8" s="81" t="s">
        <v>36</v>
      </c>
      <c r="F8" s="114">
        <v>34415</v>
      </c>
      <c r="G8" s="114">
        <v>35250</v>
      </c>
      <c r="H8" s="114">
        <v>8196</v>
      </c>
      <c r="I8" s="114">
        <v>9572</v>
      </c>
      <c r="J8" s="114">
        <v>18185</v>
      </c>
      <c r="K8" s="114">
        <v>22610</v>
      </c>
      <c r="L8" s="114">
        <v>26523</v>
      </c>
      <c r="M8" s="114">
        <v>27759</v>
      </c>
      <c r="N8" s="114">
        <v>31473</v>
      </c>
      <c r="O8" s="114">
        <v>35227</v>
      </c>
      <c r="P8" s="114">
        <v>18764</v>
      </c>
      <c r="Q8" s="114">
        <v>17231</v>
      </c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5.95" customHeight="1">
      <c r="A9" s="140"/>
      <c r="B9" s="78"/>
      <c r="C9" s="70" t="s">
        <v>46</v>
      </c>
      <c r="D9" s="70"/>
      <c r="E9" s="81" t="s">
        <v>37</v>
      </c>
      <c r="F9" s="114">
        <v>33416</v>
      </c>
      <c r="G9" s="114">
        <v>34675</v>
      </c>
      <c r="H9" s="114">
        <v>8193</v>
      </c>
      <c r="I9" s="114">
        <v>9570</v>
      </c>
      <c r="J9" s="114">
        <v>18150</v>
      </c>
      <c r="K9" s="114">
        <v>22610</v>
      </c>
      <c r="L9" s="114">
        <v>26519</v>
      </c>
      <c r="M9" s="114">
        <v>27749</v>
      </c>
      <c r="N9" s="114">
        <v>31466</v>
      </c>
      <c r="O9" s="114">
        <v>35219</v>
      </c>
      <c r="P9" s="114">
        <v>18456</v>
      </c>
      <c r="Q9" s="114">
        <v>17230</v>
      </c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15.95" customHeight="1">
      <c r="A10" s="140"/>
      <c r="B10" s="77"/>
      <c r="C10" s="70" t="s">
        <v>47</v>
      </c>
      <c r="D10" s="70"/>
      <c r="E10" s="81" t="s">
        <v>38</v>
      </c>
      <c r="F10" s="114">
        <v>999</v>
      </c>
      <c r="G10" s="114">
        <v>575</v>
      </c>
      <c r="H10" s="114">
        <v>3</v>
      </c>
      <c r="I10" s="114">
        <v>2</v>
      </c>
      <c r="J10" s="83">
        <v>35</v>
      </c>
      <c r="K10" s="83">
        <v>0.1</v>
      </c>
      <c r="L10" s="114">
        <v>4</v>
      </c>
      <c r="M10" s="114">
        <v>10</v>
      </c>
      <c r="N10" s="114">
        <v>7</v>
      </c>
      <c r="O10" s="114">
        <v>8</v>
      </c>
      <c r="P10" s="114">
        <v>308</v>
      </c>
      <c r="Q10" s="114">
        <v>1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15.95" customHeight="1">
      <c r="A11" s="140"/>
      <c r="B11" s="76" t="s">
        <v>48</v>
      </c>
      <c r="C11" s="70"/>
      <c r="D11" s="70"/>
      <c r="E11" s="81" t="s">
        <v>39</v>
      </c>
      <c r="F11" s="114">
        <v>33170</v>
      </c>
      <c r="G11" s="114">
        <v>32424</v>
      </c>
      <c r="H11" s="114">
        <v>9857</v>
      </c>
      <c r="I11" s="114">
        <v>10087</v>
      </c>
      <c r="J11" s="114">
        <v>24434</v>
      </c>
      <c r="K11" s="114">
        <v>27147</v>
      </c>
      <c r="L11" s="114">
        <v>23765</v>
      </c>
      <c r="M11" s="121">
        <v>24962</v>
      </c>
      <c r="N11" s="114">
        <v>28037</v>
      </c>
      <c r="O11" s="114">
        <v>32401</v>
      </c>
      <c r="P11" s="114">
        <v>18757</v>
      </c>
      <c r="Q11" s="114">
        <v>18560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15.95" customHeight="1">
      <c r="A12" s="140"/>
      <c r="B12" s="78"/>
      <c r="C12" s="70" t="s">
        <v>49</v>
      </c>
      <c r="D12" s="70"/>
      <c r="E12" s="81" t="s">
        <v>40</v>
      </c>
      <c r="F12" s="114">
        <v>31644</v>
      </c>
      <c r="G12" s="114">
        <v>31915</v>
      </c>
      <c r="H12" s="114">
        <v>9857</v>
      </c>
      <c r="I12" s="114">
        <v>9948</v>
      </c>
      <c r="J12" s="114">
        <v>24434</v>
      </c>
      <c r="K12" s="114">
        <v>25159</v>
      </c>
      <c r="L12" s="114">
        <v>23708</v>
      </c>
      <c r="M12" s="114">
        <v>24926</v>
      </c>
      <c r="N12" s="114">
        <v>28035</v>
      </c>
      <c r="O12" s="114">
        <v>32398</v>
      </c>
      <c r="P12" s="114">
        <v>18369</v>
      </c>
      <c r="Q12" s="114">
        <v>18367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5.95" customHeight="1">
      <c r="A13" s="140"/>
      <c r="B13" s="77"/>
      <c r="C13" s="70" t="s">
        <v>50</v>
      </c>
      <c r="D13" s="70"/>
      <c r="E13" s="81" t="s">
        <v>41</v>
      </c>
      <c r="F13" s="114">
        <v>1526</v>
      </c>
      <c r="G13" s="114">
        <v>509</v>
      </c>
      <c r="H13" s="83">
        <v>0</v>
      </c>
      <c r="I13" s="83">
        <v>139</v>
      </c>
      <c r="J13" s="83">
        <v>0</v>
      </c>
      <c r="K13" s="83">
        <v>1988</v>
      </c>
      <c r="L13" s="114">
        <v>57</v>
      </c>
      <c r="M13" s="114">
        <v>36</v>
      </c>
      <c r="N13" s="114">
        <v>2</v>
      </c>
      <c r="O13" s="114">
        <v>3</v>
      </c>
      <c r="P13" s="114">
        <v>388</v>
      </c>
      <c r="Q13" s="114">
        <v>193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5.95" customHeight="1">
      <c r="A14" s="140"/>
      <c r="B14" s="70" t="s">
        <v>51</v>
      </c>
      <c r="C14" s="70"/>
      <c r="D14" s="70"/>
      <c r="E14" s="81" t="s">
        <v>192</v>
      </c>
      <c r="F14" s="114">
        <f>F9-F12</f>
        <v>1772</v>
      </c>
      <c r="G14" s="114">
        <f t="shared" ref="G14:M15" si="0">G9-G12</f>
        <v>2760</v>
      </c>
      <c r="H14" s="114">
        <f t="shared" si="0"/>
        <v>-1664</v>
      </c>
      <c r="I14" s="114">
        <f t="shared" si="0"/>
        <v>-378</v>
      </c>
      <c r="J14" s="114">
        <f t="shared" si="0"/>
        <v>-6284</v>
      </c>
      <c r="K14" s="114">
        <f t="shared" si="0"/>
        <v>-2549</v>
      </c>
      <c r="L14" s="114">
        <f t="shared" si="0"/>
        <v>2811</v>
      </c>
      <c r="M14" s="114">
        <f t="shared" si="0"/>
        <v>2823</v>
      </c>
      <c r="N14" s="114">
        <f t="shared" ref="N14:Q15" si="1">N9-N12</f>
        <v>3431</v>
      </c>
      <c r="O14" s="114">
        <f t="shared" si="1"/>
        <v>2821</v>
      </c>
      <c r="P14" s="114">
        <f t="shared" si="1"/>
        <v>87</v>
      </c>
      <c r="Q14" s="114">
        <f t="shared" si="1"/>
        <v>-1137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5.95" customHeight="1">
      <c r="A15" s="140"/>
      <c r="B15" s="70" t="s">
        <v>52</v>
      </c>
      <c r="C15" s="70"/>
      <c r="D15" s="70"/>
      <c r="E15" s="81" t="s">
        <v>193</v>
      </c>
      <c r="F15" s="114">
        <f>F10-F13</f>
        <v>-527</v>
      </c>
      <c r="G15" s="114">
        <f>G10-G13</f>
        <v>66</v>
      </c>
      <c r="H15" s="114">
        <f t="shared" si="0"/>
        <v>3</v>
      </c>
      <c r="I15" s="114">
        <f t="shared" si="0"/>
        <v>-137</v>
      </c>
      <c r="J15" s="114">
        <f t="shared" si="0"/>
        <v>35</v>
      </c>
      <c r="K15" s="114">
        <f t="shared" si="0"/>
        <v>-1987.9</v>
      </c>
      <c r="L15" s="114">
        <f t="shared" si="0"/>
        <v>-53</v>
      </c>
      <c r="M15" s="114">
        <f t="shared" si="0"/>
        <v>-26</v>
      </c>
      <c r="N15" s="114">
        <f t="shared" si="1"/>
        <v>5</v>
      </c>
      <c r="O15" s="114">
        <f t="shared" si="1"/>
        <v>5</v>
      </c>
      <c r="P15" s="114">
        <f t="shared" si="1"/>
        <v>-80</v>
      </c>
      <c r="Q15" s="114">
        <f t="shared" si="1"/>
        <v>-192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5.95" customHeight="1">
      <c r="A16" s="140"/>
      <c r="B16" s="70" t="s">
        <v>53</v>
      </c>
      <c r="C16" s="70"/>
      <c r="D16" s="70"/>
      <c r="E16" s="81" t="s">
        <v>194</v>
      </c>
      <c r="F16" s="114">
        <f t="shared" ref="F16:M16" si="2">F8-F11</f>
        <v>1245</v>
      </c>
      <c r="G16" s="114">
        <f t="shared" si="2"/>
        <v>2826</v>
      </c>
      <c r="H16" s="114">
        <f t="shared" si="2"/>
        <v>-1661</v>
      </c>
      <c r="I16" s="114">
        <f t="shared" si="2"/>
        <v>-515</v>
      </c>
      <c r="J16" s="114">
        <f t="shared" si="2"/>
        <v>-6249</v>
      </c>
      <c r="K16" s="114">
        <f t="shared" si="2"/>
        <v>-4537</v>
      </c>
      <c r="L16" s="114">
        <f t="shared" si="2"/>
        <v>2758</v>
      </c>
      <c r="M16" s="114">
        <f t="shared" si="2"/>
        <v>2797</v>
      </c>
      <c r="N16" s="114">
        <f t="shared" ref="N16:O16" si="3">N8-N11</f>
        <v>3436</v>
      </c>
      <c r="O16" s="114">
        <f t="shared" si="3"/>
        <v>2826</v>
      </c>
      <c r="P16" s="114">
        <f>P8-P11</f>
        <v>7</v>
      </c>
      <c r="Q16" s="114">
        <f>Q8-Q11</f>
        <v>-1329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5.95" customHeight="1">
      <c r="A17" s="140"/>
      <c r="B17" s="70" t="s">
        <v>54</v>
      </c>
      <c r="C17" s="70"/>
      <c r="D17" s="70"/>
      <c r="E17" s="68"/>
      <c r="F17" s="83"/>
      <c r="G17" s="83"/>
      <c r="H17" s="83">
        <v>6130</v>
      </c>
      <c r="I17" s="83">
        <v>5660</v>
      </c>
      <c r="J17" s="114">
        <v>92926</v>
      </c>
      <c r="K17" s="114">
        <v>98867</v>
      </c>
      <c r="L17" s="71">
        <v>0</v>
      </c>
      <c r="M17" s="114">
        <v>0</v>
      </c>
      <c r="N17" s="83">
        <v>455</v>
      </c>
      <c r="O17" s="114">
        <v>3891</v>
      </c>
      <c r="P17" s="83">
        <v>9948</v>
      </c>
      <c r="Q17" s="84">
        <v>9955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5.95" customHeight="1">
      <c r="A18" s="140"/>
      <c r="B18" s="70" t="s">
        <v>55</v>
      </c>
      <c r="C18" s="70"/>
      <c r="D18" s="70"/>
      <c r="E18" s="68"/>
      <c r="F18" s="84"/>
      <c r="G18" s="84"/>
      <c r="H18" s="120">
        <v>-483</v>
      </c>
      <c r="I18" s="120">
        <v>-292</v>
      </c>
      <c r="J18" s="84">
        <v>-754</v>
      </c>
      <c r="K18" s="120">
        <v>-205</v>
      </c>
      <c r="L18" s="84">
        <v>0</v>
      </c>
      <c r="M18" s="84">
        <v>0</v>
      </c>
      <c r="N18" s="84">
        <v>0</v>
      </c>
      <c r="O18" s="84">
        <v>0</v>
      </c>
      <c r="P18" s="84"/>
      <c r="Q18" s="84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5.95" customHeight="1">
      <c r="A19" s="140" t="s">
        <v>84</v>
      </c>
      <c r="B19" s="76" t="s">
        <v>56</v>
      </c>
      <c r="C19" s="70"/>
      <c r="D19" s="70"/>
      <c r="E19" s="81"/>
      <c r="F19" s="114">
        <v>17476</v>
      </c>
      <c r="G19" s="114">
        <v>20784</v>
      </c>
      <c r="H19" s="114">
        <v>1018</v>
      </c>
      <c r="I19" s="114">
        <v>1195</v>
      </c>
      <c r="J19" s="114">
        <v>2315</v>
      </c>
      <c r="K19" s="114">
        <v>2504</v>
      </c>
      <c r="L19" s="114">
        <v>4712</v>
      </c>
      <c r="M19" s="114">
        <v>5066</v>
      </c>
      <c r="N19" s="114">
        <v>1076</v>
      </c>
      <c r="O19" s="114">
        <v>1069</v>
      </c>
      <c r="P19" s="114">
        <v>1128</v>
      </c>
      <c r="Q19" s="114">
        <v>1028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5.95" customHeight="1">
      <c r="A20" s="140"/>
      <c r="B20" s="77"/>
      <c r="C20" s="70" t="s">
        <v>57</v>
      </c>
      <c r="D20" s="70"/>
      <c r="E20" s="81"/>
      <c r="F20" s="114">
        <v>13094</v>
      </c>
      <c r="G20" s="114">
        <v>14325</v>
      </c>
      <c r="H20" s="114">
        <v>647</v>
      </c>
      <c r="I20" s="114">
        <v>811</v>
      </c>
      <c r="J20" s="114">
        <v>1691</v>
      </c>
      <c r="K20" s="114">
        <v>1805</v>
      </c>
      <c r="L20" s="114">
        <v>2680</v>
      </c>
      <c r="M20" s="114">
        <v>4092</v>
      </c>
      <c r="N20" s="114">
        <v>1000</v>
      </c>
      <c r="O20" s="114">
        <v>1000</v>
      </c>
      <c r="P20" s="114">
        <v>232</v>
      </c>
      <c r="Q20" s="114">
        <v>193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15.95" customHeight="1">
      <c r="A21" s="140"/>
      <c r="B21" s="70" t="s">
        <v>58</v>
      </c>
      <c r="C21" s="70"/>
      <c r="D21" s="70"/>
      <c r="E21" s="81" t="s">
        <v>195</v>
      </c>
      <c r="F21" s="114">
        <v>17476</v>
      </c>
      <c r="G21" s="114">
        <v>20784</v>
      </c>
      <c r="H21" s="114">
        <v>1018</v>
      </c>
      <c r="I21" s="114">
        <v>1195</v>
      </c>
      <c r="J21" s="114">
        <v>2315</v>
      </c>
      <c r="K21" s="114">
        <v>2504</v>
      </c>
      <c r="L21" s="114">
        <v>4712</v>
      </c>
      <c r="M21" s="114">
        <v>5066</v>
      </c>
      <c r="N21" s="114">
        <v>1076</v>
      </c>
      <c r="O21" s="114">
        <v>1069</v>
      </c>
      <c r="P21" s="114">
        <v>1128</v>
      </c>
      <c r="Q21" s="114">
        <v>1028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5.95" customHeight="1">
      <c r="A22" s="140"/>
      <c r="B22" s="76" t="s">
        <v>59</v>
      </c>
      <c r="C22" s="70"/>
      <c r="D22" s="70"/>
      <c r="E22" s="81" t="s">
        <v>196</v>
      </c>
      <c r="F22" s="114">
        <v>30886</v>
      </c>
      <c r="G22" s="114">
        <v>34471</v>
      </c>
      <c r="H22" s="114">
        <v>1465</v>
      </c>
      <c r="I22" s="114">
        <v>1661</v>
      </c>
      <c r="J22" s="114">
        <v>9675</v>
      </c>
      <c r="K22" s="114">
        <v>9590</v>
      </c>
      <c r="L22" s="114">
        <v>14804</v>
      </c>
      <c r="M22" s="114">
        <v>16216</v>
      </c>
      <c r="N22" s="114">
        <v>6755</v>
      </c>
      <c r="O22" s="114">
        <v>7432</v>
      </c>
      <c r="P22" s="114">
        <v>1472</v>
      </c>
      <c r="Q22" s="114">
        <v>1614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5.95" customHeight="1">
      <c r="A23" s="140"/>
      <c r="B23" s="77" t="s">
        <v>60</v>
      </c>
      <c r="C23" s="70" t="s">
        <v>61</v>
      </c>
      <c r="D23" s="70"/>
      <c r="E23" s="81"/>
      <c r="F23" s="114">
        <v>19632</v>
      </c>
      <c r="G23" s="114">
        <v>19433</v>
      </c>
      <c r="H23" s="114">
        <v>800</v>
      </c>
      <c r="I23" s="114">
        <v>821</v>
      </c>
      <c r="J23" s="114">
        <v>7499</v>
      </c>
      <c r="K23" s="114">
        <v>6978</v>
      </c>
      <c r="L23" s="114">
        <v>6199</v>
      </c>
      <c r="M23" s="114">
        <v>6029</v>
      </c>
      <c r="N23" s="114">
        <v>4007</v>
      </c>
      <c r="O23" s="114">
        <v>4362</v>
      </c>
      <c r="P23" s="114">
        <v>984</v>
      </c>
      <c r="Q23" s="114">
        <v>1344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.95" customHeight="1">
      <c r="A24" s="140"/>
      <c r="B24" s="70" t="s">
        <v>197</v>
      </c>
      <c r="C24" s="70"/>
      <c r="D24" s="70"/>
      <c r="E24" s="81" t="s">
        <v>198</v>
      </c>
      <c r="F24" s="114">
        <f>F21-F22</f>
        <v>-13410</v>
      </c>
      <c r="G24" s="114">
        <f t="shared" ref="G24:J24" si="4">G21-G22</f>
        <v>-13687</v>
      </c>
      <c r="H24" s="114">
        <f t="shared" si="4"/>
        <v>-447</v>
      </c>
      <c r="I24" s="114">
        <f t="shared" si="4"/>
        <v>-466</v>
      </c>
      <c r="J24" s="114">
        <f t="shared" si="4"/>
        <v>-7360</v>
      </c>
      <c r="K24" s="114">
        <f>K21-K22</f>
        <v>-7086</v>
      </c>
      <c r="L24" s="114">
        <f t="shared" ref="L24:M24" si="5">L21-L22</f>
        <v>-10092</v>
      </c>
      <c r="M24" s="114">
        <f t="shared" si="5"/>
        <v>-11150</v>
      </c>
      <c r="N24" s="114">
        <f>N21-N22</f>
        <v>-5679</v>
      </c>
      <c r="O24" s="114">
        <f t="shared" ref="O24:Q24" si="6">O21-O22</f>
        <v>-6363</v>
      </c>
      <c r="P24" s="114">
        <f t="shared" si="6"/>
        <v>-344</v>
      </c>
      <c r="Q24" s="114">
        <f t="shared" si="6"/>
        <v>-586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5.95" customHeight="1">
      <c r="A25" s="140"/>
      <c r="B25" s="76" t="s">
        <v>62</v>
      </c>
      <c r="C25" s="76"/>
      <c r="D25" s="76"/>
      <c r="E25" s="145" t="s">
        <v>199</v>
      </c>
      <c r="F25" s="150">
        <v>13410</v>
      </c>
      <c r="G25" s="152">
        <v>13687</v>
      </c>
      <c r="H25" s="150">
        <v>-1186</v>
      </c>
      <c r="I25" s="150">
        <v>174</v>
      </c>
      <c r="J25" s="150">
        <v>2206</v>
      </c>
      <c r="K25" s="150">
        <v>6881</v>
      </c>
      <c r="L25" s="150">
        <v>10092</v>
      </c>
      <c r="M25" s="150">
        <v>11150</v>
      </c>
      <c r="N25" s="150">
        <v>5679</v>
      </c>
      <c r="O25" s="150">
        <v>6363</v>
      </c>
      <c r="P25" s="150">
        <v>344</v>
      </c>
      <c r="Q25" s="150">
        <v>586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5.95" customHeight="1">
      <c r="A26" s="140"/>
      <c r="B26" s="99" t="s">
        <v>63</v>
      </c>
      <c r="C26" s="99"/>
      <c r="D26" s="99"/>
      <c r="E26" s="146"/>
      <c r="F26" s="151"/>
      <c r="G26" s="153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5.95" customHeight="1">
      <c r="A27" s="140"/>
      <c r="B27" s="70" t="s">
        <v>200</v>
      </c>
      <c r="C27" s="70"/>
      <c r="D27" s="70"/>
      <c r="E27" s="81" t="s">
        <v>201</v>
      </c>
      <c r="F27" s="114">
        <f t="shared" ref="F27:G27" si="7">F24+F25</f>
        <v>0</v>
      </c>
      <c r="G27" s="114">
        <f t="shared" si="7"/>
        <v>0</v>
      </c>
      <c r="H27" s="114">
        <f>H24+H25</f>
        <v>-1633</v>
      </c>
      <c r="I27" s="114">
        <f t="shared" ref="I27:J27" si="8">I24+I25</f>
        <v>-292</v>
      </c>
      <c r="J27" s="114">
        <f t="shared" si="8"/>
        <v>-5154</v>
      </c>
      <c r="K27" s="114">
        <f>K24+K25</f>
        <v>-205</v>
      </c>
      <c r="L27" s="114">
        <f t="shared" ref="L27:M27" si="9">L24+L25</f>
        <v>0</v>
      </c>
      <c r="M27" s="114">
        <f t="shared" si="9"/>
        <v>0</v>
      </c>
      <c r="N27" s="114">
        <f t="shared" ref="N27" si="10">N24+N25</f>
        <v>0</v>
      </c>
      <c r="O27" s="114">
        <f>O24+O25</f>
        <v>0</v>
      </c>
      <c r="P27" s="114">
        <f t="shared" ref="P27:Q27" si="11">P24+P25</f>
        <v>0</v>
      </c>
      <c r="Q27" s="114">
        <f t="shared" si="11"/>
        <v>0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/>
      <c r="P29" s="19"/>
      <c r="Q29" s="21" t="s">
        <v>202</v>
      </c>
      <c r="R29" s="19"/>
      <c r="S29" s="19"/>
      <c r="T29" s="19"/>
      <c r="U29" s="19"/>
      <c r="V29" s="19"/>
      <c r="W29" s="19"/>
      <c r="X29" s="19"/>
      <c r="Y29" s="19"/>
      <c r="Z29" s="19"/>
      <c r="AA29" s="21"/>
    </row>
    <row r="30" spans="1:27" ht="15.95" customHeight="1">
      <c r="A30" s="142" t="s">
        <v>64</v>
      </c>
      <c r="B30" s="142"/>
      <c r="C30" s="142"/>
      <c r="D30" s="142"/>
      <c r="E30" s="142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26"/>
      <c r="S30" s="20"/>
      <c r="T30" s="26"/>
      <c r="U30" s="20"/>
      <c r="V30" s="26"/>
      <c r="W30" s="20"/>
      <c r="X30" s="26"/>
      <c r="Y30" s="20"/>
      <c r="Z30" s="26"/>
      <c r="AA30" s="20"/>
    </row>
    <row r="31" spans="1:27" ht="15.95" customHeight="1">
      <c r="A31" s="142"/>
      <c r="B31" s="142"/>
      <c r="C31" s="142"/>
      <c r="D31" s="142"/>
      <c r="E31" s="142"/>
      <c r="F31" s="68" t="s">
        <v>279</v>
      </c>
      <c r="G31" s="101" t="s">
        <v>283</v>
      </c>
      <c r="H31" s="68" t="s">
        <v>279</v>
      </c>
      <c r="I31" s="101" t="s">
        <v>283</v>
      </c>
      <c r="J31" s="68" t="s">
        <v>279</v>
      </c>
      <c r="K31" s="101" t="s">
        <v>283</v>
      </c>
      <c r="L31" s="68" t="s">
        <v>279</v>
      </c>
      <c r="M31" s="101" t="s">
        <v>283</v>
      </c>
      <c r="N31" s="68" t="s">
        <v>279</v>
      </c>
      <c r="O31" s="111" t="s">
        <v>283</v>
      </c>
      <c r="P31" s="68" t="s">
        <v>279</v>
      </c>
      <c r="Q31" s="101" t="s">
        <v>283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15.95" customHeight="1">
      <c r="A32" s="140" t="s">
        <v>85</v>
      </c>
      <c r="B32" s="76" t="s">
        <v>45</v>
      </c>
      <c r="C32" s="70"/>
      <c r="D32" s="70"/>
      <c r="E32" s="81" t="s">
        <v>36</v>
      </c>
      <c r="F32" s="82"/>
      <c r="G32" s="82"/>
      <c r="H32" s="82"/>
      <c r="I32" s="82"/>
      <c r="J32" s="82"/>
      <c r="K32" s="82"/>
      <c r="L32" s="82"/>
      <c r="M32" s="82"/>
      <c r="N32" s="112"/>
      <c r="O32" s="112"/>
      <c r="P32" s="82"/>
      <c r="Q32" s="82"/>
      <c r="R32" s="23"/>
      <c r="S32" s="23"/>
      <c r="T32" s="23"/>
      <c r="U32" s="23"/>
      <c r="V32" s="25"/>
      <c r="W32" s="25"/>
      <c r="X32" s="23"/>
      <c r="Y32" s="23"/>
      <c r="Z32" s="25"/>
      <c r="AA32" s="25"/>
    </row>
    <row r="33" spans="1:27" ht="15.95" customHeight="1">
      <c r="A33" s="147"/>
      <c r="B33" s="78"/>
      <c r="C33" s="76" t="s">
        <v>65</v>
      </c>
      <c r="D33" s="70"/>
      <c r="E33" s="81"/>
      <c r="F33" s="82"/>
      <c r="G33" s="82"/>
      <c r="H33" s="82"/>
      <c r="I33" s="82"/>
      <c r="J33" s="82"/>
      <c r="K33" s="82"/>
      <c r="L33" s="82"/>
      <c r="M33" s="82"/>
      <c r="N33" s="112"/>
      <c r="O33" s="112"/>
      <c r="P33" s="82"/>
      <c r="Q33" s="82"/>
      <c r="R33" s="23"/>
      <c r="S33" s="23"/>
      <c r="T33" s="23"/>
      <c r="U33" s="23"/>
      <c r="V33" s="25"/>
      <c r="W33" s="25"/>
      <c r="X33" s="23"/>
      <c r="Y33" s="23"/>
      <c r="Z33" s="25"/>
      <c r="AA33" s="25"/>
    </row>
    <row r="34" spans="1:27" ht="15.95" customHeight="1">
      <c r="A34" s="147"/>
      <c r="B34" s="78"/>
      <c r="C34" s="77"/>
      <c r="D34" s="70" t="s">
        <v>66</v>
      </c>
      <c r="E34" s="81"/>
      <c r="F34" s="82"/>
      <c r="G34" s="82"/>
      <c r="H34" s="82"/>
      <c r="I34" s="82"/>
      <c r="J34" s="82"/>
      <c r="K34" s="82"/>
      <c r="L34" s="82"/>
      <c r="M34" s="82"/>
      <c r="N34" s="112"/>
      <c r="O34" s="112"/>
      <c r="P34" s="82"/>
      <c r="Q34" s="82"/>
      <c r="R34" s="23"/>
      <c r="S34" s="23"/>
      <c r="T34" s="23"/>
      <c r="U34" s="23"/>
      <c r="V34" s="25"/>
      <c r="W34" s="25"/>
      <c r="X34" s="23"/>
      <c r="Y34" s="23"/>
      <c r="Z34" s="25"/>
      <c r="AA34" s="25"/>
    </row>
    <row r="35" spans="1:27" ht="15.95" customHeight="1">
      <c r="A35" s="147"/>
      <c r="B35" s="77"/>
      <c r="C35" s="70" t="s">
        <v>67</v>
      </c>
      <c r="D35" s="70"/>
      <c r="E35" s="81"/>
      <c r="F35" s="82"/>
      <c r="G35" s="82"/>
      <c r="H35" s="82"/>
      <c r="I35" s="82"/>
      <c r="J35" s="84"/>
      <c r="K35" s="84"/>
      <c r="L35" s="82"/>
      <c r="M35" s="82"/>
      <c r="N35" s="112"/>
      <c r="O35" s="112"/>
      <c r="P35" s="82"/>
      <c r="Q35" s="82"/>
      <c r="R35" s="23"/>
      <c r="S35" s="23"/>
      <c r="T35" s="23"/>
      <c r="U35" s="23"/>
      <c r="V35" s="25"/>
      <c r="W35" s="25"/>
      <c r="X35" s="23"/>
      <c r="Y35" s="23"/>
      <c r="Z35" s="25"/>
      <c r="AA35" s="25"/>
    </row>
    <row r="36" spans="1:27" ht="15.95" customHeight="1">
      <c r="A36" s="147"/>
      <c r="B36" s="76" t="s">
        <v>48</v>
      </c>
      <c r="C36" s="70"/>
      <c r="D36" s="70"/>
      <c r="E36" s="81" t="s">
        <v>37</v>
      </c>
      <c r="F36" s="82"/>
      <c r="G36" s="82"/>
      <c r="H36" s="82"/>
      <c r="I36" s="82"/>
      <c r="J36" s="82"/>
      <c r="K36" s="82"/>
      <c r="L36" s="82"/>
      <c r="M36" s="82"/>
      <c r="N36" s="112"/>
      <c r="O36" s="112"/>
      <c r="P36" s="82"/>
      <c r="Q36" s="82"/>
      <c r="R36" s="23"/>
      <c r="S36" s="23"/>
      <c r="T36" s="23"/>
      <c r="U36" s="23"/>
      <c r="V36" s="23"/>
      <c r="W36" s="23"/>
      <c r="X36" s="23"/>
      <c r="Y36" s="23"/>
      <c r="Z36" s="25"/>
      <c r="AA36" s="25"/>
    </row>
    <row r="37" spans="1:27" ht="15.95" customHeight="1">
      <c r="A37" s="147"/>
      <c r="B37" s="78"/>
      <c r="C37" s="70" t="s">
        <v>68</v>
      </c>
      <c r="D37" s="70"/>
      <c r="E37" s="81"/>
      <c r="F37" s="82"/>
      <c r="G37" s="82"/>
      <c r="H37" s="82"/>
      <c r="I37" s="82"/>
      <c r="J37" s="82"/>
      <c r="K37" s="82"/>
      <c r="L37" s="82"/>
      <c r="M37" s="82"/>
      <c r="N37" s="112"/>
      <c r="O37" s="112"/>
      <c r="P37" s="82"/>
      <c r="Q37" s="82"/>
      <c r="R37" s="23"/>
      <c r="S37" s="23"/>
      <c r="T37" s="23"/>
      <c r="U37" s="23"/>
      <c r="V37" s="23"/>
      <c r="W37" s="23"/>
      <c r="X37" s="23"/>
      <c r="Y37" s="23"/>
      <c r="Z37" s="25"/>
      <c r="AA37" s="25"/>
    </row>
    <row r="38" spans="1:27" ht="15.95" customHeight="1">
      <c r="A38" s="147"/>
      <c r="B38" s="77"/>
      <c r="C38" s="70" t="s">
        <v>69</v>
      </c>
      <c r="D38" s="70"/>
      <c r="E38" s="81"/>
      <c r="F38" s="82"/>
      <c r="G38" s="82"/>
      <c r="H38" s="82"/>
      <c r="I38" s="82"/>
      <c r="J38" s="82"/>
      <c r="K38" s="84"/>
      <c r="L38" s="82"/>
      <c r="M38" s="82"/>
      <c r="N38" s="112"/>
      <c r="O38" s="112"/>
      <c r="P38" s="82"/>
      <c r="Q38" s="82"/>
      <c r="R38" s="23"/>
      <c r="S38" s="23"/>
      <c r="T38" s="25"/>
      <c r="U38" s="25"/>
      <c r="V38" s="23"/>
      <c r="W38" s="23"/>
      <c r="X38" s="23"/>
      <c r="Y38" s="23"/>
      <c r="Z38" s="25"/>
      <c r="AA38" s="25"/>
    </row>
    <row r="39" spans="1:27" ht="15.95" customHeight="1">
      <c r="A39" s="147"/>
      <c r="B39" s="31" t="s">
        <v>70</v>
      </c>
      <c r="C39" s="31"/>
      <c r="D39" s="31"/>
      <c r="E39" s="81" t="s">
        <v>203</v>
      </c>
      <c r="F39" s="82">
        <f t="shared" ref="F39:Q39" si="12">F32-F36</f>
        <v>0</v>
      </c>
      <c r="G39" s="82">
        <f t="shared" si="12"/>
        <v>0</v>
      </c>
      <c r="H39" s="82">
        <f t="shared" si="12"/>
        <v>0</v>
      </c>
      <c r="I39" s="82">
        <f t="shared" si="12"/>
        <v>0</v>
      </c>
      <c r="J39" s="82">
        <f t="shared" si="12"/>
        <v>0</v>
      </c>
      <c r="K39" s="82">
        <f t="shared" si="12"/>
        <v>0</v>
      </c>
      <c r="L39" s="82">
        <f t="shared" si="12"/>
        <v>0</v>
      </c>
      <c r="M39" s="82">
        <f t="shared" si="12"/>
        <v>0</v>
      </c>
      <c r="N39" s="112">
        <f t="shared" ref="N39:O39" si="13">N32-N36</f>
        <v>0</v>
      </c>
      <c r="O39" s="112">
        <f t="shared" si="13"/>
        <v>0</v>
      </c>
      <c r="P39" s="82">
        <f t="shared" si="12"/>
        <v>0</v>
      </c>
      <c r="Q39" s="82">
        <f t="shared" si="12"/>
        <v>0</v>
      </c>
      <c r="R39" s="23"/>
      <c r="S39" s="23"/>
      <c r="T39" s="23"/>
      <c r="U39" s="23"/>
      <c r="V39" s="23"/>
      <c r="W39" s="23"/>
      <c r="X39" s="23"/>
      <c r="Y39" s="23"/>
      <c r="Z39" s="25"/>
      <c r="AA39" s="25"/>
    </row>
    <row r="40" spans="1:27" ht="15.95" customHeight="1">
      <c r="A40" s="140" t="s">
        <v>86</v>
      </c>
      <c r="B40" s="76" t="s">
        <v>71</v>
      </c>
      <c r="C40" s="70"/>
      <c r="D40" s="70"/>
      <c r="E40" s="81" t="s">
        <v>39</v>
      </c>
      <c r="F40" s="82"/>
      <c r="G40" s="82"/>
      <c r="H40" s="82"/>
      <c r="I40" s="82"/>
      <c r="J40" s="82"/>
      <c r="K40" s="82"/>
      <c r="L40" s="82"/>
      <c r="M40" s="82"/>
      <c r="N40" s="112"/>
      <c r="O40" s="112"/>
      <c r="P40" s="82"/>
      <c r="Q40" s="82"/>
      <c r="R40" s="23"/>
      <c r="S40" s="23"/>
      <c r="T40" s="23"/>
      <c r="U40" s="23"/>
      <c r="V40" s="25"/>
      <c r="W40" s="25"/>
      <c r="X40" s="25"/>
      <c r="Y40" s="25"/>
      <c r="Z40" s="23"/>
      <c r="AA40" s="23"/>
    </row>
    <row r="41" spans="1:27" ht="15.95" customHeight="1">
      <c r="A41" s="141"/>
      <c r="B41" s="77"/>
      <c r="C41" s="70" t="s">
        <v>72</v>
      </c>
      <c r="D41" s="70"/>
      <c r="E41" s="81"/>
      <c r="F41" s="84"/>
      <c r="G41" s="84"/>
      <c r="H41" s="84"/>
      <c r="I41" s="84"/>
      <c r="J41" s="82"/>
      <c r="K41" s="82"/>
      <c r="L41" s="82"/>
      <c r="M41" s="82"/>
      <c r="N41" s="112"/>
      <c r="O41" s="112"/>
      <c r="P41" s="82"/>
      <c r="Q41" s="82"/>
      <c r="R41" s="25"/>
      <c r="S41" s="25"/>
      <c r="T41" s="25"/>
      <c r="U41" s="25"/>
      <c r="V41" s="25"/>
      <c r="W41" s="25"/>
      <c r="X41" s="25"/>
      <c r="Y41" s="25"/>
      <c r="Z41" s="23"/>
      <c r="AA41" s="23"/>
    </row>
    <row r="42" spans="1:27" ht="15.95" customHeight="1">
      <c r="A42" s="141"/>
      <c r="B42" s="76" t="s">
        <v>59</v>
      </c>
      <c r="C42" s="70"/>
      <c r="D42" s="70"/>
      <c r="E42" s="81" t="s">
        <v>40</v>
      </c>
      <c r="F42" s="82"/>
      <c r="G42" s="82"/>
      <c r="H42" s="82"/>
      <c r="I42" s="82"/>
      <c r="J42" s="82"/>
      <c r="K42" s="82"/>
      <c r="L42" s="82"/>
      <c r="M42" s="82"/>
      <c r="N42" s="112"/>
      <c r="O42" s="112"/>
      <c r="P42" s="82"/>
      <c r="Q42" s="82"/>
      <c r="R42" s="23"/>
      <c r="S42" s="23"/>
      <c r="T42" s="23"/>
      <c r="U42" s="23"/>
      <c r="V42" s="25"/>
      <c r="W42" s="25"/>
      <c r="X42" s="23"/>
      <c r="Y42" s="23"/>
      <c r="Z42" s="23"/>
      <c r="AA42" s="23"/>
    </row>
    <row r="43" spans="1:27" ht="15.95" customHeight="1">
      <c r="A43" s="141"/>
      <c r="B43" s="77"/>
      <c r="C43" s="70" t="s">
        <v>73</v>
      </c>
      <c r="D43" s="70"/>
      <c r="E43" s="81"/>
      <c r="F43" s="82"/>
      <c r="G43" s="82"/>
      <c r="H43" s="82"/>
      <c r="I43" s="82"/>
      <c r="J43" s="84"/>
      <c r="K43" s="84"/>
      <c r="L43" s="82"/>
      <c r="M43" s="82"/>
      <c r="N43" s="112"/>
      <c r="O43" s="112"/>
      <c r="P43" s="82"/>
      <c r="Q43" s="82"/>
      <c r="R43" s="23"/>
      <c r="S43" s="23"/>
      <c r="T43" s="25"/>
      <c r="U43" s="23"/>
      <c r="V43" s="25"/>
      <c r="W43" s="25"/>
      <c r="X43" s="23"/>
      <c r="Y43" s="23"/>
      <c r="Z43" s="25"/>
      <c r="AA43" s="25"/>
    </row>
    <row r="44" spans="1:27" ht="15.95" customHeight="1">
      <c r="A44" s="141"/>
      <c r="B44" s="70" t="s">
        <v>70</v>
      </c>
      <c r="C44" s="70"/>
      <c r="D44" s="70"/>
      <c r="E44" s="81" t="s">
        <v>204</v>
      </c>
      <c r="F44" s="84">
        <f t="shared" ref="F44:Q44" si="14">F40-F42</f>
        <v>0</v>
      </c>
      <c r="G44" s="84">
        <f t="shared" si="14"/>
        <v>0</v>
      </c>
      <c r="H44" s="84">
        <f t="shared" si="14"/>
        <v>0</v>
      </c>
      <c r="I44" s="84">
        <f t="shared" si="14"/>
        <v>0</v>
      </c>
      <c r="J44" s="84">
        <f t="shared" si="14"/>
        <v>0</v>
      </c>
      <c r="K44" s="84">
        <f t="shared" si="14"/>
        <v>0</v>
      </c>
      <c r="L44" s="84">
        <f t="shared" si="14"/>
        <v>0</v>
      </c>
      <c r="M44" s="84">
        <f t="shared" si="14"/>
        <v>0</v>
      </c>
      <c r="N44" s="84">
        <f t="shared" ref="N44:O44" si="15">N40-N42</f>
        <v>0</v>
      </c>
      <c r="O44" s="84">
        <f t="shared" si="15"/>
        <v>0</v>
      </c>
      <c r="P44" s="84">
        <f t="shared" si="14"/>
        <v>0</v>
      </c>
      <c r="Q44" s="84">
        <f t="shared" si="14"/>
        <v>0</v>
      </c>
      <c r="R44" s="25"/>
      <c r="S44" s="25"/>
      <c r="T44" s="23"/>
      <c r="U44" s="23"/>
      <c r="V44" s="25"/>
      <c r="W44" s="25"/>
      <c r="X44" s="23"/>
      <c r="Y44" s="23"/>
      <c r="Z44" s="23"/>
      <c r="AA44" s="23"/>
    </row>
    <row r="45" spans="1:27" ht="15.95" customHeight="1">
      <c r="A45" s="140" t="s">
        <v>78</v>
      </c>
      <c r="B45" s="31" t="s">
        <v>74</v>
      </c>
      <c r="C45" s="31"/>
      <c r="D45" s="31"/>
      <c r="E45" s="81" t="s">
        <v>205</v>
      </c>
      <c r="F45" s="82">
        <f t="shared" ref="F45:Q45" si="16">F39+F44</f>
        <v>0</v>
      </c>
      <c r="G45" s="82">
        <f t="shared" si="16"/>
        <v>0</v>
      </c>
      <c r="H45" s="82">
        <f t="shared" si="16"/>
        <v>0</v>
      </c>
      <c r="I45" s="82">
        <f t="shared" si="16"/>
        <v>0</v>
      </c>
      <c r="J45" s="82">
        <f t="shared" si="16"/>
        <v>0</v>
      </c>
      <c r="K45" s="82">
        <f t="shared" si="16"/>
        <v>0</v>
      </c>
      <c r="L45" s="82">
        <f t="shared" si="16"/>
        <v>0</v>
      </c>
      <c r="M45" s="82">
        <f t="shared" si="16"/>
        <v>0</v>
      </c>
      <c r="N45" s="112">
        <f t="shared" ref="N45:O45" si="17">N39+N44</f>
        <v>0</v>
      </c>
      <c r="O45" s="112">
        <f t="shared" si="17"/>
        <v>0</v>
      </c>
      <c r="P45" s="82">
        <f t="shared" si="16"/>
        <v>0</v>
      </c>
      <c r="Q45" s="82">
        <f t="shared" si="16"/>
        <v>0</v>
      </c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5.95" customHeight="1">
      <c r="A46" s="141"/>
      <c r="B46" s="70" t="s">
        <v>75</v>
      </c>
      <c r="C46" s="70"/>
      <c r="D46" s="70"/>
      <c r="E46" s="70"/>
      <c r="F46" s="84"/>
      <c r="G46" s="84"/>
      <c r="H46" s="84"/>
      <c r="I46" s="84"/>
      <c r="J46" s="84"/>
      <c r="K46" s="84"/>
      <c r="L46" s="82"/>
      <c r="M46" s="82"/>
      <c r="N46" s="84"/>
      <c r="O46" s="84"/>
      <c r="P46" s="84"/>
      <c r="Q46" s="84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15.95" customHeight="1">
      <c r="A47" s="141"/>
      <c r="B47" s="70" t="s">
        <v>76</v>
      </c>
      <c r="C47" s="70"/>
      <c r="D47" s="70"/>
      <c r="E47" s="70"/>
      <c r="F47" s="82"/>
      <c r="G47" s="82"/>
      <c r="H47" s="82"/>
      <c r="I47" s="82"/>
      <c r="J47" s="82"/>
      <c r="K47" s="82"/>
      <c r="L47" s="82"/>
      <c r="M47" s="82"/>
      <c r="N47" s="112"/>
      <c r="O47" s="112"/>
      <c r="P47" s="82"/>
      <c r="Q47" s="82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15.95" customHeight="1">
      <c r="A48" s="141"/>
      <c r="B48" s="70" t="s">
        <v>77</v>
      </c>
      <c r="C48" s="70"/>
      <c r="D48" s="70"/>
      <c r="E48" s="70"/>
      <c r="F48" s="82"/>
      <c r="G48" s="82"/>
      <c r="H48" s="82"/>
      <c r="I48" s="82"/>
      <c r="J48" s="82"/>
      <c r="K48" s="82"/>
      <c r="L48" s="82"/>
      <c r="M48" s="82"/>
      <c r="N48" s="112"/>
      <c r="O48" s="112"/>
      <c r="P48" s="82"/>
      <c r="Q48" s="82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17" ht="15.95" customHeight="1">
      <c r="A49" s="12" t="s">
        <v>206</v>
      </c>
      <c r="O49" s="4"/>
      <c r="Q49" s="4"/>
    </row>
    <row r="50" spans="1:17" ht="15.95" customHeight="1">
      <c r="A50" s="12"/>
      <c r="O50" s="8"/>
      <c r="Q50" s="8"/>
    </row>
  </sheetData>
  <mergeCells count="32">
    <mergeCell ref="Q25:Q26"/>
    <mergeCell ref="P30:Q30"/>
    <mergeCell ref="J30:K30"/>
    <mergeCell ref="L30:M30"/>
    <mergeCell ref="N6:O6"/>
    <mergeCell ref="N25:N26"/>
    <mergeCell ref="O25:O26"/>
    <mergeCell ref="N30:O30"/>
    <mergeCell ref="F6:G6"/>
    <mergeCell ref="H6:I6"/>
    <mergeCell ref="A32:A39"/>
    <mergeCell ref="A40:A44"/>
    <mergeCell ref="A45:A48"/>
    <mergeCell ref="A30:E31"/>
    <mergeCell ref="F30:G30"/>
    <mergeCell ref="H30:I30"/>
    <mergeCell ref="J6:K6"/>
    <mergeCell ref="L6:M6"/>
    <mergeCell ref="P6:Q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P25:P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 activeCell="E20" sqref="E20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42" t="s">
        <v>0</v>
      </c>
      <c r="B1" s="42"/>
      <c r="C1" s="53" t="s">
        <v>300</v>
      </c>
      <c r="D1" s="54"/>
    </row>
    <row r="3" spans="1:14" ht="15" customHeight="1">
      <c r="A3" s="16" t="s">
        <v>207</v>
      </c>
      <c r="B3" s="16"/>
      <c r="C3" s="16"/>
      <c r="D3" s="16"/>
      <c r="E3" s="16"/>
      <c r="F3" s="16"/>
      <c r="I3" s="16"/>
      <c r="J3" s="16"/>
    </row>
    <row r="4" spans="1:14" ht="15" customHeight="1">
      <c r="A4" s="16"/>
      <c r="B4" s="16"/>
      <c r="C4" s="16"/>
      <c r="D4" s="16"/>
      <c r="E4" s="16"/>
      <c r="F4" s="16"/>
      <c r="I4" s="16"/>
      <c r="J4" s="16"/>
    </row>
    <row r="5" spans="1:14" ht="15" customHeight="1">
      <c r="A5" s="55"/>
      <c r="B5" s="55" t="s">
        <v>301</v>
      </c>
      <c r="C5" s="55"/>
      <c r="D5" s="55"/>
      <c r="H5" s="17"/>
      <c r="L5" s="17"/>
      <c r="N5" s="17" t="s">
        <v>208</v>
      </c>
    </row>
    <row r="6" spans="1:14" ht="15" customHeight="1">
      <c r="A6" s="56"/>
      <c r="B6" s="57"/>
      <c r="C6" s="57"/>
      <c r="D6" s="109"/>
      <c r="E6" s="159" t="s">
        <v>302</v>
      </c>
      <c r="F6" s="160"/>
      <c r="G6" s="161" t="s">
        <v>303</v>
      </c>
      <c r="H6" s="162"/>
      <c r="I6" s="161" t="s">
        <v>304</v>
      </c>
      <c r="J6" s="162"/>
      <c r="K6" s="159" t="s">
        <v>305</v>
      </c>
      <c r="L6" s="160"/>
      <c r="M6" s="122"/>
      <c r="N6" s="122"/>
    </row>
    <row r="7" spans="1:14" ht="15" customHeight="1">
      <c r="A7" s="58"/>
      <c r="B7" s="59"/>
      <c r="C7" s="59"/>
      <c r="D7" s="110"/>
      <c r="E7" s="113" t="s">
        <v>306</v>
      </c>
      <c r="F7" s="102" t="s">
        <v>307</v>
      </c>
      <c r="G7" s="113" t="s">
        <v>306</v>
      </c>
      <c r="H7" s="113" t="s">
        <v>307</v>
      </c>
      <c r="I7" s="113" t="s">
        <v>306</v>
      </c>
      <c r="J7" s="113" t="s">
        <v>307</v>
      </c>
      <c r="K7" s="113" t="s">
        <v>306</v>
      </c>
      <c r="L7" s="113" t="s">
        <v>307</v>
      </c>
      <c r="M7" s="113" t="s">
        <v>306</v>
      </c>
      <c r="N7" s="113" t="s">
        <v>307</v>
      </c>
    </row>
    <row r="8" spans="1:14" ht="18" customHeight="1">
      <c r="A8" s="137" t="s">
        <v>209</v>
      </c>
      <c r="B8" s="103" t="s">
        <v>210</v>
      </c>
      <c r="C8" s="104"/>
      <c r="D8" s="104"/>
      <c r="E8" s="105">
        <v>3</v>
      </c>
      <c r="F8" s="105">
        <v>3</v>
      </c>
      <c r="G8" s="105">
        <v>1</v>
      </c>
      <c r="H8" s="105">
        <v>1</v>
      </c>
      <c r="I8" s="105">
        <v>1</v>
      </c>
      <c r="J8" s="105">
        <v>1</v>
      </c>
      <c r="K8" s="105">
        <v>1</v>
      </c>
      <c r="L8" s="105">
        <v>1</v>
      </c>
      <c r="M8" s="105"/>
      <c r="N8" s="105"/>
    </row>
    <row r="9" spans="1:14" ht="18" customHeight="1">
      <c r="A9" s="137"/>
      <c r="B9" s="163" t="s">
        <v>211</v>
      </c>
      <c r="C9" s="70" t="s">
        <v>212</v>
      </c>
      <c r="D9" s="70"/>
      <c r="E9" s="105">
        <v>100</v>
      </c>
      <c r="F9" s="105">
        <v>100</v>
      </c>
      <c r="G9" s="105">
        <v>75</v>
      </c>
      <c r="H9" s="105">
        <v>75</v>
      </c>
      <c r="I9" s="105">
        <v>10</v>
      </c>
      <c r="J9" s="105">
        <v>10</v>
      </c>
      <c r="K9" s="105">
        <v>250</v>
      </c>
      <c r="L9" s="105">
        <v>250</v>
      </c>
      <c r="M9" s="105"/>
      <c r="N9" s="105"/>
    </row>
    <row r="10" spans="1:14" ht="18" customHeight="1">
      <c r="A10" s="137"/>
      <c r="B10" s="164"/>
      <c r="C10" s="70" t="s">
        <v>213</v>
      </c>
      <c r="D10" s="70"/>
      <c r="E10" s="105">
        <v>50</v>
      </c>
      <c r="F10" s="105">
        <v>50</v>
      </c>
      <c r="G10" s="105">
        <v>75</v>
      </c>
      <c r="H10" s="105">
        <v>75</v>
      </c>
      <c r="I10" s="105">
        <v>10</v>
      </c>
      <c r="J10" s="105">
        <v>10</v>
      </c>
      <c r="K10" s="105">
        <v>250</v>
      </c>
      <c r="L10" s="105">
        <v>250</v>
      </c>
      <c r="M10" s="105"/>
      <c r="N10" s="105"/>
    </row>
    <row r="11" spans="1:14" ht="18" customHeight="1">
      <c r="A11" s="137"/>
      <c r="B11" s="164"/>
      <c r="C11" s="70" t="s">
        <v>214</v>
      </c>
      <c r="D11" s="70"/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/>
      <c r="N11" s="105"/>
    </row>
    <row r="12" spans="1:14" ht="18" customHeight="1">
      <c r="A12" s="137"/>
      <c r="B12" s="164"/>
      <c r="C12" s="70" t="s">
        <v>215</v>
      </c>
      <c r="D12" s="70"/>
      <c r="E12" s="105">
        <v>50</v>
      </c>
      <c r="F12" s="105">
        <v>50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/>
      <c r="N12" s="105"/>
    </row>
    <row r="13" spans="1:14" ht="18" customHeight="1">
      <c r="A13" s="137"/>
      <c r="B13" s="164"/>
      <c r="C13" s="70" t="s">
        <v>216</v>
      </c>
      <c r="D13" s="70"/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/>
      <c r="N13" s="105"/>
    </row>
    <row r="14" spans="1:14" ht="18" customHeight="1">
      <c r="A14" s="137"/>
      <c r="B14" s="165"/>
      <c r="C14" s="70" t="s">
        <v>78</v>
      </c>
      <c r="D14" s="70"/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/>
      <c r="N14" s="105"/>
    </row>
    <row r="15" spans="1:14" ht="18" customHeight="1">
      <c r="A15" s="136" t="s">
        <v>217</v>
      </c>
      <c r="B15" s="137" t="s">
        <v>218</v>
      </c>
      <c r="C15" s="70" t="s">
        <v>219</v>
      </c>
      <c r="D15" s="70"/>
      <c r="E15" s="114">
        <v>860</v>
      </c>
      <c r="F15" s="114">
        <v>797</v>
      </c>
      <c r="G15" s="114">
        <v>625</v>
      </c>
      <c r="H15" s="114">
        <v>578</v>
      </c>
      <c r="I15" s="114">
        <v>465</v>
      </c>
      <c r="J15" s="114">
        <v>279</v>
      </c>
      <c r="K15" s="114"/>
      <c r="L15" s="114">
        <v>243</v>
      </c>
      <c r="M15" s="114"/>
      <c r="N15" s="114"/>
    </row>
    <row r="16" spans="1:14" ht="18" customHeight="1">
      <c r="A16" s="137"/>
      <c r="B16" s="137"/>
      <c r="C16" s="70" t="s">
        <v>220</v>
      </c>
      <c r="D16" s="70"/>
      <c r="E16" s="114">
        <v>70</v>
      </c>
      <c r="F16" s="114">
        <v>64</v>
      </c>
      <c r="G16" s="114">
        <v>374</v>
      </c>
      <c r="H16" s="114">
        <v>381</v>
      </c>
      <c r="I16" s="114">
        <v>454</v>
      </c>
      <c r="J16" s="114">
        <v>450</v>
      </c>
      <c r="K16" s="114"/>
      <c r="L16" s="114">
        <v>1488</v>
      </c>
      <c r="M16" s="114"/>
      <c r="N16" s="114"/>
    </row>
    <row r="17" spans="1:15" ht="18" customHeight="1">
      <c r="A17" s="137"/>
      <c r="B17" s="137"/>
      <c r="C17" s="70" t="s">
        <v>221</v>
      </c>
      <c r="D17" s="70"/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/>
      <c r="L17" s="114">
        <v>0</v>
      </c>
      <c r="M17" s="114"/>
      <c r="N17" s="114"/>
    </row>
    <row r="18" spans="1:15" ht="18" customHeight="1">
      <c r="A18" s="137"/>
      <c r="B18" s="137"/>
      <c r="C18" s="70" t="s">
        <v>222</v>
      </c>
      <c r="D18" s="70"/>
      <c r="E18" s="114">
        <v>931</v>
      </c>
      <c r="F18" s="114">
        <v>861</v>
      </c>
      <c r="G18" s="114">
        <v>999</v>
      </c>
      <c r="H18" s="114">
        <v>959</v>
      </c>
      <c r="I18" s="114">
        <v>919</v>
      </c>
      <c r="J18" s="114">
        <v>729</v>
      </c>
      <c r="K18" s="114"/>
      <c r="L18" s="114">
        <v>1731</v>
      </c>
      <c r="M18" s="114"/>
      <c r="N18" s="114"/>
    </row>
    <row r="19" spans="1:15" ht="18" customHeight="1">
      <c r="A19" s="137"/>
      <c r="B19" s="137" t="s">
        <v>223</v>
      </c>
      <c r="C19" s="70" t="s">
        <v>224</v>
      </c>
      <c r="D19" s="70"/>
      <c r="E19" s="114">
        <v>221</v>
      </c>
      <c r="F19" s="114">
        <v>227</v>
      </c>
      <c r="G19" s="114">
        <v>176</v>
      </c>
      <c r="H19" s="114">
        <v>178</v>
      </c>
      <c r="I19" s="114">
        <v>485</v>
      </c>
      <c r="J19" s="114">
        <v>337</v>
      </c>
      <c r="K19" s="114"/>
      <c r="L19" s="114">
        <v>284</v>
      </c>
      <c r="M19" s="114"/>
      <c r="N19" s="114"/>
    </row>
    <row r="20" spans="1:15" ht="18" customHeight="1">
      <c r="A20" s="137"/>
      <c r="B20" s="137"/>
      <c r="C20" s="70" t="s">
        <v>225</v>
      </c>
      <c r="D20" s="70"/>
      <c r="E20" s="114">
        <v>74</v>
      </c>
      <c r="F20" s="114">
        <v>69</v>
      </c>
      <c r="G20" s="114">
        <v>254</v>
      </c>
      <c r="H20" s="114">
        <v>235</v>
      </c>
      <c r="I20" s="114">
        <v>130</v>
      </c>
      <c r="J20" s="114">
        <v>129</v>
      </c>
      <c r="K20" s="114"/>
      <c r="L20" s="114">
        <v>449</v>
      </c>
      <c r="M20" s="114"/>
      <c r="N20" s="114"/>
    </row>
    <row r="21" spans="1:15" s="60" customFormat="1" ht="18" customHeight="1">
      <c r="A21" s="137"/>
      <c r="B21" s="137"/>
      <c r="C21" s="106" t="s">
        <v>226</v>
      </c>
      <c r="D21" s="106"/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/>
      <c r="L21" s="107">
        <v>0</v>
      </c>
      <c r="M21" s="107"/>
      <c r="N21" s="107"/>
    </row>
    <row r="22" spans="1:15" ht="18" customHeight="1">
      <c r="A22" s="137"/>
      <c r="B22" s="137"/>
      <c r="C22" s="31" t="s">
        <v>227</v>
      </c>
      <c r="D22" s="31"/>
      <c r="E22" s="114">
        <v>295</v>
      </c>
      <c r="F22" s="114">
        <v>296</v>
      </c>
      <c r="G22" s="114">
        <v>430</v>
      </c>
      <c r="H22" s="114">
        <v>413</v>
      </c>
      <c r="I22" s="114">
        <v>615</v>
      </c>
      <c r="J22" s="114">
        <v>466</v>
      </c>
      <c r="K22" s="114"/>
      <c r="L22" s="114">
        <v>733</v>
      </c>
      <c r="M22" s="114"/>
      <c r="N22" s="114"/>
    </row>
    <row r="23" spans="1:15" ht="18" customHeight="1">
      <c r="A23" s="137"/>
      <c r="B23" s="137" t="s">
        <v>228</v>
      </c>
      <c r="C23" s="70" t="s">
        <v>229</v>
      </c>
      <c r="D23" s="70"/>
      <c r="E23" s="114">
        <v>100</v>
      </c>
      <c r="F23" s="114">
        <v>100</v>
      </c>
      <c r="G23" s="114">
        <v>75</v>
      </c>
      <c r="H23" s="114">
        <v>75</v>
      </c>
      <c r="I23" s="114">
        <v>10</v>
      </c>
      <c r="J23" s="114">
        <v>10</v>
      </c>
      <c r="K23" s="114"/>
      <c r="L23" s="114">
        <v>250</v>
      </c>
      <c r="M23" s="114"/>
      <c r="N23" s="114"/>
    </row>
    <row r="24" spans="1:15" ht="18" customHeight="1">
      <c r="A24" s="137"/>
      <c r="B24" s="137"/>
      <c r="C24" s="70" t="s">
        <v>230</v>
      </c>
      <c r="D24" s="70"/>
      <c r="E24" s="114">
        <f>535-25</f>
        <v>510</v>
      </c>
      <c r="F24" s="114">
        <v>440</v>
      </c>
      <c r="G24" s="114">
        <v>481</v>
      </c>
      <c r="H24" s="114">
        <v>458</v>
      </c>
      <c r="I24" s="114">
        <f>295-3</f>
        <v>292</v>
      </c>
      <c r="J24" s="114">
        <v>250</v>
      </c>
      <c r="K24" s="114"/>
      <c r="L24" s="114">
        <v>663</v>
      </c>
      <c r="M24" s="114"/>
      <c r="N24" s="114"/>
    </row>
    <row r="25" spans="1:15" ht="18" customHeight="1">
      <c r="A25" s="137"/>
      <c r="B25" s="137"/>
      <c r="C25" s="70" t="s">
        <v>231</v>
      </c>
      <c r="D25" s="70"/>
      <c r="E25" s="114">
        <v>25</v>
      </c>
      <c r="F25" s="114">
        <v>25</v>
      </c>
      <c r="G25" s="114">
        <v>13</v>
      </c>
      <c r="H25" s="114">
        <v>13</v>
      </c>
      <c r="I25" s="114">
        <v>3</v>
      </c>
      <c r="J25" s="114">
        <v>3</v>
      </c>
      <c r="K25" s="114"/>
      <c r="L25" s="114">
        <v>85</v>
      </c>
      <c r="M25" s="114"/>
      <c r="N25" s="114"/>
    </row>
    <row r="26" spans="1:15" ht="18" customHeight="1">
      <c r="A26" s="137"/>
      <c r="B26" s="137"/>
      <c r="C26" s="70" t="s">
        <v>232</v>
      </c>
      <c r="D26" s="70"/>
      <c r="E26" s="114">
        <v>636</v>
      </c>
      <c r="F26" s="114">
        <v>565</v>
      </c>
      <c r="G26" s="114">
        <v>569</v>
      </c>
      <c r="H26" s="114">
        <v>546</v>
      </c>
      <c r="I26" s="114">
        <v>304</v>
      </c>
      <c r="J26" s="114">
        <v>263</v>
      </c>
      <c r="K26" s="114"/>
      <c r="L26" s="114">
        <v>998</v>
      </c>
      <c r="M26" s="114"/>
      <c r="N26" s="114"/>
    </row>
    <row r="27" spans="1:15" ht="18" customHeight="1">
      <c r="A27" s="137"/>
      <c r="B27" s="70" t="s">
        <v>233</v>
      </c>
      <c r="C27" s="70"/>
      <c r="D27" s="70"/>
      <c r="E27" s="114">
        <v>931</v>
      </c>
      <c r="F27" s="114">
        <v>861</v>
      </c>
      <c r="G27" s="114">
        <v>999</v>
      </c>
      <c r="H27" s="114">
        <v>959</v>
      </c>
      <c r="I27" s="114">
        <v>919</v>
      </c>
      <c r="J27" s="114">
        <v>729</v>
      </c>
      <c r="K27" s="114"/>
      <c r="L27" s="114">
        <v>1731</v>
      </c>
      <c r="M27" s="114"/>
      <c r="N27" s="114"/>
    </row>
    <row r="28" spans="1:15" ht="18" customHeight="1">
      <c r="A28" s="137" t="s">
        <v>234</v>
      </c>
      <c r="B28" s="137" t="s">
        <v>235</v>
      </c>
      <c r="C28" s="70" t="s">
        <v>236</v>
      </c>
      <c r="D28" s="108" t="s">
        <v>36</v>
      </c>
      <c r="E28" s="114">
        <v>1456</v>
      </c>
      <c r="F28" s="114">
        <v>1365</v>
      </c>
      <c r="G28" s="114">
        <v>1393</v>
      </c>
      <c r="H28" s="114">
        <v>1375</v>
      </c>
      <c r="I28" s="114">
        <v>1496</v>
      </c>
      <c r="J28" s="114">
        <v>1453</v>
      </c>
      <c r="K28" s="114">
        <v>846</v>
      </c>
      <c r="L28" s="114">
        <v>854</v>
      </c>
      <c r="M28" s="114"/>
      <c r="N28" s="114"/>
    </row>
    <row r="29" spans="1:15" ht="18" customHeight="1">
      <c r="A29" s="137"/>
      <c r="B29" s="137"/>
      <c r="C29" s="70" t="s">
        <v>237</v>
      </c>
      <c r="D29" s="108" t="s">
        <v>37</v>
      </c>
      <c r="E29" s="71">
        <f>1+1224</f>
        <v>1225</v>
      </c>
      <c r="F29" s="114">
        <v>1159</v>
      </c>
      <c r="G29" s="114">
        <v>1271</v>
      </c>
      <c r="H29" s="114">
        <v>1284</v>
      </c>
      <c r="I29" s="114">
        <v>799</v>
      </c>
      <c r="J29" s="114">
        <v>772</v>
      </c>
      <c r="K29" s="114">
        <v>661</v>
      </c>
      <c r="L29" s="114">
        <v>649</v>
      </c>
      <c r="M29" s="114"/>
      <c r="N29" s="114"/>
    </row>
    <row r="30" spans="1:15" ht="18" customHeight="1">
      <c r="A30" s="137"/>
      <c r="B30" s="137"/>
      <c r="C30" s="70" t="s">
        <v>238</v>
      </c>
      <c r="D30" s="108" t="s">
        <v>239</v>
      </c>
      <c r="E30" s="114">
        <v>127</v>
      </c>
      <c r="F30" s="114">
        <v>144</v>
      </c>
      <c r="G30" s="114">
        <v>89</v>
      </c>
      <c r="H30" s="114">
        <v>86</v>
      </c>
      <c r="I30" s="114">
        <v>618</v>
      </c>
      <c r="J30" s="114">
        <v>645</v>
      </c>
      <c r="K30" s="114">
        <v>97</v>
      </c>
      <c r="L30" s="114">
        <v>88</v>
      </c>
      <c r="M30" s="114"/>
      <c r="N30" s="114"/>
    </row>
    <row r="31" spans="1:15" ht="18" customHeight="1">
      <c r="A31" s="137"/>
      <c r="B31" s="137"/>
      <c r="C31" s="31" t="s">
        <v>240</v>
      </c>
      <c r="D31" s="108" t="s">
        <v>241</v>
      </c>
      <c r="E31" s="114">
        <v>104</v>
      </c>
      <c r="F31" s="114">
        <f t="shared" ref="F31:N31" si="0">F28-F29-F30</f>
        <v>62</v>
      </c>
      <c r="G31" s="114">
        <v>32</v>
      </c>
      <c r="H31" s="114">
        <f>H28-H29-H30+1</f>
        <v>6</v>
      </c>
      <c r="I31" s="114">
        <v>80</v>
      </c>
      <c r="J31" s="114">
        <f t="shared" si="0"/>
        <v>36</v>
      </c>
      <c r="K31" s="114">
        <v>88</v>
      </c>
      <c r="L31" s="114">
        <f t="shared" si="0"/>
        <v>117</v>
      </c>
      <c r="M31" s="114">
        <f t="shared" si="0"/>
        <v>0</v>
      </c>
      <c r="N31" s="114">
        <f t="shared" si="0"/>
        <v>0</v>
      </c>
      <c r="O31" s="7"/>
    </row>
    <row r="32" spans="1:15" ht="18" customHeight="1">
      <c r="A32" s="137"/>
      <c r="B32" s="137"/>
      <c r="C32" s="70" t="s">
        <v>242</v>
      </c>
      <c r="D32" s="108" t="s">
        <v>243</v>
      </c>
      <c r="E32" s="114">
        <v>13</v>
      </c>
      <c r="F32" s="114">
        <v>8</v>
      </c>
      <c r="G32" s="114">
        <v>5</v>
      </c>
      <c r="H32" s="114">
        <v>8</v>
      </c>
      <c r="I32" s="114">
        <v>6</v>
      </c>
      <c r="J32" s="114">
        <v>5</v>
      </c>
      <c r="K32" s="114">
        <v>11</v>
      </c>
      <c r="L32" s="114">
        <v>8</v>
      </c>
      <c r="M32" s="114"/>
      <c r="N32" s="114"/>
    </row>
    <row r="33" spans="1:14" ht="18" customHeight="1">
      <c r="A33" s="137"/>
      <c r="B33" s="137"/>
      <c r="C33" s="70" t="s">
        <v>244</v>
      </c>
      <c r="D33" s="108" t="s">
        <v>245</v>
      </c>
      <c r="E33" s="114">
        <v>1</v>
      </c>
      <c r="F33" s="114">
        <v>0</v>
      </c>
      <c r="G33" s="114">
        <v>0</v>
      </c>
      <c r="H33" s="114">
        <v>0</v>
      </c>
      <c r="I33" s="114">
        <v>2</v>
      </c>
      <c r="J33" s="114">
        <v>2</v>
      </c>
      <c r="K33" s="114">
        <v>2</v>
      </c>
      <c r="L33" s="114">
        <v>0</v>
      </c>
      <c r="M33" s="114"/>
      <c r="N33" s="114"/>
    </row>
    <row r="34" spans="1:14" ht="18" customHeight="1">
      <c r="A34" s="137"/>
      <c r="B34" s="137"/>
      <c r="C34" s="31" t="s">
        <v>246</v>
      </c>
      <c r="D34" s="108" t="s">
        <v>247</v>
      </c>
      <c r="E34" s="114">
        <v>116</v>
      </c>
      <c r="F34" s="114">
        <f t="shared" ref="F34:N34" si="1">F31+F32-F33</f>
        <v>70</v>
      </c>
      <c r="G34" s="114">
        <v>37</v>
      </c>
      <c r="H34" s="114">
        <f t="shared" si="1"/>
        <v>14</v>
      </c>
      <c r="I34" s="114">
        <v>84</v>
      </c>
      <c r="J34" s="114">
        <f t="shared" si="1"/>
        <v>39</v>
      </c>
      <c r="K34" s="114">
        <v>96</v>
      </c>
      <c r="L34" s="114">
        <v>125</v>
      </c>
      <c r="M34" s="114">
        <f t="shared" si="1"/>
        <v>0</v>
      </c>
      <c r="N34" s="114">
        <f t="shared" si="1"/>
        <v>0</v>
      </c>
    </row>
    <row r="35" spans="1:14" ht="18" customHeight="1">
      <c r="A35" s="137"/>
      <c r="B35" s="137" t="s">
        <v>248</v>
      </c>
      <c r="C35" s="70" t="s">
        <v>249</v>
      </c>
      <c r="D35" s="108" t="s">
        <v>250</v>
      </c>
      <c r="E35" s="114">
        <v>0</v>
      </c>
      <c r="F35" s="114">
        <v>1</v>
      </c>
      <c r="G35" s="114">
        <v>0</v>
      </c>
      <c r="H35" s="114">
        <v>0</v>
      </c>
      <c r="I35" s="114">
        <v>1</v>
      </c>
      <c r="J35" s="114">
        <v>1</v>
      </c>
      <c r="K35" s="114">
        <v>1</v>
      </c>
      <c r="L35" s="114">
        <v>0</v>
      </c>
      <c r="M35" s="114"/>
      <c r="N35" s="114"/>
    </row>
    <row r="36" spans="1:14" ht="18" customHeight="1">
      <c r="A36" s="137"/>
      <c r="B36" s="137"/>
      <c r="C36" s="70" t="s">
        <v>251</v>
      </c>
      <c r="D36" s="108" t="s">
        <v>252</v>
      </c>
      <c r="E36" s="114">
        <v>0</v>
      </c>
      <c r="F36" s="114">
        <v>0</v>
      </c>
      <c r="G36" s="116">
        <v>4</v>
      </c>
      <c r="H36" s="114">
        <v>0</v>
      </c>
      <c r="I36" s="114">
        <v>11</v>
      </c>
      <c r="J36" s="114">
        <v>11</v>
      </c>
      <c r="K36" s="114">
        <v>0</v>
      </c>
      <c r="L36" s="114">
        <v>31</v>
      </c>
      <c r="M36" s="114"/>
      <c r="N36" s="114"/>
    </row>
    <row r="37" spans="1:14" ht="18" customHeight="1">
      <c r="A37" s="137"/>
      <c r="B37" s="137"/>
      <c r="C37" s="70" t="s">
        <v>253</v>
      </c>
      <c r="D37" s="108" t="s">
        <v>254</v>
      </c>
      <c r="E37" s="114">
        <v>117</v>
      </c>
      <c r="F37" s="114">
        <f t="shared" ref="F37:N37" si="2">F34+F35-F36</f>
        <v>71</v>
      </c>
      <c r="G37" s="114">
        <v>34</v>
      </c>
      <c r="H37" s="114">
        <f>H34+H35-H36+1</f>
        <v>15</v>
      </c>
      <c r="I37" s="114">
        <v>74</v>
      </c>
      <c r="J37" s="114">
        <f t="shared" si="2"/>
        <v>29</v>
      </c>
      <c r="K37" s="114">
        <v>97</v>
      </c>
      <c r="L37" s="114">
        <v>94</v>
      </c>
      <c r="M37" s="114">
        <f t="shared" si="2"/>
        <v>0</v>
      </c>
      <c r="N37" s="114">
        <f t="shared" si="2"/>
        <v>0</v>
      </c>
    </row>
    <row r="38" spans="1:14" ht="18" customHeight="1">
      <c r="A38" s="137"/>
      <c r="B38" s="137"/>
      <c r="C38" s="70" t="s">
        <v>255</v>
      </c>
      <c r="D38" s="108" t="s">
        <v>256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/>
      <c r="N38" s="114"/>
    </row>
    <row r="39" spans="1:14" ht="18" customHeight="1">
      <c r="A39" s="137"/>
      <c r="B39" s="137"/>
      <c r="C39" s="70" t="s">
        <v>257</v>
      </c>
      <c r="D39" s="108" t="s">
        <v>258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/>
      <c r="N39" s="114"/>
    </row>
    <row r="40" spans="1:14" ht="18" customHeight="1">
      <c r="A40" s="137"/>
      <c r="B40" s="137"/>
      <c r="C40" s="70" t="s">
        <v>259</v>
      </c>
      <c r="D40" s="108" t="s">
        <v>260</v>
      </c>
      <c r="E40" s="114">
        <f>42+4+34</f>
        <v>80</v>
      </c>
      <c r="F40" s="114">
        <v>89</v>
      </c>
      <c r="G40" s="114">
        <v>11</v>
      </c>
      <c r="H40" s="114">
        <v>4</v>
      </c>
      <c r="I40" s="114">
        <v>32</v>
      </c>
      <c r="J40" s="114">
        <v>12</v>
      </c>
      <c r="K40" s="114">
        <f>33+10</f>
        <v>43</v>
      </c>
      <c r="L40" s="114">
        <v>51</v>
      </c>
      <c r="M40" s="114"/>
      <c r="N40" s="114"/>
    </row>
    <row r="41" spans="1:14" ht="18" customHeight="1">
      <c r="A41" s="137"/>
      <c r="B41" s="137"/>
      <c r="C41" s="31" t="s">
        <v>261</v>
      </c>
      <c r="D41" s="108" t="s">
        <v>262</v>
      </c>
      <c r="E41" s="114">
        <v>37</v>
      </c>
      <c r="F41" s="114">
        <f t="shared" ref="F41:N41" si="3">F34+F35-F36-F40</f>
        <v>-18</v>
      </c>
      <c r="G41" s="114">
        <v>23</v>
      </c>
      <c r="H41" s="114">
        <f t="shared" si="3"/>
        <v>10</v>
      </c>
      <c r="I41" s="114">
        <v>42</v>
      </c>
      <c r="J41" s="114">
        <f t="shared" si="3"/>
        <v>17</v>
      </c>
      <c r="K41" s="114">
        <v>54</v>
      </c>
      <c r="L41" s="114">
        <f t="shared" si="3"/>
        <v>43</v>
      </c>
      <c r="M41" s="114">
        <f t="shared" si="3"/>
        <v>0</v>
      </c>
      <c r="N41" s="114">
        <f t="shared" si="3"/>
        <v>0</v>
      </c>
    </row>
    <row r="42" spans="1:14" ht="18" customHeight="1">
      <c r="A42" s="137"/>
      <c r="B42" s="137"/>
      <c r="C42" s="158" t="s">
        <v>263</v>
      </c>
      <c r="D42" s="158"/>
      <c r="E42" s="107">
        <v>37</v>
      </c>
      <c r="F42" s="107">
        <f t="shared" ref="F42:N42" si="4">F37+F38-F39-F40</f>
        <v>-18</v>
      </c>
      <c r="G42" s="107">
        <v>23</v>
      </c>
      <c r="H42" s="107">
        <f>H37+H38-H39-H40-1</f>
        <v>10</v>
      </c>
      <c r="I42" s="107">
        <v>42</v>
      </c>
      <c r="J42" s="107">
        <f t="shared" si="4"/>
        <v>17</v>
      </c>
      <c r="K42" s="107">
        <v>54</v>
      </c>
      <c r="L42" s="114">
        <f t="shared" si="4"/>
        <v>43</v>
      </c>
      <c r="M42" s="114">
        <f t="shared" si="4"/>
        <v>0</v>
      </c>
      <c r="N42" s="114">
        <f t="shared" si="4"/>
        <v>0</v>
      </c>
    </row>
    <row r="43" spans="1:14" ht="18" customHeight="1">
      <c r="A43" s="137"/>
      <c r="B43" s="137"/>
      <c r="C43" s="70" t="s">
        <v>264</v>
      </c>
      <c r="D43" s="108" t="s">
        <v>265</v>
      </c>
      <c r="E43" s="107">
        <v>38</v>
      </c>
      <c r="F43" s="107">
        <v>56</v>
      </c>
      <c r="G43" s="107">
        <v>17</v>
      </c>
      <c r="H43" s="107">
        <v>7</v>
      </c>
      <c r="I43" s="107">
        <v>70</v>
      </c>
      <c r="J43" s="107">
        <v>52</v>
      </c>
      <c r="K43" s="107">
        <v>363</v>
      </c>
      <c r="L43" s="114">
        <v>320</v>
      </c>
      <c r="M43" s="114"/>
      <c r="N43" s="114"/>
    </row>
    <row r="44" spans="1:14" ht="18" customHeight="1">
      <c r="A44" s="137"/>
      <c r="B44" s="137"/>
      <c r="C44" s="31" t="s">
        <v>266</v>
      </c>
      <c r="D44" s="115" t="s">
        <v>267</v>
      </c>
      <c r="E44" s="107">
        <f>E41+E43</f>
        <v>75</v>
      </c>
      <c r="F44" s="107">
        <f t="shared" ref="F44:N44" si="5">F41+F43</f>
        <v>38</v>
      </c>
      <c r="G44" s="107">
        <f t="shared" si="5"/>
        <v>40</v>
      </c>
      <c r="H44" s="107">
        <f t="shared" si="5"/>
        <v>17</v>
      </c>
      <c r="I44" s="107">
        <f t="shared" si="5"/>
        <v>112</v>
      </c>
      <c r="J44" s="107">
        <f>J41+J43+1</f>
        <v>70</v>
      </c>
      <c r="K44" s="107">
        <f t="shared" si="5"/>
        <v>417</v>
      </c>
      <c r="L44" s="114">
        <f t="shared" si="5"/>
        <v>363</v>
      </c>
      <c r="M44" s="114">
        <f t="shared" si="5"/>
        <v>0</v>
      </c>
      <c r="N44" s="114">
        <f t="shared" si="5"/>
        <v>0</v>
      </c>
    </row>
    <row r="45" spans="1:14" ht="14.1" customHeight="1">
      <c r="A45" s="12" t="s">
        <v>268</v>
      </c>
    </row>
    <row r="46" spans="1:14" ht="14.1" customHeight="1">
      <c r="A46" s="12" t="s">
        <v>269</v>
      </c>
    </row>
    <row r="47" spans="1:14">
      <c r="A47" s="61"/>
    </row>
  </sheetData>
  <mergeCells count="15">
    <mergeCell ref="A8:A14"/>
    <mergeCell ref="B9:B14"/>
    <mergeCell ref="E6:F6"/>
    <mergeCell ref="G6:H6"/>
    <mergeCell ref="I6:J6"/>
    <mergeCell ref="K6:L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20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1.普通会計予算（R3-4年度）</vt:lpstr>
      <vt:lpstr>2.公営企業会計予算（R3-4年度）</vt:lpstr>
      <vt:lpstr>3.(1)普通会計決算（R元-2年度）</vt:lpstr>
      <vt:lpstr>3.(2)財政指標等（H28‐R2年度）</vt:lpstr>
      <vt:lpstr>4.公営企業会計決算（R元-2年度）</vt:lpstr>
      <vt:lpstr>5.三セク決算（R元-2年度）</vt:lpstr>
      <vt:lpstr>'1.普通会計予算（R3-4年度）'!Print_Area</vt:lpstr>
      <vt:lpstr>'2.公営企業会計予算（R3-4年度）'!Print_Area</vt:lpstr>
      <vt:lpstr>'3.(1)普通会計決算（R元-2年度）'!Print_Area</vt:lpstr>
      <vt:lpstr>'3.(2)財政指標等（H28‐R2年度）'!Print_Area</vt:lpstr>
      <vt:lpstr>'4.公営企業会計決算（R元-2年度）'!Print_Area</vt:lpstr>
      <vt:lpstr>'5.三セク決算（R元-2年度）'!Print_Area</vt:lpstr>
      <vt:lpstr>'2.公営企業会計予算（R3-4年度）'!Print_Titles</vt:lpstr>
      <vt:lpstr>'4.公営企業会計決算（R元-2年度）'!Print_Titles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2022-08-24T06:03:44Z</cp:lastPrinted>
  <dcterms:created xsi:type="dcterms:W3CDTF">1999-07-06T05:17:05Z</dcterms:created>
  <dcterms:modified xsi:type="dcterms:W3CDTF">2022-09-20T11:00:56Z</dcterms:modified>
</cp:coreProperties>
</file>