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4年度\03\01都道府県（エクセル）\"/>
    </mc:Choice>
  </mc:AlternateContent>
  <xr:revisionPtr revIDLastSave="0" documentId="13_ncr:1_{046E9474-1C09-4832-8C43-0FB766E9D251}" xr6:coauthVersionLast="47" xr6:coauthVersionMax="47" xr10:uidLastSave="{00000000-0000-0000-0000-000000000000}"/>
  <bookViews>
    <workbookView xWindow="-120" yWindow="-120" windowWidth="29040" windowHeight="15840" tabRatio="861" xr2:uid="{00000000-000D-0000-FFFF-FFFF00000000}"/>
  </bookViews>
  <sheets>
    <sheet name="1.普通会計予算(R3-4年度)" sheetId="2" r:id="rId1"/>
    <sheet name="2.公営企業会計予算(R3-4年度)" sheetId="4" r:id="rId2"/>
    <sheet name="3.(1)普通会計決算（R元-2年度)" sheetId="5" r:id="rId3"/>
    <sheet name="3.(2)財政指標等（H28‐R2年度）" sheetId="6" r:id="rId4"/>
    <sheet name="4.公営企業会計決算（R元-2年度）" sheetId="7" r:id="rId5"/>
    <sheet name="5.三セク決算（R元-2年度）" sheetId="8" r:id="rId6"/>
  </sheets>
  <definedNames>
    <definedName name="_xlnm.Print_Area" localSheetId="0">'1.普通会計予算(R3-4年度)'!$A$1:$I$47</definedName>
    <definedName name="_xlnm.Print_Area" localSheetId="1">'2.公営企業会計予算(R3-4年度)'!$A$1:$O$49</definedName>
    <definedName name="_xlnm.Print_Area" localSheetId="2">'3.(1)普通会計決算（R元-2年度)'!$A$1:$I$47</definedName>
    <definedName name="_xlnm.Print_Area" localSheetId="3">'3.(2)財政指標等（H28‐R2年度）'!$A$1:$I$35</definedName>
    <definedName name="_xlnm.Print_Area" localSheetId="4">'4.公営企業会計決算（R元-2年度）'!$A$1:$O$49</definedName>
    <definedName name="_xlnm.Print_Area" localSheetId="5">'5.三セク決算（R元-2年度）'!$A$1:$N$46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5" l="1"/>
  <c r="H39" i="5" s="1"/>
  <c r="H32" i="5"/>
  <c r="H28" i="5"/>
  <c r="H45" i="5" s="1"/>
  <c r="H26" i="5"/>
  <c r="H27" i="5" s="1"/>
  <c r="F40" i="5"/>
  <c r="F39" i="5" s="1"/>
  <c r="F32" i="5"/>
  <c r="F28" i="5"/>
  <c r="F26" i="5"/>
  <c r="F27" i="5" s="1"/>
  <c r="F26" i="2" l="1"/>
  <c r="F27" i="2"/>
  <c r="H34" i="8"/>
  <c r="H37" i="8" s="1"/>
  <c r="H42" i="8" s="1"/>
  <c r="H31" i="8"/>
  <c r="G31" i="8"/>
  <c r="F31" i="8"/>
  <c r="F34" i="8" s="1"/>
  <c r="E31" i="8"/>
  <c r="E34" i="8" s="1"/>
  <c r="E37" i="8" l="1"/>
  <c r="E42" i="8" s="1"/>
  <c r="E41" i="8"/>
  <c r="E44" i="8" s="1"/>
  <c r="F37" i="8"/>
  <c r="F42" i="8" s="1"/>
  <c r="F41" i="8"/>
  <c r="F44" i="8" s="1"/>
  <c r="H41" i="8"/>
  <c r="H44" i="8" s="1"/>
  <c r="O44" i="7" l="1"/>
  <c r="N44" i="7"/>
  <c r="M44" i="7"/>
  <c r="L44" i="7"/>
  <c r="K44" i="7"/>
  <c r="J44" i="7"/>
  <c r="I44" i="7"/>
  <c r="H44" i="7"/>
  <c r="G44" i="7"/>
  <c r="F44" i="7"/>
  <c r="O39" i="7"/>
  <c r="O45" i="7" s="1"/>
  <c r="N39" i="7"/>
  <c r="N45" i="7" s="1"/>
  <c r="M39" i="7"/>
  <c r="M45" i="7" s="1"/>
  <c r="L39" i="7"/>
  <c r="L45" i="7" s="1"/>
  <c r="K39" i="7"/>
  <c r="K45" i="7" s="1"/>
  <c r="J39" i="7"/>
  <c r="J45" i="7" s="1"/>
  <c r="I39" i="7"/>
  <c r="I45" i="7" s="1"/>
  <c r="H39" i="7"/>
  <c r="H45" i="7" s="1"/>
  <c r="G39" i="7"/>
  <c r="G45" i="7" s="1"/>
  <c r="F39" i="7"/>
  <c r="F45" i="7" s="1"/>
  <c r="N27" i="7"/>
  <c r="J27" i="7"/>
  <c r="F27" i="7"/>
  <c r="O24" i="7"/>
  <c r="O27" i="7" s="1"/>
  <c r="N24" i="7"/>
  <c r="M24" i="7"/>
  <c r="M27" i="7" s="1"/>
  <c r="L24" i="7"/>
  <c r="L27" i="7" s="1"/>
  <c r="K24" i="7"/>
  <c r="K27" i="7" s="1"/>
  <c r="J24" i="7"/>
  <c r="I24" i="7"/>
  <c r="I27" i="7" s="1"/>
  <c r="H24" i="7"/>
  <c r="H27" i="7" s="1"/>
  <c r="G24" i="7"/>
  <c r="G27" i="7" s="1"/>
  <c r="F24" i="7"/>
  <c r="O16" i="7"/>
  <c r="N16" i="7"/>
  <c r="M16" i="7"/>
  <c r="L16" i="7"/>
  <c r="K16" i="7"/>
  <c r="J16" i="7"/>
  <c r="I16" i="7"/>
  <c r="H16" i="7"/>
  <c r="G16" i="7"/>
  <c r="F16" i="7"/>
  <c r="O15" i="7"/>
  <c r="N15" i="7"/>
  <c r="M15" i="7"/>
  <c r="L15" i="7"/>
  <c r="K15" i="7"/>
  <c r="J15" i="7"/>
  <c r="I15" i="7"/>
  <c r="H15" i="7"/>
  <c r="G15" i="7"/>
  <c r="F15" i="7"/>
  <c r="O14" i="7"/>
  <c r="N14" i="7"/>
  <c r="M14" i="7"/>
  <c r="L14" i="7"/>
  <c r="K14" i="7"/>
  <c r="J14" i="7"/>
  <c r="I14" i="7"/>
  <c r="H14" i="7"/>
  <c r="G14" i="7"/>
  <c r="F14" i="7"/>
  <c r="O44" i="4"/>
  <c r="N44" i="4"/>
  <c r="M44" i="4"/>
  <c r="L44" i="4"/>
  <c r="K44" i="4"/>
  <c r="J44" i="4"/>
  <c r="I44" i="4"/>
  <c r="H44" i="4"/>
  <c r="G44" i="4"/>
  <c r="F44" i="4"/>
  <c r="O39" i="4"/>
  <c r="O45" i="4" s="1"/>
  <c r="N39" i="4"/>
  <c r="N45" i="4" s="1"/>
  <c r="M39" i="4"/>
  <c r="M45" i="4" s="1"/>
  <c r="L39" i="4"/>
  <c r="L45" i="4" s="1"/>
  <c r="K39" i="4"/>
  <c r="K45" i="4" s="1"/>
  <c r="J39" i="4"/>
  <c r="J45" i="4" s="1"/>
  <c r="I39" i="4"/>
  <c r="I45" i="4" s="1"/>
  <c r="H39" i="4"/>
  <c r="H45" i="4" s="1"/>
  <c r="G39" i="4"/>
  <c r="G45" i="4" s="1"/>
  <c r="F39" i="4"/>
  <c r="F45" i="4" s="1"/>
  <c r="M27" i="4"/>
  <c r="L27" i="4"/>
  <c r="I27" i="4"/>
  <c r="H27" i="4"/>
  <c r="O24" i="4"/>
  <c r="O27" i="4" s="1"/>
  <c r="N24" i="4"/>
  <c r="N27" i="4" s="1"/>
  <c r="M24" i="4"/>
  <c r="L24" i="4"/>
  <c r="K24" i="4"/>
  <c r="K27" i="4" s="1"/>
  <c r="J24" i="4"/>
  <c r="J27" i="4" s="1"/>
  <c r="I24" i="4"/>
  <c r="H24" i="4"/>
  <c r="G24" i="4"/>
  <c r="G27" i="4" s="1"/>
  <c r="F24" i="4"/>
  <c r="F27" i="4" s="1"/>
  <c r="O16" i="4"/>
  <c r="N16" i="4"/>
  <c r="M16" i="4"/>
  <c r="L16" i="4"/>
  <c r="K16" i="4"/>
  <c r="J16" i="4"/>
  <c r="I16" i="4"/>
  <c r="H16" i="4"/>
  <c r="G16" i="4"/>
  <c r="F16" i="4"/>
  <c r="O15" i="4"/>
  <c r="N15" i="4"/>
  <c r="M15" i="4"/>
  <c r="L15" i="4"/>
  <c r="K15" i="4"/>
  <c r="J15" i="4"/>
  <c r="I15" i="4"/>
  <c r="H15" i="4"/>
  <c r="G15" i="4"/>
  <c r="F15" i="4"/>
  <c r="O14" i="4"/>
  <c r="N14" i="4"/>
  <c r="M14" i="4"/>
  <c r="L14" i="4"/>
  <c r="K14" i="4"/>
  <c r="J14" i="4"/>
  <c r="I14" i="4"/>
  <c r="H14" i="4"/>
  <c r="F14" i="4"/>
  <c r="H39" i="2" l="1"/>
  <c r="H32" i="2"/>
  <c r="H28" i="2"/>
  <c r="H45" i="2" s="1"/>
  <c r="H27" i="2"/>
  <c r="H26" i="2"/>
  <c r="F41" i="2" l="1"/>
  <c r="F39" i="2"/>
  <c r="F38" i="2"/>
  <c r="F28" i="2"/>
  <c r="G22" i="2"/>
  <c r="G26" i="2"/>
  <c r="G23" i="2"/>
  <c r="G19" i="2"/>
  <c r="G15" i="2"/>
  <c r="F14" i="2"/>
  <c r="G12" i="2"/>
  <c r="F32" i="2" l="1"/>
  <c r="G10" i="2"/>
  <c r="G17" i="2"/>
  <c r="G21" i="2"/>
  <c r="G25" i="2"/>
  <c r="G27" i="2"/>
  <c r="G9" i="2"/>
  <c r="G13" i="2"/>
  <c r="G16" i="2"/>
  <c r="G20" i="2"/>
  <c r="G24" i="2"/>
  <c r="G11" i="2"/>
  <c r="G14" i="2"/>
  <c r="G18" i="2"/>
  <c r="F45" i="2" l="1"/>
  <c r="G43" i="2" l="1"/>
  <c r="G40" i="2"/>
  <c r="G34" i="2"/>
  <c r="G31" i="2"/>
  <c r="G45" i="2"/>
  <c r="G42" i="2"/>
  <c r="G37" i="2"/>
  <c r="G33" i="2"/>
  <c r="G30" i="2"/>
  <c r="G38" i="2"/>
  <c r="G36" i="2"/>
  <c r="G29" i="2"/>
  <c r="G44" i="2"/>
  <c r="G35" i="2"/>
  <c r="G41" i="2"/>
  <c r="G28" i="2"/>
  <c r="G39" i="2"/>
  <c r="G32" i="2"/>
  <c r="H24" i="6" l="1"/>
  <c r="E19" i="6"/>
  <c r="F19" i="6"/>
  <c r="G19" i="6"/>
  <c r="H19" i="6"/>
  <c r="H23" i="6" s="1"/>
  <c r="E20" i="6"/>
  <c r="F20" i="6"/>
  <c r="G20" i="6"/>
  <c r="H20" i="6"/>
  <c r="E21" i="6"/>
  <c r="F21" i="6"/>
  <c r="G21" i="6"/>
  <c r="H21" i="6"/>
  <c r="E22" i="6"/>
  <c r="G22" i="6"/>
  <c r="H22" i="6"/>
  <c r="E23" i="6"/>
  <c r="F23" i="6"/>
  <c r="G23" i="6"/>
  <c r="F22" i="6"/>
  <c r="I9" i="2" l="1"/>
  <c r="G35" i="5"/>
  <c r="G44" i="5"/>
  <c r="G19" i="5"/>
  <c r="N31" i="8"/>
  <c r="N34" i="8" s="1"/>
  <c r="M31" i="8"/>
  <c r="M34" i="8" s="1"/>
  <c r="L31" i="8"/>
  <c r="L34" i="8"/>
  <c r="L37" i="8" s="1"/>
  <c r="L42" i="8" s="1"/>
  <c r="K31" i="8"/>
  <c r="K34" i="8" s="1"/>
  <c r="J31" i="8"/>
  <c r="J34" i="8"/>
  <c r="J41" i="8" s="1"/>
  <c r="J44" i="8" s="1"/>
  <c r="I31" i="8"/>
  <c r="I34" i="8" s="1"/>
  <c r="I37" i="8" s="1"/>
  <c r="I42" i="8" s="1"/>
  <c r="I20" i="6"/>
  <c r="I19" i="6"/>
  <c r="I21" i="6" s="1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J37" i="8"/>
  <c r="J42" i="8" s="1"/>
  <c r="G29" i="5"/>
  <c r="G41" i="5"/>
  <c r="G33" i="5"/>
  <c r="G37" i="5"/>
  <c r="G39" i="5"/>
  <c r="G45" i="5"/>
  <c r="G30" i="5"/>
  <c r="G32" i="5"/>
  <c r="G34" i="5"/>
  <c r="G38" i="5"/>
  <c r="G40" i="5"/>
  <c r="G42" i="5"/>
  <c r="G36" i="5" l="1"/>
  <c r="G28" i="5"/>
  <c r="G43" i="5"/>
  <c r="G31" i="5"/>
  <c r="I45" i="5"/>
  <c r="I27" i="2"/>
  <c r="I23" i="6"/>
  <c r="K37" i="8"/>
  <c r="K42" i="8" s="1"/>
  <c r="K41" i="8"/>
  <c r="K44" i="8" s="1"/>
  <c r="M41" i="8"/>
  <c r="M44" i="8" s="1"/>
  <c r="M37" i="8"/>
  <c r="M42" i="8" s="1"/>
  <c r="N37" i="8"/>
  <c r="N42" i="8" s="1"/>
  <c r="N41" i="8"/>
  <c r="N44" i="8" s="1"/>
  <c r="I27" i="5"/>
  <c r="G12" i="5"/>
  <c r="G26" i="5"/>
  <c r="G10" i="5"/>
  <c r="G15" i="5"/>
  <c r="G27" i="5"/>
  <c r="G9" i="5"/>
  <c r="G23" i="5"/>
  <c r="G24" i="5"/>
  <c r="G21" i="5"/>
  <c r="G22" i="5"/>
  <c r="G11" i="5"/>
  <c r="L41" i="8"/>
  <c r="L44" i="8" s="1"/>
  <c r="G20" i="5"/>
  <c r="G17" i="5"/>
  <c r="I41" i="8"/>
  <c r="I44" i="8" s="1"/>
  <c r="I45" i="2"/>
  <c r="G18" i="5"/>
  <c r="G25" i="5"/>
  <c r="G16" i="5"/>
  <c r="G13" i="5"/>
  <c r="G14" i="5"/>
  <c r="I22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I12" authorId="0" shapeId="0" xr:uid="{F2F5003F-8D94-4879-B9AA-1CCD45A3B67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360→355　修正</t>
        </r>
      </text>
    </comment>
    <comment ref="H16" authorId="0" shapeId="0" xr:uid="{4342D8D6-F283-4CFC-9BEA-6E91D235A217}">
      <text>
        <r>
          <rPr>
            <b/>
            <sz val="9"/>
            <color indexed="81"/>
            <rFont val="MS P ゴシック"/>
            <family val="3"/>
            <charset val="128"/>
          </rPr>
          <t>121千円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42" authorId="0" shapeId="0" xr:uid="{C16A3273-75CB-4C98-A727-A281FC09479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端数調整</t>
        </r>
      </text>
    </comment>
    <comment ref="F45" authorId="0" shapeId="0" xr:uid="{646671C0-7B58-42A2-BED9-2F3328CC69FB}">
      <text>
        <r>
          <rPr>
            <b/>
            <sz val="9"/>
            <color indexed="81"/>
            <rFont val="MS P ゴシック"/>
            <family val="3"/>
            <charset val="128"/>
          </rPr>
          <t>▲160千円</t>
        </r>
      </text>
    </comment>
    <comment ref="F48" authorId="0" shapeId="0" xr:uid="{6DB36EB5-073C-4C95-BDC4-A39D24776E79}">
      <text>
        <r>
          <rPr>
            <b/>
            <sz val="9"/>
            <color indexed="81"/>
            <rFont val="MS P ゴシック"/>
            <family val="3"/>
            <charset val="128"/>
          </rPr>
          <t>847千円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<sst xmlns="http://schemas.openxmlformats.org/spreadsheetml/2006/main" count="437" uniqueCount="263">
  <si>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</si>
  <si>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</si>
  <si>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</si>
  <si>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</si>
  <si>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</si>
  <si>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</si>
  <si>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</si>
  <si>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</si>
  <si>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</si>
  <si>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</si>
  <si>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</si>
  <si>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</si>
  <si>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</si>
  <si>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</si>
  <si>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</si>
  <si>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</si>
  <si>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</si>
  <si>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</si>
  <si>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</si>
  <si>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</si>
  <si>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</si>
  <si>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</si>
  <si>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</si>
  <si>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</si>
  <si>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</si>
  <si>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</si>
  <si>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</si>
  <si>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</si>
  <si>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</si>
  <si>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</si>
  <si>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</si>
  <si>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</si>
  <si>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</si>
  <si>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</si>
  <si>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</si>
  <si>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</si>
  <si>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</si>
  <si>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</si>
  <si>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</si>
  <si>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</si>
  <si>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</si>
  <si>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</si>
  <si>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</si>
  <si>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</si>
  <si>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</si>
  <si>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</si>
  <si>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</si>
  <si>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</si>
  <si>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</si>
  <si>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</si>
  <si>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</si>
  <si>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</si>
  <si>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</si>
  <si>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</si>
  <si>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</si>
  <si>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</si>
  <si>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</si>
  <si>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</si>
  <si>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</si>
  <si>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</si>
  <si>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</si>
  <si>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</si>
  <si>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</si>
  <si>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</si>
  <si>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</si>
  <si>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</si>
  <si>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</si>
  <si>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</si>
  <si>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</si>
  <si>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</si>
  <si>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</si>
  <si>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</si>
  <si>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</si>
  <si>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</si>
  <si>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</si>
  <si>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</si>
  <si>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</si>
  <si>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</si>
  <si>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</si>
  <si>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</si>
  <si>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</si>
  <si>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</si>
  <si>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</si>
  <si>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</si>
  <si>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</si>
  <si>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</si>
  <si>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</si>
  <si>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</si>
  <si>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</si>
  <si>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</si>
  <si>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</si>
  <si>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</si>
  <si>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</si>
  <si>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</si>
  <si>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</si>
  <si>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</si>
  <si>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</si>
  <si>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</si>
  <si>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</si>
  <si>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</si>
  <si>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</si>
  <si>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</si>
  <si>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</si>
  <si>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</si>
  <si>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</si>
  <si>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</si>
  <si>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</si>
  <si>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</si>
  <si>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</si>
  <si>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</si>
  <si>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</si>
  <si>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</si>
  <si>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</si>
  <si>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</si>
  <si>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</si>
  <si>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</si>
  <si>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</si>
  <si>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</si>
  <si>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</si>
  <si>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</si>
  <si>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</si>
  <si>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</si>
  <si>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</si>
  <si>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</si>
  <si>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</si>
  <si>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</si>
  <si>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</si>
  <si>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</si>
  <si>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</si>
  <si>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</si>
  <si>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</si>
  <si>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</si>
  <si>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</si>
  <si>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</si>
  <si>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</si>
  <si>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</si>
  <si>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</si>
  <si>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</si>
  <si>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</si>
  <si>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</si>
  <si>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</si>
  <si>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</si>
  <si>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</si>
  <si>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</si>
  <si>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</si>
  <si>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</si>
  <si>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</si>
  <si>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</si>
  <si>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</si>
  <si>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</si>
  <si>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</si>
  <si>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</si>
  <si>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</si>
  <si>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</si>
  <si>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</si>
  <si>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</si>
  <si>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</si>
  <si>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</si>
  <si>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</si>
  <si>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</si>
  <si>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</si>
  <si>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</si>
  <si>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</si>
  <si>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</si>
  <si>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</si>
  <si>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</si>
  <si>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</si>
  <si>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</si>
  <si>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</si>
  <si>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</si>
  <si>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</si>
  <si>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</si>
  <si>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</si>
  <si>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</si>
  <si>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</si>
  <si>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</si>
  <si>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</si>
  <si>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</si>
  <si>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</si>
  <si>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</si>
  <si>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</si>
  <si>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</si>
  <si>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</si>
  <si>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</si>
  <si>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</si>
  <si>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</si>
  <si>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</si>
  <si>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</si>
  <si>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</si>
  <si>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</si>
  <si>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</si>
  <si>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</si>
  <si>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</si>
  <si>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</si>
  <si>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</si>
  <si>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</si>
  <si>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</si>
  <si>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</si>
  <si>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</si>
  <si>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</si>
  <si>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</si>
  <si>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</si>
  <si>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</si>
  <si>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</si>
  <si>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</si>
  <si>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</si>
  <si>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</si>
  <si>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</si>
  <si>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</si>
  <si>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</si>
  <si>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</si>
  <si>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</si>
  <si>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</si>
  <si>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</si>
  <si>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</si>
  <si>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</si>
  <si>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</si>
  <si>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</si>
  <si>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</si>
  <si>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</si>
  <si>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</si>
  <si>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</si>
  <si>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</si>
  <si>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</si>
  <si>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</si>
  <si>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</si>
  <si>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</si>
  <si>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</si>
  <si>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</si>
  <si>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</si>
  <si>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（1）令和４年度普通会計予算の状況</t>
    <rPh sb="8" eb="10">
      <t>フツウ</t>
    </rPh>
    <rPh sb="10" eb="12">
      <t>カイケイ</t>
    </rPh>
    <rPh sb="12" eb="14">
      <t>ヨサン</t>
    </rPh>
    <phoneticPr fontId="9"/>
  </si>
  <si>
    <t>令和４年度</t>
    <rPh sb="0" eb="2">
      <t>レイワ</t>
    </rPh>
    <rPh sb="3" eb="5">
      <t>ネンド</t>
    </rPh>
    <phoneticPr fontId="18"/>
  </si>
  <si>
    <t>令和３年度</t>
    <rPh sb="0" eb="2">
      <t>レイワ</t>
    </rPh>
    <rPh sb="3" eb="5">
      <t>ネンド</t>
    </rPh>
    <phoneticPr fontId="18"/>
  </si>
  <si>
    <t>令和４年度</t>
    <rPh sb="0" eb="1">
      <t>レイ</t>
    </rPh>
    <rPh sb="1" eb="2">
      <t>ワ</t>
    </rPh>
    <phoneticPr fontId="18"/>
  </si>
  <si>
    <r>
      <t>(令和</t>
    </r>
    <r>
      <rPr>
        <sz val="11"/>
        <rFont val="Meiryo UI"/>
        <family val="1"/>
        <charset val="128"/>
      </rPr>
      <t>4</t>
    </r>
    <r>
      <rPr>
        <sz val="11"/>
        <rFont val="明朝"/>
        <family val="1"/>
        <charset val="128"/>
      </rPr>
      <t>年度予算ﾍﾞｰｽ）</t>
    </r>
    <rPh sb="6" eb="8">
      <t>ヨサン</t>
    </rPh>
    <phoneticPr fontId="14"/>
  </si>
  <si>
    <t>（1）令和２年度普通会計決算の状況</t>
    <phoneticPr fontId="16"/>
  </si>
  <si>
    <t>令和２年度</t>
    <rPh sb="0" eb="2">
      <t>レイワ</t>
    </rPh>
    <rPh sb="3" eb="5">
      <t>ネンド</t>
    </rPh>
    <phoneticPr fontId="18"/>
  </si>
  <si>
    <t>令和元年度</t>
    <rPh sb="2" eb="5">
      <t>ガンネンド</t>
    </rPh>
    <phoneticPr fontId="18"/>
  </si>
  <si>
    <t>（注1）平成28年度～令和元年度は平成27年度国勢調査、令和2年度は令和2年度国勢調査を基に計上している。</t>
    <phoneticPr fontId="9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</si>
  <si>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</si>
  <si>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</si>
  <si>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</si>
  <si>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</si>
  <si>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</si>
  <si>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(令和２年度決算ﾍﾞｰｽ）</t>
    <phoneticPr fontId="16"/>
  </si>
  <si>
    <t>令和元年度</t>
    <rPh sb="0" eb="2">
      <t>レイワ</t>
    </rPh>
    <rPh sb="2" eb="5">
      <t>ガンネンド</t>
    </rPh>
    <phoneticPr fontId="18"/>
  </si>
  <si>
    <t>(令和２年度決算額）</t>
    <phoneticPr fontId="16"/>
  </si>
  <si>
    <t>令和元年度</t>
    <rPh sb="0" eb="2">
      <t>レイワ</t>
    </rPh>
    <rPh sb="2" eb="4">
      <t>ガンネン</t>
    </rPh>
    <rPh sb="3" eb="5">
      <t>ネンド</t>
    </rPh>
    <phoneticPr fontId="18"/>
  </si>
  <si>
    <t>予算額</t>
    <phoneticPr fontId="9"/>
  </si>
  <si>
    <t>決算額</t>
    <phoneticPr fontId="16"/>
  </si>
  <si>
    <t>佐賀県</t>
    <rPh sb="0" eb="3">
      <t>サガケン</t>
    </rPh>
    <phoneticPr fontId="9"/>
  </si>
  <si>
    <t>佐賀県医療センター好生館貸付金</t>
    <rPh sb="0" eb="3">
      <t>サガケン</t>
    </rPh>
    <rPh sb="3" eb="5">
      <t>イリョウ</t>
    </rPh>
    <rPh sb="9" eb="12">
      <t>コウセイカン</t>
    </rPh>
    <rPh sb="12" eb="14">
      <t>カシツケ</t>
    </rPh>
    <rPh sb="14" eb="15">
      <t>キン</t>
    </rPh>
    <phoneticPr fontId="9"/>
  </si>
  <si>
    <t>東部工業用水道事業</t>
    <rPh sb="0" eb="2">
      <t>トウブ</t>
    </rPh>
    <rPh sb="2" eb="5">
      <t>コウギョウヨウ</t>
    </rPh>
    <rPh sb="5" eb="7">
      <t>スイドウ</t>
    </rPh>
    <rPh sb="7" eb="9">
      <t>ジギョウ</t>
    </rPh>
    <phoneticPr fontId="9"/>
  </si>
  <si>
    <t>（独法）佐賀県医療センター好生館</t>
    <rPh sb="1" eb="3">
      <t>ドッポウ</t>
    </rPh>
    <rPh sb="4" eb="7">
      <t>サガケン</t>
    </rPh>
    <rPh sb="7" eb="9">
      <t>イリョウ</t>
    </rPh>
    <rPh sb="13" eb="16">
      <t>コウセイカン</t>
    </rPh>
    <phoneticPr fontId="9"/>
  </si>
  <si>
    <t>産業用地造成事業</t>
    <rPh sb="0" eb="2">
      <t>サンギョウ</t>
    </rPh>
    <rPh sb="2" eb="4">
      <t>ヨウチ</t>
    </rPh>
    <rPh sb="4" eb="6">
      <t>ゾウセイ</t>
    </rPh>
    <rPh sb="6" eb="8">
      <t>ジギョウ</t>
    </rPh>
    <phoneticPr fontId="14"/>
  </si>
  <si>
    <t>港湾整備事業</t>
    <rPh sb="0" eb="2">
      <t>コウワン</t>
    </rPh>
    <rPh sb="2" eb="4">
      <t>セイビ</t>
    </rPh>
    <rPh sb="4" eb="6">
      <t>ジギョウ</t>
    </rPh>
    <phoneticPr fontId="14"/>
  </si>
  <si>
    <t>佐賀県医療センター好生館貸付金</t>
    <rPh sb="0" eb="3">
      <t>サガケン</t>
    </rPh>
    <rPh sb="3" eb="5">
      <t>イリョウ</t>
    </rPh>
    <rPh sb="9" eb="12">
      <t>コウセイカン</t>
    </rPh>
    <rPh sb="12" eb="14">
      <t>カシツケ</t>
    </rPh>
    <rPh sb="14" eb="15">
      <t>キン</t>
    </rPh>
    <phoneticPr fontId="14"/>
  </si>
  <si>
    <t>東部工業用水道事業</t>
    <rPh sb="0" eb="2">
      <t>トウブ</t>
    </rPh>
    <rPh sb="2" eb="5">
      <t>コウギョウヨウ</t>
    </rPh>
    <rPh sb="5" eb="7">
      <t>スイドウ</t>
    </rPh>
    <rPh sb="7" eb="9">
      <t>ジギョウ</t>
    </rPh>
    <phoneticPr fontId="14"/>
  </si>
  <si>
    <t>（独法）佐賀県医療センター好生館</t>
    <rPh sb="1" eb="3">
      <t>ドクホウ</t>
    </rPh>
    <rPh sb="4" eb="7">
      <t>サガケン</t>
    </rPh>
    <rPh sb="7" eb="9">
      <t>イリョウ</t>
    </rPh>
    <rPh sb="13" eb="16">
      <t>コウセイカン</t>
    </rPh>
    <phoneticPr fontId="14"/>
  </si>
  <si>
    <t>佐賀県</t>
    <rPh sb="0" eb="3">
      <t>サガケン</t>
    </rPh>
    <phoneticPr fontId="16"/>
  </si>
  <si>
    <t>佐賀県土地開発公社</t>
    <rPh sb="0" eb="3">
      <t>サガケン</t>
    </rPh>
    <rPh sb="3" eb="5">
      <t>トチ</t>
    </rPh>
    <rPh sb="5" eb="7">
      <t>カイハツ</t>
    </rPh>
    <rPh sb="7" eb="9">
      <t>コウシャ</t>
    </rPh>
    <phoneticPr fontId="22"/>
  </si>
  <si>
    <t>佐賀県道路公社</t>
    <rPh sb="0" eb="3">
      <t>サガケン</t>
    </rPh>
    <rPh sb="3" eb="5">
      <t>ドウロ</t>
    </rPh>
    <rPh sb="5" eb="7">
      <t>コウシャ</t>
    </rPh>
    <phoneticPr fontId="2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</si>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</sst>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7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sz val="11"/>
      <name val="Meiryo UI"/>
      <family val="1"/>
      <charset val="128"/>
    </font>
    <font>
      <sz val="11"/>
      <name val="ＭＳ Ｐゴシック"/>
      <family val="1"/>
      <charset val="128"/>
    </font>
    <font>
      <b/>
      <sz val="15"/>
      <color theme="3"/>
      <name val="ＭＳ 明朝"/>
      <family val="2"/>
      <charset val="128"/>
    </font>
    <font>
      <b/>
      <sz val="12"/>
      <name val="ＭＳ Ｐゴシック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name val="ＭＳ Ｐゴシック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33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NumberFormat="1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3" fillId="0" borderId="0" xfId="0" applyNumberFormat="1" applyFont="1" applyBorder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centerContinuous" vertical="center"/>
    </xf>
    <xf numFmtId="0" fontId="2" fillId="0" borderId="10" xfId="0" applyNumberFormat="1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Continuous" vertical="center"/>
    </xf>
    <xf numFmtId="41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41" fontId="0" fillId="0" borderId="10" xfId="0" applyNumberFormat="1" applyFill="1" applyBorder="1" applyAlignment="1">
      <alignment horizontal="left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177" fontId="2" fillId="0" borderId="10" xfId="1" applyNumberFormat="1" applyBorder="1" applyAlignment="1">
      <alignment vertical="center"/>
    </xf>
    <xf numFmtId="177" fontId="2" fillId="0" borderId="10" xfId="1" applyNumberFormat="1" applyBorder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177" fontId="21" fillId="0" borderId="10" xfId="1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23" fillId="0" borderId="5" xfId="0" applyNumberFormat="1" applyFont="1" applyBorder="1" applyAlignment="1">
      <alignment horizontal="distributed" vertical="center" justifyLastLine="1"/>
    </xf>
    <xf numFmtId="41" fontId="1" fillId="0" borderId="0" xfId="0" applyNumberFormat="1" applyFont="1" applyAlignment="1">
      <alignment horizontal="distributed" vertical="center"/>
    </xf>
    <xf numFmtId="0" fontId="26" fillId="0" borderId="5" xfId="0" applyNumberFormat="1" applyFont="1" applyBorder="1" applyAlignment="1">
      <alignment horizontal="distributed" vertical="center" justifyLastLine="1"/>
    </xf>
    <xf numFmtId="41" fontId="23" fillId="0" borderId="5" xfId="0" applyNumberFormat="1" applyFont="1" applyBorder="1" applyAlignment="1">
      <alignment horizontal="distributed" vertical="center" justifyLastLine="1"/>
    </xf>
    <xf numFmtId="41" fontId="6" fillId="0" borderId="0" xfId="0" applyNumberFormat="1" applyFont="1" applyFill="1" applyAlignment="1">
      <alignment horizontal="left" vertical="center"/>
    </xf>
    <xf numFmtId="41" fontId="0" fillId="0" borderId="10" xfId="0" applyNumberFormat="1" applyFill="1" applyBorder="1" applyAlignment="1">
      <alignment horizontal="center" vertical="center"/>
    </xf>
    <xf numFmtId="177" fontId="2" fillId="0" borderId="10" xfId="1" applyNumberFormat="1" applyFill="1" applyBorder="1" applyAlignment="1">
      <alignment horizontal="center" vertical="center"/>
    </xf>
    <xf numFmtId="177" fontId="0" fillId="0" borderId="10" xfId="1" applyNumberFormat="1" applyFont="1" applyFill="1" applyBorder="1" applyAlignment="1">
      <alignment vertical="center"/>
    </xf>
    <xf numFmtId="41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177" fontId="0" fillId="0" borderId="10" xfId="1" applyNumberFormat="1" applyFont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Font="1" applyBorder="1" applyAlignment="1">
      <alignment vertical="center"/>
    </xf>
    <xf numFmtId="0" fontId="12" fillId="0" borderId="10" xfId="2" applyNumberFormat="1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0" fontId="12" fillId="0" borderId="10" xfId="0" applyNumberFormat="1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Font="1" applyBorder="1" applyAlignment="1">
      <alignment vertical="center" textRotation="255"/>
    </xf>
    <xf numFmtId="0" fontId="0" fillId="0" borderId="10" xfId="0" applyNumberForma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41" fontId="17" fillId="0" borderId="10" xfId="0" applyNumberFormat="1" applyFont="1" applyBorder="1" applyAlignment="1">
      <alignment horizontal="right" vertical="center"/>
    </xf>
    <xf numFmtId="41" fontId="0" fillId="0" borderId="10" xfId="0" applyNumberFormat="1" applyFill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7DDA951F-6BEB-4577-BD3A-BAD0910791D6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5" sqref="F5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103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7" t="s">
        <v>0</v>
      </c>
      <c r="B1" s="17"/>
      <c r="C1" s="17"/>
      <c r="D1" s="17"/>
      <c r="E1" s="95" t="s">
        <v>250</v>
      </c>
      <c r="F1" s="94"/>
    </row>
    <row r="3" spans="1:11" ht="14.25">
      <c r="A3" s="11" t="s">
        <v>92</v>
      </c>
    </row>
    <row r="5" spans="1:11">
      <c r="A5" s="18" t="s">
        <v>230</v>
      </c>
      <c r="B5" s="18"/>
      <c r="C5" s="18"/>
      <c r="D5" s="18"/>
      <c r="E5" s="18"/>
    </row>
    <row r="6" spans="1:11" ht="14.25">
      <c r="A6" s="3"/>
      <c r="H6" s="4"/>
      <c r="I6" s="10" t="s">
        <v>1</v>
      </c>
    </row>
    <row r="7" spans="1:11" ht="27" customHeight="1">
      <c r="A7" s="5"/>
      <c r="B7" s="6"/>
      <c r="C7" s="6"/>
      <c r="D7" s="6"/>
      <c r="E7" s="58"/>
      <c r="F7" s="104" t="s">
        <v>231</v>
      </c>
      <c r="G7" s="69"/>
      <c r="H7" s="69" t="s">
        <v>232</v>
      </c>
      <c r="I7" s="49" t="s">
        <v>21</v>
      </c>
    </row>
    <row r="8" spans="1:11" ht="17.100000000000001" customHeight="1">
      <c r="A8" s="19"/>
      <c r="B8" s="20"/>
      <c r="C8" s="20"/>
      <c r="D8" s="20"/>
      <c r="E8" s="59"/>
      <c r="F8" s="105" t="s">
        <v>90</v>
      </c>
      <c r="G8" s="81" t="s">
        <v>2</v>
      </c>
      <c r="H8" s="81" t="s">
        <v>248</v>
      </c>
      <c r="I8" s="52"/>
    </row>
    <row r="9" spans="1:11" ht="18" customHeight="1">
      <c r="A9" s="107" t="s">
        <v>87</v>
      </c>
      <c r="B9" s="107" t="s">
        <v>89</v>
      </c>
      <c r="C9" s="60" t="s">
        <v>3</v>
      </c>
      <c r="D9" s="53"/>
      <c r="E9" s="53"/>
      <c r="F9" s="102">
        <v>113995</v>
      </c>
      <c r="G9" s="55">
        <f>F9/$F$27*100</f>
        <v>20.421269864586712</v>
      </c>
      <c r="H9" s="91">
        <v>104377</v>
      </c>
      <c r="I9" s="55">
        <f>(F9/H9-1)*100</f>
        <v>9.2146737308027582</v>
      </c>
      <c r="K9" s="24"/>
    </row>
    <row r="10" spans="1:11" ht="18" customHeight="1">
      <c r="A10" s="107"/>
      <c r="B10" s="107"/>
      <c r="C10" s="62"/>
      <c r="D10" s="64" t="s">
        <v>22</v>
      </c>
      <c r="E10" s="53"/>
      <c r="F10" s="102">
        <v>27360</v>
      </c>
      <c r="G10" s="55">
        <f t="shared" ref="G10:G26" si="0">F10/$F$27*100</f>
        <v>4.9013197376647426</v>
      </c>
      <c r="H10" s="91">
        <v>25889</v>
      </c>
      <c r="I10" s="55">
        <f t="shared" ref="I10:I27" si="1">(F10/H10-1)*100</f>
        <v>5.6819498628761345</v>
      </c>
    </row>
    <row r="11" spans="1:11" ht="18" customHeight="1">
      <c r="A11" s="107"/>
      <c r="B11" s="107"/>
      <c r="C11" s="62"/>
      <c r="D11" s="62"/>
      <c r="E11" s="47" t="s">
        <v>23</v>
      </c>
      <c r="F11" s="102">
        <v>22770</v>
      </c>
      <c r="G11" s="55">
        <f t="shared" si="0"/>
        <v>4.0790588606223022</v>
      </c>
      <c r="H11" s="91">
        <v>21758</v>
      </c>
      <c r="I11" s="55">
        <f t="shared" si="1"/>
        <v>4.6511627906976827</v>
      </c>
    </row>
    <row r="12" spans="1:11" ht="18" customHeight="1">
      <c r="A12" s="107"/>
      <c r="B12" s="107"/>
      <c r="C12" s="62"/>
      <c r="D12" s="62"/>
      <c r="E12" s="47" t="s">
        <v>24</v>
      </c>
      <c r="F12" s="102">
        <v>1332</v>
      </c>
      <c r="G12" s="55">
        <f t="shared" si="0"/>
        <v>0.23861688196525727</v>
      </c>
      <c r="H12" s="91">
        <v>1093</v>
      </c>
      <c r="I12" s="55">
        <f t="shared" si="1"/>
        <v>21.866422689844466</v>
      </c>
    </row>
    <row r="13" spans="1:11" ht="18" customHeight="1">
      <c r="A13" s="107"/>
      <c r="B13" s="107"/>
      <c r="C13" s="62"/>
      <c r="D13" s="63"/>
      <c r="E13" s="47" t="s">
        <v>25</v>
      </c>
      <c r="F13" s="102">
        <v>131</v>
      </c>
      <c r="G13" s="55">
        <f t="shared" si="0"/>
        <v>2.3467576229315838E-2</v>
      </c>
      <c r="H13" s="91">
        <v>148</v>
      </c>
      <c r="I13" s="55">
        <f t="shared" si="1"/>
        <v>-11.486486486486491</v>
      </c>
    </row>
    <row r="14" spans="1:11" ht="18" customHeight="1">
      <c r="A14" s="107"/>
      <c r="B14" s="107"/>
      <c r="C14" s="62"/>
      <c r="D14" s="60" t="s">
        <v>26</v>
      </c>
      <c r="E14" s="53"/>
      <c r="F14" s="106">
        <f>+F15+F16</f>
        <v>21849</v>
      </c>
      <c r="G14" s="55">
        <f t="shared" si="0"/>
        <v>3.9140692598039832</v>
      </c>
      <c r="H14" s="91">
        <v>16061</v>
      </c>
      <c r="I14" s="55">
        <f t="shared" si="1"/>
        <v>36.037606624743155</v>
      </c>
    </row>
    <row r="15" spans="1:11" ht="18" customHeight="1">
      <c r="A15" s="107"/>
      <c r="B15" s="107"/>
      <c r="C15" s="62"/>
      <c r="D15" s="62"/>
      <c r="E15" s="47" t="s">
        <v>27</v>
      </c>
      <c r="F15" s="106">
        <v>1040</v>
      </c>
      <c r="G15" s="55">
        <f t="shared" si="0"/>
        <v>0.18630747540830894</v>
      </c>
      <c r="H15" s="91">
        <v>902</v>
      </c>
      <c r="I15" s="55">
        <f t="shared" si="1"/>
        <v>15.299334811529942</v>
      </c>
    </row>
    <row r="16" spans="1:11" ht="18" customHeight="1">
      <c r="A16" s="107"/>
      <c r="B16" s="107"/>
      <c r="C16" s="62"/>
      <c r="D16" s="63"/>
      <c r="E16" s="47" t="s">
        <v>28</v>
      </c>
      <c r="F16" s="106">
        <v>20809</v>
      </c>
      <c r="G16" s="55">
        <f t="shared" si="0"/>
        <v>3.7277617843956743</v>
      </c>
      <c r="H16" s="91">
        <v>15159</v>
      </c>
      <c r="I16" s="55">
        <f t="shared" si="1"/>
        <v>37.271587835609196</v>
      </c>
      <c r="K16" s="25"/>
    </row>
    <row r="17" spans="1:26" ht="18" customHeight="1">
      <c r="A17" s="107"/>
      <c r="B17" s="107"/>
      <c r="C17" s="62"/>
      <c r="D17" s="108" t="s">
        <v>29</v>
      </c>
      <c r="E17" s="109"/>
      <c r="F17" s="106">
        <v>37522</v>
      </c>
      <c r="G17" s="55">
        <f t="shared" si="0"/>
        <v>6.7217587425678547</v>
      </c>
      <c r="H17" s="91">
        <v>36924</v>
      </c>
      <c r="I17" s="55">
        <f t="shared" si="1"/>
        <v>1.6195428447622229</v>
      </c>
    </row>
    <row r="18" spans="1:26" ht="18" customHeight="1">
      <c r="A18" s="107"/>
      <c r="B18" s="107"/>
      <c r="C18" s="62"/>
      <c r="D18" s="108" t="s">
        <v>93</v>
      </c>
      <c r="E18" s="110"/>
      <c r="F18" s="106">
        <v>1940</v>
      </c>
      <c r="G18" s="55">
        <f t="shared" si="0"/>
        <v>0.3475350983578071</v>
      </c>
      <c r="H18" s="91">
        <v>1563</v>
      </c>
      <c r="I18" s="55">
        <f t="shared" si="1"/>
        <v>24.120281509916829</v>
      </c>
    </row>
    <row r="19" spans="1:26" ht="18" customHeight="1">
      <c r="A19" s="107"/>
      <c r="B19" s="107"/>
      <c r="C19" s="61"/>
      <c r="D19" s="108" t="s">
        <v>94</v>
      </c>
      <c r="E19" s="110"/>
      <c r="F19" s="106">
        <v>0</v>
      </c>
      <c r="G19" s="55">
        <f t="shared" si="0"/>
        <v>0</v>
      </c>
      <c r="H19" s="91"/>
      <c r="I19" s="55" t="e">
        <f t="shared" si="1"/>
        <v>#DIV/0!</v>
      </c>
      <c r="Z19" s="2" t="s">
        <v>95</v>
      </c>
    </row>
    <row r="20" spans="1:26" ht="18" customHeight="1">
      <c r="A20" s="107"/>
      <c r="B20" s="107"/>
      <c r="C20" s="53" t="s">
        <v>4</v>
      </c>
      <c r="D20" s="53"/>
      <c r="E20" s="53"/>
      <c r="F20" s="106">
        <v>16313</v>
      </c>
      <c r="G20" s="55">
        <f t="shared" si="0"/>
        <v>2.9223402368612925</v>
      </c>
      <c r="H20" s="91">
        <v>10970</v>
      </c>
      <c r="I20" s="55">
        <f t="shared" si="1"/>
        <v>48.705560619872386</v>
      </c>
    </row>
    <row r="21" spans="1:26" ht="18" customHeight="1">
      <c r="A21" s="107"/>
      <c r="B21" s="107"/>
      <c r="C21" s="53" t="s">
        <v>5</v>
      </c>
      <c r="D21" s="53"/>
      <c r="E21" s="53"/>
      <c r="F21" s="106">
        <v>151254</v>
      </c>
      <c r="G21" s="55">
        <f t="shared" si="0"/>
        <v>27.095914312892656</v>
      </c>
      <c r="H21" s="91">
        <v>152247</v>
      </c>
      <c r="I21" s="55">
        <f t="shared" si="1"/>
        <v>-0.65222960058326507</v>
      </c>
    </row>
    <row r="22" spans="1:26" ht="18" customHeight="1">
      <c r="A22" s="107"/>
      <c r="B22" s="107"/>
      <c r="C22" s="53" t="s">
        <v>30</v>
      </c>
      <c r="D22" s="53"/>
      <c r="E22" s="53"/>
      <c r="F22" s="106">
        <v>5666</v>
      </c>
      <c r="G22" s="55">
        <f t="shared" si="0"/>
        <v>1.0150174573687294</v>
      </c>
      <c r="H22" s="91">
        <v>5854</v>
      </c>
      <c r="I22" s="55">
        <f t="shared" si="1"/>
        <v>-3.211479330372391</v>
      </c>
    </row>
    <row r="23" spans="1:26" ht="18" customHeight="1">
      <c r="A23" s="107"/>
      <c r="B23" s="107"/>
      <c r="C23" s="53" t="s">
        <v>6</v>
      </c>
      <c r="D23" s="53"/>
      <c r="E23" s="53"/>
      <c r="F23" s="106">
        <v>89840</v>
      </c>
      <c r="G23" s="55">
        <f t="shared" si="0"/>
        <v>16.094099606425459</v>
      </c>
      <c r="H23" s="91">
        <v>69848</v>
      </c>
      <c r="I23" s="55">
        <f t="shared" si="1"/>
        <v>28.622150956362379</v>
      </c>
    </row>
    <row r="24" spans="1:26" ht="18" customHeight="1">
      <c r="A24" s="107"/>
      <c r="B24" s="107"/>
      <c r="C24" s="53" t="s">
        <v>31</v>
      </c>
      <c r="D24" s="53"/>
      <c r="E24" s="53"/>
      <c r="F24" s="106">
        <v>1092</v>
      </c>
      <c r="G24" s="55">
        <f t="shared" si="0"/>
        <v>0.19562284917872441</v>
      </c>
      <c r="H24" s="91">
        <v>1011</v>
      </c>
      <c r="I24" s="55">
        <f t="shared" si="1"/>
        <v>8.0118694362017795</v>
      </c>
    </row>
    <row r="25" spans="1:26" ht="18" customHeight="1">
      <c r="A25" s="107"/>
      <c r="B25" s="107"/>
      <c r="C25" s="53" t="s">
        <v>7</v>
      </c>
      <c r="D25" s="53"/>
      <c r="E25" s="53"/>
      <c r="F25" s="106">
        <v>64951</v>
      </c>
      <c r="G25" s="55">
        <f t="shared" si="0"/>
        <v>11.635439264658725</v>
      </c>
      <c r="H25" s="91">
        <v>84187</v>
      </c>
      <c r="I25" s="55">
        <f t="shared" si="1"/>
        <v>-22.849133476665038</v>
      </c>
    </row>
    <row r="26" spans="1:26" ht="18" customHeight="1">
      <c r="A26" s="107"/>
      <c r="B26" s="107"/>
      <c r="C26" s="53" t="s">
        <v>8</v>
      </c>
      <c r="D26" s="53"/>
      <c r="E26" s="53"/>
      <c r="F26" s="106">
        <f>558+297+1696+1232+19078+1268+90977</f>
        <v>115106</v>
      </c>
      <c r="G26" s="55">
        <f t="shared" si="0"/>
        <v>20.620296408027702</v>
      </c>
      <c r="H26" s="91">
        <f>538+300+1416+1128+17902+1058+93164</f>
        <v>115506</v>
      </c>
      <c r="I26" s="55">
        <f t="shared" si="1"/>
        <v>-0.34630235658753561</v>
      </c>
    </row>
    <row r="27" spans="1:26" ht="18" customHeight="1">
      <c r="A27" s="107"/>
      <c r="B27" s="107"/>
      <c r="C27" s="53" t="s">
        <v>9</v>
      </c>
      <c r="D27" s="53"/>
      <c r="E27" s="53"/>
      <c r="F27" s="106">
        <f>SUM(F9,F20:F26)</f>
        <v>558217</v>
      </c>
      <c r="G27" s="55">
        <f>F27/$F$27*100</f>
        <v>100</v>
      </c>
      <c r="H27" s="91">
        <f>SUM(H9,H20:H26)</f>
        <v>544000</v>
      </c>
      <c r="I27" s="55">
        <f t="shared" si="1"/>
        <v>2.6134191176470534</v>
      </c>
    </row>
    <row r="28" spans="1:26" ht="18" customHeight="1">
      <c r="A28" s="107"/>
      <c r="B28" s="107" t="s">
        <v>88</v>
      </c>
      <c r="C28" s="60" t="s">
        <v>10</v>
      </c>
      <c r="D28" s="53"/>
      <c r="E28" s="53"/>
      <c r="F28" s="106">
        <f>+F29+F30+F31</f>
        <v>202944</v>
      </c>
      <c r="G28" s="55">
        <f>F28/$F$45*100</f>
        <v>36.355754124292169</v>
      </c>
      <c r="H28" s="91">
        <f>SUM(H29:H31)</f>
        <v>202113</v>
      </c>
      <c r="I28" s="55">
        <f>(F28/H28-1)*100</f>
        <v>0.41115613542919149</v>
      </c>
    </row>
    <row r="29" spans="1:26" ht="18" customHeight="1">
      <c r="A29" s="107"/>
      <c r="B29" s="107"/>
      <c r="C29" s="62"/>
      <c r="D29" s="53" t="s">
        <v>11</v>
      </c>
      <c r="E29" s="53"/>
      <c r="F29" s="106">
        <v>126326</v>
      </c>
      <c r="G29" s="55">
        <f t="shared" ref="G29:G44" si="2">F29/$F$45*100</f>
        <v>22.630267440798114</v>
      </c>
      <c r="H29" s="91">
        <v>127350</v>
      </c>
      <c r="I29" s="55">
        <f t="shared" ref="I29:I45" si="3">(F29/H29-1)*100</f>
        <v>-0.80408323517864311</v>
      </c>
    </row>
    <row r="30" spans="1:26" ht="18" customHeight="1">
      <c r="A30" s="107"/>
      <c r="B30" s="107"/>
      <c r="C30" s="62"/>
      <c r="D30" s="53" t="s">
        <v>32</v>
      </c>
      <c r="E30" s="53"/>
      <c r="F30" s="106">
        <v>14310</v>
      </c>
      <c r="G30" s="55">
        <f t="shared" si="2"/>
        <v>2.5635192048970206</v>
      </c>
      <c r="H30" s="91">
        <v>13048</v>
      </c>
      <c r="I30" s="55">
        <f t="shared" si="3"/>
        <v>9.6719803801348814</v>
      </c>
    </row>
    <row r="31" spans="1:26" ht="18" customHeight="1">
      <c r="A31" s="107"/>
      <c r="B31" s="107"/>
      <c r="C31" s="61"/>
      <c r="D31" s="53" t="s">
        <v>12</v>
      </c>
      <c r="E31" s="53"/>
      <c r="F31" s="106">
        <v>62308</v>
      </c>
      <c r="G31" s="55">
        <f t="shared" si="2"/>
        <v>11.161967478597033</v>
      </c>
      <c r="H31" s="91">
        <v>61715</v>
      </c>
      <c r="I31" s="55">
        <f t="shared" si="3"/>
        <v>0.96086850846632821</v>
      </c>
    </row>
    <row r="32" spans="1:26" ht="18" customHeight="1">
      <c r="A32" s="107"/>
      <c r="B32" s="107"/>
      <c r="C32" s="60" t="s">
        <v>13</v>
      </c>
      <c r="D32" s="53"/>
      <c r="E32" s="53"/>
      <c r="F32" s="106">
        <f>558217-F39-F28</f>
        <v>247177</v>
      </c>
      <c r="G32" s="55">
        <f t="shared" si="2"/>
        <v>44.279733508653443</v>
      </c>
      <c r="H32" s="91">
        <f>SUM(H33:H38)+1321</f>
        <v>233034</v>
      </c>
      <c r="I32" s="55">
        <f t="shared" si="3"/>
        <v>6.0690714659663358</v>
      </c>
    </row>
    <row r="33" spans="1:9" ht="18" customHeight="1">
      <c r="A33" s="107"/>
      <c r="B33" s="107"/>
      <c r="C33" s="62"/>
      <c r="D33" s="53" t="s">
        <v>14</v>
      </c>
      <c r="E33" s="53"/>
      <c r="F33" s="106">
        <v>27444</v>
      </c>
      <c r="G33" s="55">
        <f t="shared" si="2"/>
        <v>4.9163676491400299</v>
      </c>
      <c r="H33" s="91">
        <v>23398</v>
      </c>
      <c r="I33" s="55">
        <f t="shared" si="3"/>
        <v>17.292076245832977</v>
      </c>
    </row>
    <row r="34" spans="1:9" ht="18" customHeight="1">
      <c r="A34" s="107"/>
      <c r="B34" s="107"/>
      <c r="C34" s="62"/>
      <c r="D34" s="53" t="s">
        <v>33</v>
      </c>
      <c r="E34" s="53"/>
      <c r="F34" s="106">
        <v>2462</v>
      </c>
      <c r="G34" s="55">
        <f t="shared" si="2"/>
        <v>0.44104711966851606</v>
      </c>
      <c r="H34" s="91">
        <v>2433</v>
      </c>
      <c r="I34" s="55">
        <f t="shared" si="3"/>
        <v>1.1919441019317745</v>
      </c>
    </row>
    <row r="35" spans="1:9" ht="18" customHeight="1">
      <c r="A35" s="107"/>
      <c r="B35" s="107"/>
      <c r="C35" s="62"/>
      <c r="D35" s="53" t="s">
        <v>34</v>
      </c>
      <c r="E35" s="53"/>
      <c r="F35" s="106">
        <v>122379</v>
      </c>
      <c r="G35" s="55">
        <f t="shared" si="2"/>
        <v>21.923194743262925</v>
      </c>
      <c r="H35" s="91">
        <v>108700</v>
      </c>
      <c r="I35" s="55">
        <f t="shared" si="3"/>
        <v>12.584176632934675</v>
      </c>
    </row>
    <row r="36" spans="1:9" ht="18" customHeight="1">
      <c r="A36" s="107"/>
      <c r="B36" s="107"/>
      <c r="C36" s="62"/>
      <c r="D36" s="53" t="s">
        <v>35</v>
      </c>
      <c r="E36" s="53"/>
      <c r="F36" s="106">
        <v>5309</v>
      </c>
      <c r="G36" s="55">
        <f t="shared" si="2"/>
        <v>0.95106383359876179</v>
      </c>
      <c r="H36" s="91">
        <v>5303</v>
      </c>
      <c r="I36" s="55">
        <f t="shared" si="3"/>
        <v>0.11314350367717108</v>
      </c>
    </row>
    <row r="37" spans="1:9" ht="18" customHeight="1">
      <c r="A37" s="107"/>
      <c r="B37" s="107"/>
      <c r="C37" s="62"/>
      <c r="D37" s="53" t="s">
        <v>15</v>
      </c>
      <c r="E37" s="53"/>
      <c r="F37" s="106">
        <v>3769</v>
      </c>
      <c r="G37" s="55">
        <f t="shared" si="2"/>
        <v>0.6751854565518427</v>
      </c>
      <c r="H37" s="91">
        <v>4195</v>
      </c>
      <c r="I37" s="55">
        <f t="shared" si="3"/>
        <v>-10.154946364719908</v>
      </c>
    </row>
    <row r="38" spans="1:9" ht="18" customHeight="1">
      <c r="A38" s="107"/>
      <c r="B38" s="107"/>
      <c r="C38" s="61"/>
      <c r="D38" s="53" t="s">
        <v>36</v>
      </c>
      <c r="E38" s="53"/>
      <c r="F38" s="106">
        <f>0+84280</f>
        <v>84280</v>
      </c>
      <c r="G38" s="55">
        <f t="shared" si="2"/>
        <v>15.098071180204114</v>
      </c>
      <c r="H38" s="91">
        <v>87684</v>
      </c>
      <c r="I38" s="55">
        <f t="shared" si="3"/>
        <v>-3.8821221659595784</v>
      </c>
    </row>
    <row r="39" spans="1:9" ht="18" customHeight="1">
      <c r="A39" s="107"/>
      <c r="B39" s="107"/>
      <c r="C39" s="60" t="s">
        <v>16</v>
      </c>
      <c r="D39" s="53"/>
      <c r="E39" s="53"/>
      <c r="F39" s="106">
        <f>+F40+F43</f>
        <v>108096</v>
      </c>
      <c r="G39" s="55">
        <f t="shared" si="2"/>
        <v>19.364512367054392</v>
      </c>
      <c r="H39" s="91">
        <f>H40+H43</f>
        <v>108853</v>
      </c>
      <c r="I39" s="55">
        <f t="shared" si="3"/>
        <v>-0.69543329076828808</v>
      </c>
    </row>
    <row r="40" spans="1:9" ht="18" customHeight="1">
      <c r="A40" s="107"/>
      <c r="B40" s="107"/>
      <c r="C40" s="62"/>
      <c r="D40" s="60" t="s">
        <v>17</v>
      </c>
      <c r="E40" s="53"/>
      <c r="F40" s="106">
        <v>102842</v>
      </c>
      <c r="G40" s="55">
        <f t="shared" si="2"/>
        <v>18.423301332635873</v>
      </c>
      <c r="H40" s="91">
        <v>105017</v>
      </c>
      <c r="I40" s="55">
        <f t="shared" si="3"/>
        <v>-2.0710932515687897</v>
      </c>
    </row>
    <row r="41" spans="1:9" ht="18" customHeight="1">
      <c r="A41" s="107"/>
      <c r="B41" s="107"/>
      <c r="C41" s="62"/>
      <c r="D41" s="62"/>
      <c r="E41" s="56" t="s">
        <v>91</v>
      </c>
      <c r="F41" s="106">
        <f>41832+5561</f>
        <v>47393</v>
      </c>
      <c r="G41" s="55">
        <f t="shared" si="2"/>
        <v>8.4900674827172953</v>
      </c>
      <c r="H41" s="91">
        <v>44897</v>
      </c>
      <c r="I41" s="57">
        <f t="shared" si="3"/>
        <v>5.5593914960910595</v>
      </c>
    </row>
    <row r="42" spans="1:9" ht="18" customHeight="1">
      <c r="A42" s="107"/>
      <c r="B42" s="107"/>
      <c r="C42" s="62"/>
      <c r="D42" s="61"/>
      <c r="E42" s="47" t="s">
        <v>37</v>
      </c>
      <c r="F42" s="106">
        <v>55449</v>
      </c>
      <c r="G42" s="55">
        <f t="shared" si="2"/>
        <v>9.9332338499185795</v>
      </c>
      <c r="H42" s="91">
        <v>60120</v>
      </c>
      <c r="I42" s="57">
        <f t="shared" si="3"/>
        <v>-7.7694610778443085</v>
      </c>
    </row>
    <row r="43" spans="1:9" ht="18" customHeight="1">
      <c r="A43" s="107"/>
      <c r="B43" s="107"/>
      <c r="C43" s="62"/>
      <c r="D43" s="53" t="s">
        <v>38</v>
      </c>
      <c r="E43" s="53"/>
      <c r="F43" s="106">
        <v>5254</v>
      </c>
      <c r="G43" s="55">
        <f t="shared" si="2"/>
        <v>0.94121103441851472</v>
      </c>
      <c r="H43" s="91">
        <v>3836</v>
      </c>
      <c r="I43" s="57">
        <f t="shared" si="3"/>
        <v>36.965589155370182</v>
      </c>
    </row>
    <row r="44" spans="1:9" ht="18" customHeight="1">
      <c r="A44" s="107"/>
      <c r="B44" s="107"/>
      <c r="C44" s="61"/>
      <c r="D44" s="53" t="s">
        <v>39</v>
      </c>
      <c r="E44" s="53"/>
      <c r="F44" s="106">
        <v>0</v>
      </c>
      <c r="G44" s="55">
        <f t="shared" si="2"/>
        <v>0</v>
      </c>
      <c r="H44" s="91"/>
      <c r="I44" s="55" t="e">
        <f t="shared" si="3"/>
        <v>#DIV/0!</v>
      </c>
    </row>
    <row r="45" spans="1:9" ht="18" customHeight="1">
      <c r="A45" s="107"/>
      <c r="B45" s="107"/>
      <c r="C45" s="47" t="s">
        <v>18</v>
      </c>
      <c r="D45" s="47"/>
      <c r="E45" s="47"/>
      <c r="F45" s="106">
        <f>SUM(F28,F32,F39)</f>
        <v>558217</v>
      </c>
      <c r="G45" s="55">
        <f>F45/$F$45*100</f>
        <v>100</v>
      </c>
      <c r="H45" s="91">
        <f>SUM(H28,H32,H39)</f>
        <v>544000</v>
      </c>
      <c r="I45" s="55">
        <f t="shared" si="3"/>
        <v>2.6134191176470534</v>
      </c>
    </row>
    <row r="46" spans="1:9">
      <c r="A46" s="22" t="s">
        <v>19</v>
      </c>
    </row>
    <row r="47" spans="1:9">
      <c r="A47" s="23" t="s">
        <v>20</v>
      </c>
    </row>
    <row r="48" spans="1:9">
      <c r="A48" s="23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94" zoomScaleNormal="100" zoomScaleSheetLayoutView="94" workbookViewId="0">
      <pane xSplit="5" ySplit="7" topLeftCell="F8" activePane="bottomRight" state="frozen"/>
      <selection activeCell="R28" sqref="R28"/>
      <selection pane="topRight" activeCell="R28" sqref="R28"/>
      <selection pane="bottomLeft" activeCell="R28" sqref="R28"/>
      <selection pane="bottomRight" activeCell="R28" sqref="R28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7" width="14.125" style="2" customWidth="1"/>
    <col min="8" max="9" width="13.625" style="2" customWidth="1"/>
    <col min="10" max="11" width="14.25" style="2" customWidth="1"/>
    <col min="12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1" t="s">
        <v>0</v>
      </c>
      <c r="B1" s="12"/>
      <c r="C1" s="12"/>
      <c r="D1" s="97" t="s">
        <v>250</v>
      </c>
      <c r="E1" s="14"/>
      <c r="F1" s="96"/>
      <c r="G1" s="96"/>
    </row>
    <row r="2" spans="1:25" ht="15" customHeight="1"/>
    <row r="3" spans="1:25" ht="15" customHeight="1">
      <c r="A3" s="15" t="s">
        <v>46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3" t="s">
        <v>234</v>
      </c>
      <c r="B5" s="13"/>
      <c r="C5" s="13"/>
      <c r="D5" s="13"/>
      <c r="K5" s="16"/>
      <c r="O5" s="16" t="s">
        <v>47</v>
      </c>
    </row>
    <row r="6" spans="1:25" ht="15.95" customHeight="1">
      <c r="A6" s="119" t="s">
        <v>48</v>
      </c>
      <c r="B6" s="120"/>
      <c r="C6" s="120"/>
      <c r="D6" s="120"/>
      <c r="E6" s="120"/>
      <c r="F6" s="113" t="s">
        <v>251</v>
      </c>
      <c r="G6" s="113"/>
      <c r="H6" s="113" t="s">
        <v>252</v>
      </c>
      <c r="I6" s="113"/>
      <c r="J6" s="113" t="s">
        <v>253</v>
      </c>
      <c r="K6" s="113"/>
      <c r="L6" s="113"/>
      <c r="M6" s="113"/>
      <c r="N6" s="113"/>
      <c r="O6" s="113"/>
    </row>
    <row r="7" spans="1:25" ht="15.95" customHeight="1">
      <c r="A7" s="120"/>
      <c r="B7" s="120"/>
      <c r="C7" s="120"/>
      <c r="D7" s="120"/>
      <c r="E7" s="120"/>
      <c r="F7" s="81" t="s">
        <v>233</v>
      </c>
      <c r="G7" s="81" t="s">
        <v>232</v>
      </c>
      <c r="H7" s="81" t="s">
        <v>233</v>
      </c>
      <c r="I7" s="81" t="s">
        <v>232</v>
      </c>
      <c r="J7" s="81" t="s">
        <v>233</v>
      </c>
      <c r="K7" s="81" t="s">
        <v>232</v>
      </c>
      <c r="L7" s="81" t="s">
        <v>233</v>
      </c>
      <c r="M7" s="81" t="s">
        <v>232</v>
      </c>
      <c r="N7" s="81" t="s">
        <v>233</v>
      </c>
      <c r="O7" s="81" t="s">
        <v>232</v>
      </c>
    </row>
    <row r="8" spans="1:25" ht="15.95" customHeight="1">
      <c r="A8" s="117" t="s">
        <v>82</v>
      </c>
      <c r="B8" s="60" t="s">
        <v>49</v>
      </c>
      <c r="C8" s="53"/>
      <c r="D8" s="53"/>
      <c r="E8" s="65" t="s">
        <v>40</v>
      </c>
      <c r="F8" s="91">
        <v>11</v>
      </c>
      <c r="G8" s="91">
        <v>11</v>
      </c>
      <c r="H8" s="91">
        <v>412</v>
      </c>
      <c r="I8" s="91">
        <v>426</v>
      </c>
      <c r="J8" s="91">
        <v>18099</v>
      </c>
      <c r="K8" s="91">
        <v>17855</v>
      </c>
      <c r="L8" s="91"/>
      <c r="M8" s="91"/>
      <c r="N8" s="91"/>
      <c r="O8" s="91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5.95" customHeight="1">
      <c r="A9" s="117"/>
      <c r="B9" s="62"/>
      <c r="C9" s="53" t="s">
        <v>50</v>
      </c>
      <c r="D9" s="53"/>
      <c r="E9" s="65" t="s">
        <v>41</v>
      </c>
      <c r="F9" s="91">
        <v>11</v>
      </c>
      <c r="G9" s="91">
        <v>11</v>
      </c>
      <c r="H9" s="91">
        <v>412</v>
      </c>
      <c r="I9" s="91">
        <v>426</v>
      </c>
      <c r="J9" s="91">
        <v>18099</v>
      </c>
      <c r="K9" s="91">
        <v>17855</v>
      </c>
      <c r="L9" s="91"/>
      <c r="M9" s="91"/>
      <c r="N9" s="91"/>
      <c r="O9" s="91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5.95" customHeight="1">
      <c r="A10" s="117"/>
      <c r="B10" s="61"/>
      <c r="C10" s="53" t="s">
        <v>51</v>
      </c>
      <c r="D10" s="53"/>
      <c r="E10" s="65" t="s">
        <v>42</v>
      </c>
      <c r="F10" s="91">
        <v>0</v>
      </c>
      <c r="G10" s="91">
        <v>0</v>
      </c>
      <c r="H10" s="91">
        <v>0</v>
      </c>
      <c r="I10" s="91">
        <v>0</v>
      </c>
      <c r="J10" s="66">
        <v>0</v>
      </c>
      <c r="K10" s="66">
        <v>0</v>
      </c>
      <c r="L10" s="91"/>
      <c r="M10" s="91"/>
      <c r="N10" s="91"/>
      <c r="O10" s="91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5" ht="15.95" customHeight="1">
      <c r="A11" s="117"/>
      <c r="B11" s="60" t="s">
        <v>52</v>
      </c>
      <c r="C11" s="53"/>
      <c r="D11" s="53"/>
      <c r="E11" s="65" t="s">
        <v>43</v>
      </c>
      <c r="F11" s="91">
        <v>11</v>
      </c>
      <c r="G11" s="91">
        <v>11</v>
      </c>
      <c r="H11" s="91">
        <v>586</v>
      </c>
      <c r="I11" s="91">
        <v>482</v>
      </c>
      <c r="J11" s="91">
        <v>17184</v>
      </c>
      <c r="K11" s="91">
        <v>16548</v>
      </c>
      <c r="L11" s="91"/>
      <c r="M11" s="91"/>
      <c r="N11" s="91"/>
      <c r="O11" s="91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 ht="15.95" customHeight="1">
      <c r="A12" s="117"/>
      <c r="B12" s="62"/>
      <c r="C12" s="53" t="s">
        <v>53</v>
      </c>
      <c r="D12" s="53"/>
      <c r="E12" s="65" t="s">
        <v>44</v>
      </c>
      <c r="F12" s="91">
        <v>11</v>
      </c>
      <c r="G12" s="91">
        <v>11</v>
      </c>
      <c r="H12" s="91">
        <v>586</v>
      </c>
      <c r="I12" s="91">
        <v>482</v>
      </c>
      <c r="J12" s="91">
        <v>17184</v>
      </c>
      <c r="K12" s="91">
        <v>16548</v>
      </c>
      <c r="L12" s="91"/>
      <c r="M12" s="91"/>
      <c r="N12" s="91"/>
      <c r="O12" s="91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 ht="15.95" customHeight="1">
      <c r="A13" s="117"/>
      <c r="B13" s="61"/>
      <c r="C13" s="53" t="s">
        <v>54</v>
      </c>
      <c r="D13" s="53"/>
      <c r="E13" s="65" t="s">
        <v>45</v>
      </c>
      <c r="F13" s="91">
        <v>0</v>
      </c>
      <c r="G13" s="91">
        <v>0</v>
      </c>
      <c r="H13" s="66">
        <v>0</v>
      </c>
      <c r="I13" s="91">
        <v>0</v>
      </c>
      <c r="J13" s="66">
        <v>0</v>
      </c>
      <c r="K13" s="66">
        <v>0</v>
      </c>
      <c r="L13" s="91"/>
      <c r="M13" s="91"/>
      <c r="N13" s="91"/>
      <c r="O13" s="91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ht="15.95" customHeight="1">
      <c r="A14" s="117"/>
      <c r="B14" s="53" t="s">
        <v>55</v>
      </c>
      <c r="C14" s="53"/>
      <c r="D14" s="53"/>
      <c r="E14" s="65" t="s">
        <v>96</v>
      </c>
      <c r="F14" s="91">
        <f t="shared" ref="F14:O15" si="0">F9-F12</f>
        <v>0</v>
      </c>
      <c r="G14" s="91">
        <v>0</v>
      </c>
      <c r="H14" s="91">
        <f>H9-H12</f>
        <v>-174</v>
      </c>
      <c r="I14" s="91">
        <f t="shared" si="0"/>
        <v>-56</v>
      </c>
      <c r="J14" s="91">
        <f>J9-J12</f>
        <v>915</v>
      </c>
      <c r="K14" s="91">
        <f>K9-K12</f>
        <v>1307</v>
      </c>
      <c r="L14" s="91">
        <f t="shared" si="0"/>
        <v>0</v>
      </c>
      <c r="M14" s="91">
        <f t="shared" si="0"/>
        <v>0</v>
      </c>
      <c r="N14" s="91">
        <f t="shared" si="0"/>
        <v>0</v>
      </c>
      <c r="O14" s="91">
        <f t="shared" si="0"/>
        <v>0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ht="15.95" customHeight="1">
      <c r="A15" s="117"/>
      <c r="B15" s="53" t="s">
        <v>56</v>
      </c>
      <c r="C15" s="53"/>
      <c r="D15" s="53"/>
      <c r="E15" s="65" t="s">
        <v>97</v>
      </c>
      <c r="F15" s="91">
        <f t="shared" si="0"/>
        <v>0</v>
      </c>
      <c r="G15" s="91">
        <f t="shared" si="0"/>
        <v>0</v>
      </c>
      <c r="H15" s="91">
        <f t="shared" si="0"/>
        <v>0</v>
      </c>
      <c r="I15" s="91">
        <f t="shared" si="0"/>
        <v>0</v>
      </c>
      <c r="J15" s="91">
        <f t="shared" si="0"/>
        <v>0</v>
      </c>
      <c r="K15" s="91">
        <f t="shared" si="0"/>
        <v>0</v>
      </c>
      <c r="L15" s="91">
        <f t="shared" si="0"/>
        <v>0</v>
      </c>
      <c r="M15" s="91">
        <f t="shared" si="0"/>
        <v>0</v>
      </c>
      <c r="N15" s="91">
        <f t="shared" si="0"/>
        <v>0</v>
      </c>
      <c r="O15" s="91">
        <f t="shared" si="0"/>
        <v>0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spans="1:25" ht="15.95" customHeight="1">
      <c r="A16" s="117"/>
      <c r="B16" s="53" t="s">
        <v>57</v>
      </c>
      <c r="C16" s="53"/>
      <c r="D16" s="53"/>
      <c r="E16" s="65" t="s">
        <v>98</v>
      </c>
      <c r="F16" s="91">
        <f t="shared" ref="F16:O16" si="1">F8-F11</f>
        <v>0</v>
      </c>
      <c r="G16" s="91">
        <f t="shared" si="1"/>
        <v>0</v>
      </c>
      <c r="H16" s="91">
        <f t="shared" si="1"/>
        <v>-174</v>
      </c>
      <c r="I16" s="91">
        <f t="shared" si="1"/>
        <v>-56</v>
      </c>
      <c r="J16" s="91">
        <f t="shared" si="1"/>
        <v>915</v>
      </c>
      <c r="K16" s="91">
        <f t="shared" si="1"/>
        <v>1307</v>
      </c>
      <c r="L16" s="91">
        <f t="shared" si="1"/>
        <v>0</v>
      </c>
      <c r="M16" s="91">
        <f t="shared" si="1"/>
        <v>0</v>
      </c>
      <c r="N16" s="91">
        <f t="shared" si="1"/>
        <v>0</v>
      </c>
      <c r="O16" s="91">
        <f t="shared" si="1"/>
        <v>0</v>
      </c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ht="15.95" customHeight="1">
      <c r="A17" s="117"/>
      <c r="B17" s="53" t="s">
        <v>58</v>
      </c>
      <c r="C17" s="53"/>
      <c r="D17" s="53"/>
      <c r="E17" s="51"/>
      <c r="F17" s="91">
        <v>0</v>
      </c>
      <c r="G17" s="91">
        <v>0</v>
      </c>
      <c r="H17" s="66">
        <v>0</v>
      </c>
      <c r="I17" s="91">
        <v>0</v>
      </c>
      <c r="J17" s="91">
        <v>0</v>
      </c>
      <c r="K17" s="91">
        <v>0</v>
      </c>
      <c r="L17" s="91"/>
      <c r="M17" s="91"/>
      <c r="N17" s="66"/>
      <c r="O17" s="67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ht="15.95" customHeight="1">
      <c r="A18" s="117"/>
      <c r="B18" s="53" t="s">
        <v>59</v>
      </c>
      <c r="C18" s="53"/>
      <c r="D18" s="53"/>
      <c r="E18" s="51"/>
      <c r="F18" s="67">
        <v>0</v>
      </c>
      <c r="G18" s="67">
        <v>0</v>
      </c>
      <c r="H18" s="67">
        <v>0</v>
      </c>
      <c r="I18" s="91">
        <v>0</v>
      </c>
      <c r="J18" s="67">
        <v>0</v>
      </c>
      <c r="K18" s="67">
        <v>0</v>
      </c>
      <c r="L18" s="67"/>
      <c r="M18" s="67"/>
      <c r="N18" s="67"/>
      <c r="O18" s="67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 ht="15.95" customHeight="1">
      <c r="A19" s="117" t="s">
        <v>83</v>
      </c>
      <c r="B19" s="60" t="s">
        <v>60</v>
      </c>
      <c r="C19" s="53"/>
      <c r="D19" s="53"/>
      <c r="E19" s="65"/>
      <c r="F19" s="91">
        <v>29</v>
      </c>
      <c r="G19" s="91">
        <v>28</v>
      </c>
      <c r="H19" s="91">
        <v>0</v>
      </c>
      <c r="I19" s="91">
        <v>0</v>
      </c>
      <c r="J19" s="91">
        <v>1619</v>
      </c>
      <c r="K19" s="91">
        <v>1922</v>
      </c>
      <c r="L19" s="91"/>
      <c r="M19" s="91"/>
      <c r="N19" s="91"/>
      <c r="O19" s="91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ht="15.95" customHeight="1">
      <c r="A20" s="117"/>
      <c r="B20" s="61"/>
      <c r="C20" s="53" t="s">
        <v>61</v>
      </c>
      <c r="D20" s="53"/>
      <c r="E20" s="65"/>
      <c r="F20" s="91">
        <v>0</v>
      </c>
      <c r="G20" s="91">
        <v>0</v>
      </c>
      <c r="H20" s="91">
        <v>0</v>
      </c>
      <c r="I20" s="91">
        <v>0</v>
      </c>
      <c r="J20" s="91">
        <v>924</v>
      </c>
      <c r="K20" s="91">
        <v>1271</v>
      </c>
      <c r="L20" s="91"/>
      <c r="M20" s="91"/>
      <c r="N20" s="91"/>
      <c r="O20" s="91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 ht="15.95" customHeight="1">
      <c r="A21" s="117"/>
      <c r="B21" s="53" t="s">
        <v>62</v>
      </c>
      <c r="C21" s="53"/>
      <c r="D21" s="53"/>
      <c r="E21" s="65" t="s">
        <v>99</v>
      </c>
      <c r="F21" s="91">
        <v>29</v>
      </c>
      <c r="G21" s="91">
        <v>28</v>
      </c>
      <c r="H21" s="91">
        <v>0</v>
      </c>
      <c r="I21" s="91">
        <v>0</v>
      </c>
      <c r="J21" s="91">
        <v>1619</v>
      </c>
      <c r="K21" s="91">
        <v>1922</v>
      </c>
      <c r="L21" s="91"/>
      <c r="M21" s="91"/>
      <c r="N21" s="91"/>
      <c r="O21" s="91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5" ht="15.95" customHeight="1">
      <c r="A22" s="117"/>
      <c r="B22" s="60" t="s">
        <v>63</v>
      </c>
      <c r="C22" s="53"/>
      <c r="D22" s="53"/>
      <c r="E22" s="65" t="s">
        <v>100</v>
      </c>
      <c r="F22" s="91">
        <v>29</v>
      </c>
      <c r="G22" s="91">
        <v>28</v>
      </c>
      <c r="H22" s="91">
        <v>43</v>
      </c>
      <c r="I22" s="91">
        <v>94</v>
      </c>
      <c r="J22" s="91">
        <v>2514</v>
      </c>
      <c r="K22" s="91">
        <v>2876</v>
      </c>
      <c r="L22" s="91"/>
      <c r="M22" s="91"/>
      <c r="N22" s="91"/>
      <c r="O22" s="91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1:25" ht="15.95" customHeight="1">
      <c r="A23" s="117"/>
      <c r="B23" s="61" t="s">
        <v>64</v>
      </c>
      <c r="C23" s="53" t="s">
        <v>65</v>
      </c>
      <c r="D23" s="53"/>
      <c r="E23" s="65"/>
      <c r="F23" s="91">
        <v>29</v>
      </c>
      <c r="G23" s="91">
        <v>28</v>
      </c>
      <c r="H23" s="91">
        <v>0</v>
      </c>
      <c r="I23" s="91">
        <v>0</v>
      </c>
      <c r="J23" s="91">
        <v>1357</v>
      </c>
      <c r="K23" s="91">
        <v>1302</v>
      </c>
      <c r="L23" s="91"/>
      <c r="M23" s="91"/>
      <c r="N23" s="91"/>
      <c r="O23" s="91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5" ht="15.95" customHeight="1">
      <c r="A24" s="117"/>
      <c r="B24" s="53" t="s">
        <v>101</v>
      </c>
      <c r="C24" s="53"/>
      <c r="D24" s="53"/>
      <c r="E24" s="65" t="s">
        <v>102</v>
      </c>
      <c r="F24" s="91">
        <f t="shared" ref="F24:O24" si="2">F21-F22</f>
        <v>0</v>
      </c>
      <c r="G24" s="91">
        <f t="shared" si="2"/>
        <v>0</v>
      </c>
      <c r="H24" s="91">
        <f t="shared" si="2"/>
        <v>-43</v>
      </c>
      <c r="I24" s="91">
        <f t="shared" si="2"/>
        <v>-94</v>
      </c>
      <c r="J24" s="91">
        <f t="shared" si="2"/>
        <v>-895</v>
      </c>
      <c r="K24" s="91">
        <f>K21-K22</f>
        <v>-954</v>
      </c>
      <c r="L24" s="91">
        <f t="shared" si="2"/>
        <v>0</v>
      </c>
      <c r="M24" s="91">
        <f t="shared" si="2"/>
        <v>0</v>
      </c>
      <c r="N24" s="91">
        <f t="shared" si="2"/>
        <v>0</v>
      </c>
      <c r="O24" s="91">
        <f t="shared" si="2"/>
        <v>0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ht="15.95" customHeight="1">
      <c r="A25" s="117"/>
      <c r="B25" s="60" t="s">
        <v>66</v>
      </c>
      <c r="C25" s="60"/>
      <c r="D25" s="60"/>
      <c r="E25" s="122" t="s">
        <v>103</v>
      </c>
      <c r="F25" s="111">
        <v>0</v>
      </c>
      <c r="G25" s="111">
        <v>0</v>
      </c>
      <c r="H25" s="111">
        <v>43</v>
      </c>
      <c r="I25" s="111">
        <v>94</v>
      </c>
      <c r="J25" s="111">
        <v>895</v>
      </c>
      <c r="K25" s="111">
        <v>954</v>
      </c>
      <c r="L25" s="111"/>
      <c r="M25" s="111"/>
      <c r="N25" s="111"/>
      <c r="O25" s="111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:25" ht="15.95" customHeight="1">
      <c r="A26" s="117"/>
      <c r="B26" s="80" t="s">
        <v>67</v>
      </c>
      <c r="C26" s="80"/>
      <c r="D26" s="80"/>
      <c r="E26" s="123"/>
      <c r="F26" s="112"/>
      <c r="G26" s="112">
        <v>0</v>
      </c>
      <c r="H26" s="112"/>
      <c r="I26" s="112"/>
      <c r="J26" s="112"/>
      <c r="K26" s="112"/>
      <c r="L26" s="112"/>
      <c r="M26" s="112"/>
      <c r="N26" s="112"/>
      <c r="O26" s="112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spans="1:25" ht="15.95" customHeight="1">
      <c r="A27" s="117"/>
      <c r="B27" s="53" t="s">
        <v>104</v>
      </c>
      <c r="C27" s="53"/>
      <c r="D27" s="53"/>
      <c r="E27" s="65" t="s">
        <v>105</v>
      </c>
      <c r="F27" s="91">
        <f>F24+F25</f>
        <v>0</v>
      </c>
      <c r="G27" s="91">
        <f t="shared" ref="G27:O27" si="3">G24+G25</f>
        <v>0</v>
      </c>
      <c r="H27" s="91">
        <f t="shared" si="3"/>
        <v>0</v>
      </c>
      <c r="I27" s="91">
        <f t="shared" si="3"/>
        <v>0</v>
      </c>
      <c r="J27" s="91">
        <f t="shared" si="3"/>
        <v>0</v>
      </c>
      <c r="K27" s="91">
        <f t="shared" si="3"/>
        <v>0</v>
      </c>
      <c r="L27" s="91">
        <f t="shared" si="3"/>
        <v>0</v>
      </c>
      <c r="M27" s="91">
        <f t="shared" si="3"/>
        <v>0</v>
      </c>
      <c r="N27" s="91">
        <f t="shared" si="3"/>
        <v>0</v>
      </c>
      <c r="O27" s="91">
        <f t="shared" si="3"/>
        <v>0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spans="1:25" ht="15.95" customHeight="1">
      <c r="A28" s="9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5" ht="15.95" customHeight="1">
      <c r="A29" s="13"/>
      <c r="F29" s="26"/>
      <c r="G29" s="26"/>
      <c r="H29" s="26"/>
      <c r="I29" s="26"/>
      <c r="J29" s="28"/>
      <c r="K29" s="28"/>
      <c r="L29" s="26"/>
      <c r="M29" s="26"/>
      <c r="N29" s="26"/>
      <c r="O29" s="28" t="s">
        <v>106</v>
      </c>
      <c r="P29" s="26"/>
      <c r="Q29" s="26"/>
      <c r="R29" s="26"/>
      <c r="S29" s="26"/>
      <c r="T29" s="26"/>
      <c r="U29" s="26"/>
      <c r="V29" s="26"/>
      <c r="W29" s="26"/>
      <c r="X29" s="26"/>
      <c r="Y29" s="28"/>
    </row>
    <row r="30" spans="1:25" ht="15.95" customHeight="1">
      <c r="A30" s="121" t="s">
        <v>68</v>
      </c>
      <c r="B30" s="121"/>
      <c r="C30" s="121"/>
      <c r="D30" s="121"/>
      <c r="E30" s="121"/>
      <c r="F30" s="115" t="s">
        <v>254</v>
      </c>
      <c r="G30" s="116"/>
      <c r="H30" s="115" t="s">
        <v>255</v>
      </c>
      <c r="I30" s="116"/>
      <c r="J30" s="114"/>
      <c r="K30" s="114"/>
      <c r="L30" s="114"/>
      <c r="M30" s="114"/>
      <c r="N30" s="114"/>
      <c r="O30" s="114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5" customHeight="1">
      <c r="A31" s="121"/>
      <c r="B31" s="121"/>
      <c r="C31" s="121"/>
      <c r="D31" s="121"/>
      <c r="E31" s="121"/>
      <c r="F31" s="81" t="s">
        <v>233</v>
      </c>
      <c r="G31" s="81" t="s">
        <v>232</v>
      </c>
      <c r="H31" s="81" t="s">
        <v>233</v>
      </c>
      <c r="I31" s="81" t="s">
        <v>232</v>
      </c>
      <c r="J31" s="81" t="s">
        <v>233</v>
      </c>
      <c r="K31" s="81" t="s">
        <v>232</v>
      </c>
      <c r="L31" s="81" t="s">
        <v>233</v>
      </c>
      <c r="M31" s="81" t="s">
        <v>232</v>
      </c>
      <c r="N31" s="81" t="s">
        <v>233</v>
      </c>
      <c r="O31" s="81" t="s">
        <v>232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5" customHeight="1">
      <c r="A32" s="117" t="s">
        <v>84</v>
      </c>
      <c r="B32" s="60" t="s">
        <v>49</v>
      </c>
      <c r="C32" s="53"/>
      <c r="D32" s="53"/>
      <c r="E32" s="65" t="s">
        <v>40</v>
      </c>
      <c r="F32" s="91">
        <v>71</v>
      </c>
      <c r="G32" s="91">
        <v>47</v>
      </c>
      <c r="H32" s="91">
        <v>277</v>
      </c>
      <c r="I32" s="91">
        <v>272</v>
      </c>
      <c r="J32" s="91"/>
      <c r="K32" s="91"/>
      <c r="L32" s="91"/>
      <c r="M32" s="91"/>
      <c r="N32" s="91"/>
      <c r="O32" s="91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5" customHeight="1">
      <c r="A33" s="124"/>
      <c r="B33" s="62"/>
      <c r="C33" s="60" t="s">
        <v>69</v>
      </c>
      <c r="D33" s="53"/>
      <c r="E33" s="65"/>
      <c r="F33" s="91">
        <v>68</v>
      </c>
      <c r="G33" s="91">
        <v>35</v>
      </c>
      <c r="H33" s="91">
        <v>275</v>
      </c>
      <c r="I33" s="91">
        <v>270</v>
      </c>
      <c r="J33" s="91"/>
      <c r="K33" s="91"/>
      <c r="L33" s="91"/>
      <c r="M33" s="91"/>
      <c r="N33" s="91"/>
      <c r="O33" s="91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5" customHeight="1">
      <c r="A34" s="124"/>
      <c r="B34" s="62"/>
      <c r="C34" s="61"/>
      <c r="D34" s="53" t="s">
        <v>70</v>
      </c>
      <c r="E34" s="65"/>
      <c r="F34" s="91">
        <v>0</v>
      </c>
      <c r="G34" s="91">
        <v>0</v>
      </c>
      <c r="H34" s="91">
        <v>275</v>
      </c>
      <c r="I34" s="91">
        <v>270</v>
      </c>
      <c r="J34" s="91"/>
      <c r="K34" s="91"/>
      <c r="L34" s="91"/>
      <c r="M34" s="91"/>
      <c r="N34" s="91"/>
      <c r="O34" s="91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5" customHeight="1">
      <c r="A35" s="124"/>
      <c r="B35" s="61"/>
      <c r="C35" s="53" t="s">
        <v>71</v>
      </c>
      <c r="D35" s="53"/>
      <c r="E35" s="65"/>
      <c r="F35" s="91">
        <v>3</v>
      </c>
      <c r="G35" s="91">
        <v>12</v>
      </c>
      <c r="H35" s="91">
        <v>2</v>
      </c>
      <c r="I35" s="91">
        <v>2</v>
      </c>
      <c r="J35" s="67"/>
      <c r="K35" s="67"/>
      <c r="L35" s="91"/>
      <c r="M35" s="91"/>
      <c r="N35" s="91"/>
      <c r="O35" s="91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5" customHeight="1">
      <c r="A36" s="124"/>
      <c r="B36" s="60" t="s">
        <v>52</v>
      </c>
      <c r="C36" s="53"/>
      <c r="D36" s="53"/>
      <c r="E36" s="65" t="s">
        <v>41</v>
      </c>
      <c r="F36" s="91">
        <v>68</v>
      </c>
      <c r="G36" s="91">
        <v>35</v>
      </c>
      <c r="H36" s="91">
        <v>115</v>
      </c>
      <c r="I36" s="91">
        <v>111</v>
      </c>
      <c r="J36" s="91"/>
      <c r="K36" s="91"/>
      <c r="L36" s="91"/>
      <c r="M36" s="91"/>
      <c r="N36" s="91"/>
      <c r="O36" s="91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5" customHeight="1">
      <c r="A37" s="124"/>
      <c r="B37" s="62"/>
      <c r="C37" s="53" t="s">
        <v>72</v>
      </c>
      <c r="D37" s="53"/>
      <c r="E37" s="65"/>
      <c r="F37" s="91">
        <v>68</v>
      </c>
      <c r="G37" s="91">
        <v>35</v>
      </c>
      <c r="H37" s="91">
        <v>115</v>
      </c>
      <c r="I37" s="91">
        <v>111</v>
      </c>
      <c r="J37" s="91"/>
      <c r="K37" s="91"/>
      <c r="L37" s="91"/>
      <c r="M37" s="91"/>
      <c r="N37" s="91"/>
      <c r="O37" s="91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5" customHeight="1">
      <c r="A38" s="124"/>
      <c r="B38" s="61"/>
      <c r="C38" s="53" t="s">
        <v>73</v>
      </c>
      <c r="D38" s="53"/>
      <c r="E38" s="65"/>
      <c r="F38" s="91">
        <v>0</v>
      </c>
      <c r="G38" s="91">
        <v>0</v>
      </c>
      <c r="H38" s="91">
        <v>0</v>
      </c>
      <c r="I38" s="91">
        <v>0</v>
      </c>
      <c r="J38" s="91"/>
      <c r="K38" s="67"/>
      <c r="L38" s="91"/>
      <c r="M38" s="91"/>
      <c r="N38" s="91"/>
      <c r="O38" s="91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5" customHeight="1">
      <c r="A39" s="124"/>
      <c r="B39" s="47" t="s">
        <v>74</v>
      </c>
      <c r="C39" s="47"/>
      <c r="D39" s="47"/>
      <c r="E39" s="65" t="s">
        <v>107</v>
      </c>
      <c r="F39" s="91">
        <f>F32-F36</f>
        <v>3</v>
      </c>
      <c r="G39" s="91">
        <f>G32-G36</f>
        <v>12</v>
      </c>
      <c r="H39" s="91">
        <f>H32-H36</f>
        <v>162</v>
      </c>
      <c r="I39" s="91">
        <f>I32-I36</f>
        <v>161</v>
      </c>
      <c r="J39" s="91">
        <f t="shared" ref="J39:O39" si="4">J32-J36</f>
        <v>0</v>
      </c>
      <c r="K39" s="91">
        <f t="shared" si="4"/>
        <v>0</v>
      </c>
      <c r="L39" s="91">
        <f t="shared" si="4"/>
        <v>0</v>
      </c>
      <c r="M39" s="91">
        <f t="shared" si="4"/>
        <v>0</v>
      </c>
      <c r="N39" s="91">
        <f t="shared" si="4"/>
        <v>0</v>
      </c>
      <c r="O39" s="91">
        <f t="shared" si="4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5" customHeight="1">
      <c r="A40" s="117" t="s">
        <v>85</v>
      </c>
      <c r="B40" s="60" t="s">
        <v>75</v>
      </c>
      <c r="C40" s="53"/>
      <c r="D40" s="53"/>
      <c r="E40" s="65" t="s">
        <v>43</v>
      </c>
      <c r="F40" s="91">
        <v>251</v>
      </c>
      <c r="G40" s="91">
        <v>185</v>
      </c>
      <c r="H40" s="91">
        <v>1507</v>
      </c>
      <c r="I40" s="91">
        <v>1214</v>
      </c>
      <c r="J40" s="91"/>
      <c r="K40" s="91"/>
      <c r="L40" s="91"/>
      <c r="M40" s="91"/>
      <c r="N40" s="91"/>
      <c r="O40" s="91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5" customHeight="1">
      <c r="A41" s="118"/>
      <c r="B41" s="61"/>
      <c r="C41" s="53" t="s">
        <v>76</v>
      </c>
      <c r="D41" s="53"/>
      <c r="E41" s="65"/>
      <c r="F41" s="67">
        <v>251</v>
      </c>
      <c r="G41" s="67">
        <v>185</v>
      </c>
      <c r="H41" s="67">
        <v>1008</v>
      </c>
      <c r="I41" s="67">
        <v>739</v>
      </c>
      <c r="J41" s="91"/>
      <c r="K41" s="91"/>
      <c r="L41" s="91"/>
      <c r="M41" s="91"/>
      <c r="N41" s="91"/>
      <c r="O41" s="91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5" customHeight="1">
      <c r="A42" s="118"/>
      <c r="B42" s="60" t="s">
        <v>63</v>
      </c>
      <c r="C42" s="53"/>
      <c r="D42" s="53"/>
      <c r="E42" s="65" t="s">
        <v>44</v>
      </c>
      <c r="F42" s="91">
        <v>254</v>
      </c>
      <c r="G42" s="91">
        <v>197</v>
      </c>
      <c r="H42" s="91">
        <v>1249</v>
      </c>
      <c r="I42" s="91">
        <v>982</v>
      </c>
      <c r="J42" s="91"/>
      <c r="K42" s="91"/>
      <c r="L42" s="91"/>
      <c r="M42" s="91"/>
      <c r="N42" s="91"/>
      <c r="O42" s="91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5" customHeight="1">
      <c r="A43" s="118"/>
      <c r="B43" s="61"/>
      <c r="C43" s="53" t="s">
        <v>77</v>
      </c>
      <c r="D43" s="53"/>
      <c r="E43" s="65"/>
      <c r="F43" s="91">
        <v>0</v>
      </c>
      <c r="G43" s="91">
        <v>0</v>
      </c>
      <c r="H43" s="91">
        <v>0</v>
      </c>
      <c r="I43" s="91">
        <v>240</v>
      </c>
      <c r="J43" s="67"/>
      <c r="K43" s="67"/>
      <c r="L43" s="91"/>
      <c r="M43" s="91"/>
      <c r="N43" s="91"/>
      <c r="O43" s="91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5" customHeight="1">
      <c r="A44" s="118"/>
      <c r="B44" s="53" t="s">
        <v>74</v>
      </c>
      <c r="C44" s="53"/>
      <c r="D44" s="53"/>
      <c r="E44" s="65" t="s">
        <v>108</v>
      </c>
      <c r="F44" s="67">
        <f>F40-F42</f>
        <v>-3</v>
      </c>
      <c r="G44" s="67">
        <f>G40-G42</f>
        <v>-12</v>
      </c>
      <c r="H44" s="67">
        <f>H40-H42</f>
        <v>258</v>
      </c>
      <c r="I44" s="67">
        <f>I40-I42</f>
        <v>232</v>
      </c>
      <c r="J44" s="67">
        <f t="shared" ref="J44:O44" si="5">J40-J42</f>
        <v>0</v>
      </c>
      <c r="K44" s="67">
        <f t="shared" si="5"/>
        <v>0</v>
      </c>
      <c r="L44" s="67">
        <f t="shared" si="5"/>
        <v>0</v>
      </c>
      <c r="M44" s="67">
        <f t="shared" si="5"/>
        <v>0</v>
      </c>
      <c r="N44" s="67">
        <f t="shared" si="5"/>
        <v>0</v>
      </c>
      <c r="O44" s="67">
        <f t="shared" si="5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5" customHeight="1">
      <c r="A45" s="117" t="s">
        <v>86</v>
      </c>
      <c r="B45" s="47" t="s">
        <v>78</v>
      </c>
      <c r="C45" s="47"/>
      <c r="D45" s="47"/>
      <c r="E45" s="65" t="s">
        <v>109</v>
      </c>
      <c r="F45" s="91">
        <f>F39+F44</f>
        <v>0</v>
      </c>
      <c r="G45" s="91">
        <f>G39+G44</f>
        <v>0</v>
      </c>
      <c r="H45" s="91">
        <f>H39+H44</f>
        <v>420</v>
      </c>
      <c r="I45" s="91">
        <f>I39+I44</f>
        <v>393</v>
      </c>
      <c r="J45" s="91">
        <f t="shared" ref="J45:O45" si="6">J39+J44</f>
        <v>0</v>
      </c>
      <c r="K45" s="91">
        <f t="shared" si="6"/>
        <v>0</v>
      </c>
      <c r="L45" s="91">
        <f t="shared" si="6"/>
        <v>0</v>
      </c>
      <c r="M45" s="91">
        <f t="shared" si="6"/>
        <v>0</v>
      </c>
      <c r="N45" s="91">
        <f t="shared" si="6"/>
        <v>0</v>
      </c>
      <c r="O45" s="91">
        <f t="shared" si="6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5" customHeight="1">
      <c r="A46" s="118"/>
      <c r="B46" s="53" t="s">
        <v>79</v>
      </c>
      <c r="C46" s="53"/>
      <c r="D46" s="53"/>
      <c r="E46" s="53"/>
      <c r="F46" s="67">
        <v>0</v>
      </c>
      <c r="G46" s="67">
        <v>0</v>
      </c>
      <c r="H46" s="67">
        <v>0</v>
      </c>
      <c r="I46" s="67">
        <v>0</v>
      </c>
      <c r="J46" s="67"/>
      <c r="K46" s="67"/>
      <c r="L46" s="91"/>
      <c r="M46" s="91"/>
      <c r="N46" s="67"/>
      <c r="O46" s="67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5" customHeight="1">
      <c r="A47" s="118"/>
      <c r="B47" s="53" t="s">
        <v>80</v>
      </c>
      <c r="C47" s="53"/>
      <c r="D47" s="53"/>
      <c r="E47" s="53"/>
      <c r="F47" s="91">
        <v>0</v>
      </c>
      <c r="G47" s="91">
        <v>0</v>
      </c>
      <c r="H47" s="91">
        <v>0</v>
      </c>
      <c r="I47" s="91">
        <v>0</v>
      </c>
      <c r="J47" s="91"/>
      <c r="K47" s="91"/>
      <c r="L47" s="91"/>
      <c r="M47" s="91"/>
      <c r="N47" s="91"/>
      <c r="O47" s="91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5" customHeight="1">
      <c r="A48" s="118"/>
      <c r="B48" s="53" t="s">
        <v>81</v>
      </c>
      <c r="C48" s="53"/>
      <c r="D48" s="53"/>
      <c r="E48" s="53"/>
      <c r="F48" s="91">
        <v>0</v>
      </c>
      <c r="G48" s="91">
        <v>0</v>
      </c>
      <c r="H48" s="91">
        <v>0</v>
      </c>
      <c r="I48" s="91">
        <v>0</v>
      </c>
      <c r="J48" s="91"/>
      <c r="K48" s="91"/>
      <c r="L48" s="91"/>
      <c r="M48" s="91"/>
      <c r="N48" s="91"/>
      <c r="O48" s="9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6" ht="15.95" customHeight="1">
      <c r="A49" s="9" t="s">
        <v>110</v>
      </c>
      <c r="P49" s="8"/>
    </row>
    <row r="50" spans="1:16" ht="15.95" customHeight="1">
      <c r="A50" s="9"/>
      <c r="P50" s="8"/>
    </row>
  </sheetData>
  <mergeCells count="28"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J25:J26"/>
    <mergeCell ref="K25:K26"/>
    <mergeCell ref="F25:F26"/>
    <mergeCell ref="G25:G26"/>
    <mergeCell ref="H25:H26"/>
    <mergeCell ref="I25:I26"/>
    <mergeCell ref="N30:O30"/>
    <mergeCell ref="F30:G30"/>
    <mergeCell ref="H30:I30"/>
    <mergeCell ref="J30:K30"/>
    <mergeCell ref="L30:M30"/>
    <mergeCell ref="N25:N26"/>
    <mergeCell ref="O25:O26"/>
    <mergeCell ref="N6:O6"/>
    <mergeCell ref="L6:M6"/>
    <mergeCell ref="J6:K6"/>
    <mergeCell ref="L25:L26"/>
    <mergeCell ref="M25:M2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Normal="100" zoomScaleSheetLayoutView="100" workbookViewId="0">
      <pane xSplit="5" ySplit="8" topLeftCell="F30" activePane="bottomRight" state="frozen"/>
      <selection activeCell="R28" sqref="R28"/>
      <selection pane="topRight" activeCell="R28" sqref="R28"/>
      <selection pane="bottomLeft" activeCell="R28" sqref="R28"/>
      <selection pane="bottomRight" activeCell="I45" sqref="I45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7" t="s">
        <v>0</v>
      </c>
      <c r="B1" s="17"/>
      <c r="C1" s="17"/>
      <c r="D1" s="17"/>
      <c r="E1" s="95" t="s">
        <v>259</v>
      </c>
      <c r="F1" s="1"/>
    </row>
    <row r="3" spans="1:9" ht="14.25">
      <c r="A3" s="11" t="s">
        <v>111</v>
      </c>
    </row>
    <row r="5" spans="1:9">
      <c r="A5" s="18" t="s">
        <v>235</v>
      </c>
      <c r="B5" s="18"/>
      <c r="C5" s="18"/>
      <c r="D5" s="18"/>
      <c r="E5" s="18"/>
    </row>
    <row r="6" spans="1:9" ht="14.25">
      <c r="A6" s="3"/>
      <c r="H6" s="4"/>
      <c r="I6" s="10" t="s">
        <v>1</v>
      </c>
    </row>
    <row r="7" spans="1:9" ht="27" customHeight="1">
      <c r="A7" s="5"/>
      <c r="B7" s="6"/>
      <c r="C7" s="6"/>
      <c r="D7" s="6"/>
      <c r="E7" s="58"/>
      <c r="F7" s="48" t="s">
        <v>236</v>
      </c>
      <c r="G7" s="48"/>
      <c r="H7" s="48" t="s">
        <v>237</v>
      </c>
      <c r="I7" s="68" t="s">
        <v>21</v>
      </c>
    </row>
    <row r="8" spans="1:9" ht="17.100000000000001" customHeight="1">
      <c r="A8" s="19"/>
      <c r="B8" s="20"/>
      <c r="C8" s="20"/>
      <c r="D8" s="20"/>
      <c r="E8" s="59"/>
      <c r="F8" s="51" t="s">
        <v>249</v>
      </c>
      <c r="G8" s="51" t="s">
        <v>2</v>
      </c>
      <c r="H8" s="51" t="s">
        <v>249</v>
      </c>
      <c r="I8" s="52"/>
    </row>
    <row r="9" spans="1:9" ht="18" customHeight="1">
      <c r="A9" s="107" t="s">
        <v>87</v>
      </c>
      <c r="B9" s="107" t="s">
        <v>89</v>
      </c>
      <c r="C9" s="60" t="s">
        <v>3</v>
      </c>
      <c r="D9" s="53"/>
      <c r="E9" s="53"/>
      <c r="F9" s="54">
        <v>107201</v>
      </c>
      <c r="G9" s="55">
        <f>F9/$F$27*100</f>
        <v>18.1045154469595</v>
      </c>
      <c r="H9" s="54">
        <v>104510</v>
      </c>
      <c r="I9" s="55">
        <f t="shared" ref="I9:I45" si="0">(F9/H9-1)*100</f>
        <v>2.5748732178738853</v>
      </c>
    </row>
    <row r="10" spans="1:9" ht="18" customHeight="1">
      <c r="A10" s="107"/>
      <c r="B10" s="107"/>
      <c r="C10" s="62"/>
      <c r="D10" s="60" t="s">
        <v>22</v>
      </c>
      <c r="E10" s="53"/>
      <c r="F10" s="54">
        <v>27302</v>
      </c>
      <c r="G10" s="55">
        <f t="shared" ref="G10:G27" si="1">F10/$F$27*100</f>
        <v>4.610866323382135</v>
      </c>
      <c r="H10" s="54">
        <v>27541</v>
      </c>
      <c r="I10" s="55">
        <f t="shared" si="0"/>
        <v>-0.86779710250172171</v>
      </c>
    </row>
    <row r="11" spans="1:9" ht="18" customHeight="1">
      <c r="A11" s="107"/>
      <c r="B11" s="107"/>
      <c r="C11" s="62"/>
      <c r="D11" s="62"/>
      <c r="E11" s="47" t="s">
        <v>23</v>
      </c>
      <c r="F11" s="54">
        <v>23185</v>
      </c>
      <c r="G11" s="55">
        <f t="shared" si="1"/>
        <v>3.9155715957664197</v>
      </c>
      <c r="H11" s="54">
        <v>22732</v>
      </c>
      <c r="I11" s="55">
        <f t="shared" si="0"/>
        <v>1.992785500615879</v>
      </c>
    </row>
    <row r="12" spans="1:9" ht="18" customHeight="1">
      <c r="A12" s="107"/>
      <c r="B12" s="107"/>
      <c r="C12" s="62"/>
      <c r="D12" s="62"/>
      <c r="E12" s="47" t="s">
        <v>24</v>
      </c>
      <c r="F12" s="54">
        <v>1343</v>
      </c>
      <c r="G12" s="55">
        <f t="shared" si="1"/>
        <v>0.22681098352876009</v>
      </c>
      <c r="H12" s="54">
        <v>2189</v>
      </c>
      <c r="I12" s="55">
        <f t="shared" si="0"/>
        <v>-38.647784376427595</v>
      </c>
    </row>
    <row r="13" spans="1:9" ht="18" customHeight="1">
      <c r="A13" s="107"/>
      <c r="B13" s="107"/>
      <c r="C13" s="62"/>
      <c r="D13" s="61"/>
      <c r="E13" s="47" t="s">
        <v>25</v>
      </c>
      <c r="F13" s="54">
        <v>158</v>
      </c>
      <c r="G13" s="55">
        <f t="shared" si="1"/>
        <v>2.6683645121030601E-2</v>
      </c>
      <c r="H13" s="54">
        <v>138</v>
      </c>
      <c r="I13" s="55">
        <f t="shared" si="0"/>
        <v>14.492753623188403</v>
      </c>
    </row>
    <row r="14" spans="1:9" ht="18" customHeight="1">
      <c r="A14" s="107"/>
      <c r="B14" s="107"/>
      <c r="C14" s="62"/>
      <c r="D14" s="60" t="s">
        <v>26</v>
      </c>
      <c r="E14" s="53"/>
      <c r="F14" s="54">
        <v>18986</v>
      </c>
      <c r="G14" s="55">
        <f t="shared" si="1"/>
        <v>3.2064283941005502</v>
      </c>
      <c r="H14" s="54">
        <v>20502</v>
      </c>
      <c r="I14" s="55">
        <f t="shared" si="0"/>
        <v>-7.3944005462881712</v>
      </c>
    </row>
    <row r="15" spans="1:9" ht="18" customHeight="1">
      <c r="A15" s="107"/>
      <c r="B15" s="107"/>
      <c r="C15" s="62"/>
      <c r="D15" s="62"/>
      <c r="E15" s="47" t="s">
        <v>27</v>
      </c>
      <c r="F15" s="54">
        <v>966</v>
      </c>
      <c r="G15" s="55">
        <f t="shared" si="1"/>
        <v>0.16314177966402252</v>
      </c>
      <c r="H15" s="54">
        <v>922</v>
      </c>
      <c r="I15" s="55">
        <f t="shared" si="0"/>
        <v>4.7722342733188761</v>
      </c>
    </row>
    <row r="16" spans="1:9" ht="18" customHeight="1">
      <c r="A16" s="107"/>
      <c r="B16" s="107"/>
      <c r="C16" s="62"/>
      <c r="D16" s="61"/>
      <c r="E16" s="47" t="s">
        <v>28</v>
      </c>
      <c r="F16" s="54">
        <v>18020</v>
      </c>
      <c r="G16" s="55">
        <f t="shared" si="1"/>
        <v>3.0432866144365276</v>
      </c>
      <c r="H16" s="54">
        <v>19580</v>
      </c>
      <c r="I16" s="55">
        <f t="shared" si="0"/>
        <v>-7.9673135852911141</v>
      </c>
    </row>
    <row r="17" spans="1:9" ht="18" customHeight="1">
      <c r="A17" s="107"/>
      <c r="B17" s="107"/>
      <c r="C17" s="62"/>
      <c r="D17" s="108" t="s">
        <v>29</v>
      </c>
      <c r="E17" s="109"/>
      <c r="F17" s="54">
        <v>17089</v>
      </c>
      <c r="G17" s="55">
        <f t="shared" si="1"/>
        <v>2.8860557688183031</v>
      </c>
      <c r="H17" s="54">
        <v>15445</v>
      </c>
      <c r="I17" s="55">
        <f t="shared" si="0"/>
        <v>10.644221430883771</v>
      </c>
    </row>
    <row r="18" spans="1:9" ht="18" customHeight="1">
      <c r="A18" s="107"/>
      <c r="B18" s="107"/>
      <c r="C18" s="62"/>
      <c r="D18" s="108" t="s">
        <v>93</v>
      </c>
      <c r="E18" s="110"/>
      <c r="F18" s="54">
        <v>1806</v>
      </c>
      <c r="G18" s="55">
        <f t="shared" si="1"/>
        <v>0.30500419676317253</v>
      </c>
      <c r="H18" s="54">
        <v>1787</v>
      </c>
      <c r="I18" s="55">
        <f t="shared" si="0"/>
        <v>1.0632344711807518</v>
      </c>
    </row>
    <row r="19" spans="1:9" ht="18" customHeight="1">
      <c r="A19" s="107"/>
      <c r="B19" s="107"/>
      <c r="C19" s="61"/>
      <c r="D19" s="108" t="s">
        <v>94</v>
      </c>
      <c r="E19" s="110"/>
      <c r="F19" s="54">
        <v>0</v>
      </c>
      <c r="G19" s="55">
        <f t="shared" si="1"/>
        <v>0</v>
      </c>
      <c r="H19" s="93">
        <v>0</v>
      </c>
      <c r="I19" s="55">
        <v>0</v>
      </c>
    </row>
    <row r="20" spans="1:9" ht="18" customHeight="1">
      <c r="A20" s="107"/>
      <c r="B20" s="107"/>
      <c r="C20" s="53" t="s">
        <v>4</v>
      </c>
      <c r="D20" s="53"/>
      <c r="E20" s="53"/>
      <c r="F20" s="54">
        <v>13324</v>
      </c>
      <c r="G20" s="55">
        <f t="shared" si="1"/>
        <v>2.250208149320327</v>
      </c>
      <c r="H20" s="54">
        <v>14615</v>
      </c>
      <c r="I20" s="55">
        <f t="shared" si="0"/>
        <v>-8.8333903523776911</v>
      </c>
    </row>
    <row r="21" spans="1:9" ht="18" customHeight="1">
      <c r="A21" s="107"/>
      <c r="B21" s="107"/>
      <c r="C21" s="53" t="s">
        <v>5</v>
      </c>
      <c r="D21" s="53"/>
      <c r="E21" s="53"/>
      <c r="F21" s="54">
        <v>148702</v>
      </c>
      <c r="G21" s="55">
        <f t="shared" si="1"/>
        <v>25.113363270806911</v>
      </c>
      <c r="H21" s="54">
        <v>145518</v>
      </c>
      <c r="I21" s="55">
        <f t="shared" si="0"/>
        <v>2.1880454651658221</v>
      </c>
    </row>
    <row r="22" spans="1:9" ht="18" customHeight="1">
      <c r="A22" s="107"/>
      <c r="B22" s="107"/>
      <c r="C22" s="53" t="s">
        <v>30</v>
      </c>
      <c r="D22" s="53"/>
      <c r="E22" s="53"/>
      <c r="F22" s="54">
        <v>5617</v>
      </c>
      <c r="G22" s="55">
        <f t="shared" si="1"/>
        <v>0.94862047243562575</v>
      </c>
      <c r="H22" s="54">
        <v>6020</v>
      </c>
      <c r="I22" s="55">
        <f t="shared" si="0"/>
        <v>-6.6943521594684423</v>
      </c>
    </row>
    <row r="23" spans="1:9" ht="18" customHeight="1">
      <c r="A23" s="107"/>
      <c r="B23" s="107"/>
      <c r="C23" s="53" t="s">
        <v>6</v>
      </c>
      <c r="D23" s="53"/>
      <c r="E23" s="53"/>
      <c r="F23" s="54">
        <v>112949</v>
      </c>
      <c r="G23" s="55">
        <f t="shared" si="1"/>
        <v>19.075259701109399</v>
      </c>
      <c r="H23" s="54">
        <v>62652</v>
      </c>
      <c r="I23" s="55">
        <f t="shared" si="0"/>
        <v>80.279959139373048</v>
      </c>
    </row>
    <row r="24" spans="1:9" ht="18" customHeight="1">
      <c r="A24" s="107"/>
      <c r="B24" s="107"/>
      <c r="C24" s="53" t="s">
        <v>31</v>
      </c>
      <c r="D24" s="53"/>
      <c r="E24" s="53"/>
      <c r="F24" s="54">
        <v>838</v>
      </c>
      <c r="G24" s="55">
        <f t="shared" si="1"/>
        <v>0.14152464943939014</v>
      </c>
      <c r="H24" s="54">
        <v>1326</v>
      </c>
      <c r="I24" s="55">
        <f t="shared" si="0"/>
        <v>-36.802413273001513</v>
      </c>
    </row>
    <row r="25" spans="1:9" ht="18" customHeight="1">
      <c r="A25" s="107"/>
      <c r="B25" s="107"/>
      <c r="C25" s="53" t="s">
        <v>7</v>
      </c>
      <c r="D25" s="53"/>
      <c r="E25" s="53"/>
      <c r="F25" s="54">
        <v>81165</v>
      </c>
      <c r="G25" s="55">
        <f t="shared" si="1"/>
        <v>13.707456052205369</v>
      </c>
      <c r="H25" s="54">
        <v>58726</v>
      </c>
      <c r="I25" s="55">
        <f t="shared" si="0"/>
        <v>38.209651602356701</v>
      </c>
    </row>
    <row r="26" spans="1:9" ht="18" customHeight="1">
      <c r="A26" s="107"/>
      <c r="B26" s="107"/>
      <c r="C26" s="53" t="s">
        <v>8</v>
      </c>
      <c r="D26" s="53"/>
      <c r="E26" s="53"/>
      <c r="F26" s="54">
        <f>592123-SUM(F9,F20:F25)</f>
        <v>122327</v>
      </c>
      <c r="G26" s="55">
        <f t="shared" si="1"/>
        <v>20.659052257723477</v>
      </c>
      <c r="H26" s="54">
        <f>451011-SUM(H9,H20:H25)</f>
        <v>57644</v>
      </c>
      <c r="I26" s="55">
        <f t="shared" si="0"/>
        <v>112.21115814308513</v>
      </c>
    </row>
    <row r="27" spans="1:9" ht="18" customHeight="1">
      <c r="A27" s="107"/>
      <c r="B27" s="107"/>
      <c r="C27" s="53" t="s">
        <v>9</v>
      </c>
      <c r="D27" s="53"/>
      <c r="E27" s="53"/>
      <c r="F27" s="54">
        <f>SUM(F9,F20:F26)</f>
        <v>592123</v>
      </c>
      <c r="G27" s="55">
        <f t="shared" si="1"/>
        <v>100</v>
      </c>
      <c r="H27" s="54">
        <f>SUM(H9,H20:H26)</f>
        <v>451011</v>
      </c>
      <c r="I27" s="55">
        <f t="shared" si="0"/>
        <v>31.287928675797261</v>
      </c>
    </row>
    <row r="28" spans="1:9" ht="18" customHeight="1">
      <c r="A28" s="107"/>
      <c r="B28" s="107" t="s">
        <v>88</v>
      </c>
      <c r="C28" s="60" t="s">
        <v>10</v>
      </c>
      <c r="D28" s="53"/>
      <c r="E28" s="53"/>
      <c r="F28" s="54">
        <f>SUM(F29:F31)</f>
        <v>196404</v>
      </c>
      <c r="G28" s="55">
        <f t="shared" ref="G28:G45" si="2">F28/$F$45*100</f>
        <v>34.113670549246699</v>
      </c>
      <c r="H28" s="90">
        <f>SUM(H29:H31)</f>
        <v>197449</v>
      </c>
      <c r="I28" s="55">
        <f t="shared" si="0"/>
        <v>-0.52925059129192986</v>
      </c>
    </row>
    <row r="29" spans="1:9" ht="18" customHeight="1">
      <c r="A29" s="107"/>
      <c r="B29" s="107"/>
      <c r="C29" s="62"/>
      <c r="D29" s="53" t="s">
        <v>11</v>
      </c>
      <c r="E29" s="53"/>
      <c r="F29" s="54">
        <v>123941</v>
      </c>
      <c r="G29" s="55">
        <f t="shared" si="2"/>
        <v>21.527476230342486</v>
      </c>
      <c r="H29" s="54">
        <v>122732</v>
      </c>
      <c r="I29" s="55">
        <f t="shared" si="0"/>
        <v>0.98507316755207519</v>
      </c>
    </row>
    <row r="30" spans="1:9" ht="18" customHeight="1">
      <c r="A30" s="107"/>
      <c r="B30" s="107"/>
      <c r="C30" s="62"/>
      <c r="D30" s="53" t="s">
        <v>32</v>
      </c>
      <c r="E30" s="53"/>
      <c r="F30" s="54">
        <v>11885</v>
      </c>
      <c r="G30" s="55">
        <f t="shared" si="2"/>
        <v>2.0643213706329657</v>
      </c>
      <c r="H30" s="54">
        <v>11812</v>
      </c>
      <c r="I30" s="55">
        <f t="shared" si="0"/>
        <v>0.61801557737892754</v>
      </c>
    </row>
    <row r="31" spans="1:9" ht="18" customHeight="1">
      <c r="A31" s="107"/>
      <c r="B31" s="107"/>
      <c r="C31" s="61"/>
      <c r="D31" s="53" t="s">
        <v>12</v>
      </c>
      <c r="E31" s="53"/>
      <c r="F31" s="54">
        <v>60578</v>
      </c>
      <c r="G31" s="55">
        <f t="shared" si="2"/>
        <v>10.52187294827125</v>
      </c>
      <c r="H31" s="54">
        <v>62905</v>
      </c>
      <c r="I31" s="55">
        <f t="shared" si="0"/>
        <v>-3.6992289961052416</v>
      </c>
    </row>
    <row r="32" spans="1:9" ht="18" customHeight="1">
      <c r="A32" s="107"/>
      <c r="B32" s="107"/>
      <c r="C32" s="60" t="s">
        <v>13</v>
      </c>
      <c r="D32" s="53"/>
      <c r="E32" s="53"/>
      <c r="F32" s="54">
        <f>SUM(F33:F38)</f>
        <v>252497</v>
      </c>
      <c r="G32" s="55">
        <f t="shared" si="2"/>
        <v>43.856537915078839</v>
      </c>
      <c r="H32" s="90">
        <f>SUM(H33:H38)</f>
        <v>143859</v>
      </c>
      <c r="I32" s="55">
        <f t="shared" si="0"/>
        <v>75.516999284021153</v>
      </c>
    </row>
    <row r="33" spans="1:9" ht="18" customHeight="1">
      <c r="A33" s="107"/>
      <c r="B33" s="107"/>
      <c r="C33" s="62"/>
      <c r="D33" s="53" t="s">
        <v>14</v>
      </c>
      <c r="E33" s="53"/>
      <c r="F33" s="54">
        <v>19779</v>
      </c>
      <c r="G33" s="55">
        <f t="shared" si="2"/>
        <v>3.4354406722548956</v>
      </c>
      <c r="H33" s="54">
        <v>17352</v>
      </c>
      <c r="I33" s="55">
        <f t="shared" si="0"/>
        <v>13.986860304287685</v>
      </c>
    </row>
    <row r="34" spans="1:9" ht="18" customHeight="1">
      <c r="A34" s="107"/>
      <c r="B34" s="107"/>
      <c r="C34" s="62"/>
      <c r="D34" s="53" t="s">
        <v>33</v>
      </c>
      <c r="E34" s="53"/>
      <c r="F34" s="54">
        <v>2117</v>
      </c>
      <c r="G34" s="55">
        <f t="shared" si="2"/>
        <v>0.36770453021707944</v>
      </c>
      <c r="H34" s="54">
        <v>2174</v>
      </c>
      <c r="I34" s="55">
        <f t="shared" si="0"/>
        <v>-2.6218951241950283</v>
      </c>
    </row>
    <row r="35" spans="1:9" ht="18" customHeight="1">
      <c r="A35" s="107"/>
      <c r="B35" s="107"/>
      <c r="C35" s="62"/>
      <c r="D35" s="53" t="s">
        <v>34</v>
      </c>
      <c r="E35" s="53"/>
      <c r="F35" s="54">
        <v>117037</v>
      </c>
      <c r="G35" s="55">
        <f t="shared" si="2"/>
        <v>20.328311338222164</v>
      </c>
      <c r="H35" s="54">
        <v>86970</v>
      </c>
      <c r="I35" s="55">
        <f t="shared" si="0"/>
        <v>34.571691387834889</v>
      </c>
    </row>
    <row r="36" spans="1:9" ht="18" customHeight="1">
      <c r="A36" s="107"/>
      <c r="B36" s="107"/>
      <c r="C36" s="62"/>
      <c r="D36" s="53" t="s">
        <v>35</v>
      </c>
      <c r="E36" s="53"/>
      <c r="F36" s="54">
        <v>5384</v>
      </c>
      <c r="G36" s="55">
        <f t="shared" si="2"/>
        <v>0.93515408157239277</v>
      </c>
      <c r="H36" s="54">
        <v>5585</v>
      </c>
      <c r="I36" s="55">
        <f t="shared" si="0"/>
        <v>-3.598925693822741</v>
      </c>
    </row>
    <row r="37" spans="1:9" ht="18" customHeight="1">
      <c r="A37" s="107"/>
      <c r="B37" s="107"/>
      <c r="C37" s="62"/>
      <c r="D37" s="53" t="s">
        <v>15</v>
      </c>
      <c r="E37" s="53"/>
      <c r="F37" s="54">
        <v>20592</v>
      </c>
      <c r="G37" s="55">
        <f t="shared" si="2"/>
        <v>3.5766517176334904</v>
      </c>
      <c r="H37" s="54">
        <v>7578</v>
      </c>
      <c r="I37" s="55">
        <f t="shared" si="0"/>
        <v>171.73396674584325</v>
      </c>
    </row>
    <row r="38" spans="1:9" ht="18" customHeight="1">
      <c r="A38" s="107"/>
      <c r="B38" s="107"/>
      <c r="C38" s="61"/>
      <c r="D38" s="53" t="s">
        <v>36</v>
      </c>
      <c r="E38" s="53"/>
      <c r="F38" s="54">
        <v>87588</v>
      </c>
      <c r="G38" s="55">
        <f t="shared" si="2"/>
        <v>15.213275575178814</v>
      </c>
      <c r="H38" s="54">
        <v>24200</v>
      </c>
      <c r="I38" s="55">
        <f t="shared" si="0"/>
        <v>261.93388429752065</v>
      </c>
    </row>
    <row r="39" spans="1:9" ht="18" customHeight="1">
      <c r="A39" s="107"/>
      <c r="B39" s="107"/>
      <c r="C39" s="60" t="s">
        <v>16</v>
      </c>
      <c r="D39" s="53"/>
      <c r="E39" s="53"/>
      <c r="F39" s="54">
        <f>F40+F43</f>
        <v>126832</v>
      </c>
      <c r="G39" s="55">
        <f t="shared" si="2"/>
        <v>22.02961784435173</v>
      </c>
      <c r="H39" s="90">
        <f>H40+H43</f>
        <v>98614</v>
      </c>
      <c r="I39" s="55">
        <f t="shared" si="0"/>
        <v>28.614598332893905</v>
      </c>
    </row>
    <row r="40" spans="1:9" ht="18" customHeight="1">
      <c r="A40" s="107"/>
      <c r="B40" s="107"/>
      <c r="C40" s="62"/>
      <c r="D40" s="60" t="s">
        <v>17</v>
      </c>
      <c r="E40" s="53"/>
      <c r="F40" s="54">
        <f>F41+F42</f>
        <v>119600</v>
      </c>
      <c r="G40" s="55">
        <f t="shared" si="2"/>
        <v>20.773482198376332</v>
      </c>
      <c r="H40" s="90">
        <f>H41+H42</f>
        <v>93797</v>
      </c>
      <c r="I40" s="55">
        <f t="shared" si="0"/>
        <v>27.509408616480279</v>
      </c>
    </row>
    <row r="41" spans="1:9" ht="18" customHeight="1">
      <c r="A41" s="107"/>
      <c r="B41" s="107"/>
      <c r="C41" s="62"/>
      <c r="D41" s="62"/>
      <c r="E41" s="56" t="s">
        <v>91</v>
      </c>
      <c r="F41" s="54">
        <v>68714</v>
      </c>
      <c r="G41" s="55">
        <f t="shared" si="2"/>
        <v>11.935025549993574</v>
      </c>
      <c r="H41" s="54">
        <v>56947</v>
      </c>
      <c r="I41" s="57">
        <f t="shared" si="0"/>
        <v>20.663072681616246</v>
      </c>
    </row>
    <row r="42" spans="1:9" ht="18" customHeight="1">
      <c r="A42" s="107"/>
      <c r="B42" s="107"/>
      <c r="C42" s="62"/>
      <c r="D42" s="61"/>
      <c r="E42" s="47" t="s">
        <v>37</v>
      </c>
      <c r="F42" s="54">
        <v>50886</v>
      </c>
      <c r="G42" s="55">
        <f t="shared" si="2"/>
        <v>8.8384566483827598</v>
      </c>
      <c r="H42" s="54">
        <v>36850</v>
      </c>
      <c r="I42" s="57">
        <f t="shared" si="0"/>
        <v>38.089552238805965</v>
      </c>
    </row>
    <row r="43" spans="1:9" ht="18" customHeight="1">
      <c r="A43" s="107"/>
      <c r="B43" s="107"/>
      <c r="C43" s="62"/>
      <c r="D43" s="53" t="s">
        <v>38</v>
      </c>
      <c r="E43" s="53"/>
      <c r="F43" s="54">
        <v>7232</v>
      </c>
      <c r="G43" s="55">
        <f t="shared" si="2"/>
        <v>1.2561356459753985</v>
      </c>
      <c r="H43" s="54">
        <v>4817</v>
      </c>
      <c r="I43" s="57">
        <f t="shared" si="0"/>
        <v>50.134938758563429</v>
      </c>
    </row>
    <row r="44" spans="1:9" ht="18" customHeight="1">
      <c r="A44" s="107"/>
      <c r="B44" s="107"/>
      <c r="C44" s="61"/>
      <c r="D44" s="53" t="s">
        <v>39</v>
      </c>
      <c r="E44" s="53"/>
      <c r="F44" s="54">
        <v>0</v>
      </c>
      <c r="G44" s="55">
        <f t="shared" si="2"/>
        <v>0</v>
      </c>
      <c r="H44" s="54">
        <v>0</v>
      </c>
      <c r="I44" s="55">
        <v>0</v>
      </c>
    </row>
    <row r="45" spans="1:9" ht="18" customHeight="1">
      <c r="A45" s="107"/>
      <c r="B45" s="107"/>
      <c r="C45" s="47" t="s">
        <v>18</v>
      </c>
      <c r="D45" s="47"/>
      <c r="E45" s="47"/>
      <c r="F45" s="54">
        <v>575734</v>
      </c>
      <c r="G45" s="55">
        <f t="shared" si="2"/>
        <v>100</v>
      </c>
      <c r="H45" s="54">
        <f>SUM(H28,H32,H39)</f>
        <v>439922</v>
      </c>
      <c r="I45" s="55">
        <f t="shared" si="0"/>
        <v>30.871836370993044</v>
      </c>
    </row>
    <row r="46" spans="1:9">
      <c r="A46" s="22" t="s">
        <v>19</v>
      </c>
    </row>
    <row r="47" spans="1:9">
      <c r="A47" s="23" t="s">
        <v>20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R28" sqref="R28"/>
      <selection pane="topRight" activeCell="R28" sqref="R28"/>
      <selection pane="bottomLeft" activeCell="R28" sqref="R28"/>
      <selection pane="bottomRight" activeCell="H32" sqref="H32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33" t="s">
        <v>0</v>
      </c>
      <c r="B1" s="33"/>
      <c r="C1" s="95" t="s">
        <v>259</v>
      </c>
      <c r="D1" s="34"/>
      <c r="E1" s="34"/>
    </row>
    <row r="4" spans="1:9">
      <c r="A4" s="35" t="s">
        <v>112</v>
      </c>
    </row>
    <row r="5" spans="1:9">
      <c r="I5" s="10" t="s">
        <v>113</v>
      </c>
    </row>
    <row r="6" spans="1:9" s="37" customFormat="1" ht="29.25" customHeight="1">
      <c r="A6" s="50" t="s">
        <v>114</v>
      </c>
      <c r="B6" s="69"/>
      <c r="C6" s="69"/>
      <c r="D6" s="69"/>
      <c r="E6" s="36" t="s">
        <v>239</v>
      </c>
      <c r="F6" s="36" t="s">
        <v>240</v>
      </c>
      <c r="G6" s="36" t="s">
        <v>241</v>
      </c>
      <c r="H6" s="36" t="s">
        <v>242</v>
      </c>
      <c r="I6" s="36" t="s">
        <v>243</v>
      </c>
    </row>
    <row r="7" spans="1:9" ht="27" customHeight="1">
      <c r="A7" s="125" t="s">
        <v>115</v>
      </c>
      <c r="B7" s="60" t="s">
        <v>116</v>
      </c>
      <c r="C7" s="53"/>
      <c r="D7" s="65" t="s">
        <v>117</v>
      </c>
      <c r="E7" s="70">
        <v>435430</v>
      </c>
      <c r="F7" s="36">
        <v>443260</v>
      </c>
      <c r="G7" s="36">
        <v>437770</v>
      </c>
      <c r="H7" s="36">
        <v>451011</v>
      </c>
      <c r="I7" s="36">
        <v>592123</v>
      </c>
    </row>
    <row r="8" spans="1:9" ht="27" customHeight="1">
      <c r="A8" s="107"/>
      <c r="B8" s="80"/>
      <c r="C8" s="53" t="s">
        <v>118</v>
      </c>
      <c r="D8" s="65" t="s">
        <v>41</v>
      </c>
      <c r="E8" s="71">
        <v>259106</v>
      </c>
      <c r="F8" s="71">
        <v>261064</v>
      </c>
      <c r="G8" s="71">
        <v>265418</v>
      </c>
      <c r="H8" s="71">
        <v>265781</v>
      </c>
      <c r="I8" s="72">
        <v>269788</v>
      </c>
    </row>
    <row r="9" spans="1:9" ht="27" customHeight="1">
      <c r="A9" s="107"/>
      <c r="B9" s="53" t="s">
        <v>119</v>
      </c>
      <c r="C9" s="53"/>
      <c r="D9" s="65"/>
      <c r="E9" s="71">
        <v>425523</v>
      </c>
      <c r="F9" s="71">
        <v>433790</v>
      </c>
      <c r="G9" s="71">
        <v>427870</v>
      </c>
      <c r="H9" s="71">
        <v>439921</v>
      </c>
      <c r="I9" s="73">
        <v>575734</v>
      </c>
    </row>
    <row r="10" spans="1:9" ht="27" customHeight="1">
      <c r="A10" s="107"/>
      <c r="B10" s="53" t="s">
        <v>120</v>
      </c>
      <c r="C10" s="53"/>
      <c r="D10" s="65"/>
      <c r="E10" s="71">
        <v>9907</v>
      </c>
      <c r="F10" s="71">
        <v>9470</v>
      </c>
      <c r="G10" s="71">
        <v>9900</v>
      </c>
      <c r="H10" s="71">
        <v>11090</v>
      </c>
      <c r="I10" s="73">
        <v>16390</v>
      </c>
    </row>
    <row r="11" spans="1:9" ht="27" customHeight="1">
      <c r="A11" s="107"/>
      <c r="B11" s="53" t="s">
        <v>121</v>
      </c>
      <c r="C11" s="53"/>
      <c r="D11" s="65"/>
      <c r="E11" s="71">
        <v>5880</v>
      </c>
      <c r="F11" s="71">
        <v>4725</v>
      </c>
      <c r="G11" s="71">
        <v>4502</v>
      </c>
      <c r="H11" s="71">
        <v>5610</v>
      </c>
      <c r="I11" s="73">
        <v>7026</v>
      </c>
    </row>
    <row r="12" spans="1:9" ht="27" customHeight="1">
      <c r="A12" s="107"/>
      <c r="B12" s="53" t="s">
        <v>122</v>
      </c>
      <c r="C12" s="53"/>
      <c r="D12" s="65"/>
      <c r="E12" s="71">
        <v>4027</v>
      </c>
      <c r="F12" s="71">
        <v>4746</v>
      </c>
      <c r="G12" s="71">
        <v>5398</v>
      </c>
      <c r="H12" s="71">
        <v>5479</v>
      </c>
      <c r="I12" s="73">
        <v>9363</v>
      </c>
    </row>
    <row r="13" spans="1:9" ht="27" customHeight="1">
      <c r="A13" s="107"/>
      <c r="B13" s="53" t="s">
        <v>123</v>
      </c>
      <c r="C13" s="53"/>
      <c r="D13" s="65"/>
      <c r="E13" s="71">
        <v>-1604</v>
      </c>
      <c r="F13" s="71">
        <v>720</v>
      </c>
      <c r="G13" s="71">
        <v>652</v>
      </c>
      <c r="H13" s="71">
        <v>81</v>
      </c>
      <c r="I13" s="73">
        <v>3884</v>
      </c>
    </row>
    <row r="14" spans="1:9" ht="27" customHeight="1">
      <c r="A14" s="107"/>
      <c r="B14" s="53" t="s">
        <v>124</v>
      </c>
      <c r="C14" s="53"/>
      <c r="D14" s="65"/>
      <c r="E14" s="71">
        <v>0</v>
      </c>
      <c r="F14" s="71">
        <v>0</v>
      </c>
      <c r="G14" s="71">
        <v>0</v>
      </c>
      <c r="H14" s="71">
        <v>0</v>
      </c>
      <c r="I14" s="73">
        <v>58</v>
      </c>
    </row>
    <row r="15" spans="1:9" ht="27" customHeight="1">
      <c r="A15" s="107"/>
      <c r="B15" s="53" t="s">
        <v>125</v>
      </c>
      <c r="C15" s="53"/>
      <c r="D15" s="65"/>
      <c r="E15" s="71">
        <v>1175</v>
      </c>
      <c r="F15" s="71">
        <v>-1881</v>
      </c>
      <c r="G15" s="71">
        <v>677</v>
      </c>
      <c r="H15" s="71">
        <v>2220</v>
      </c>
      <c r="I15" s="73">
        <v>4594</v>
      </c>
    </row>
    <row r="16" spans="1:9" ht="27" customHeight="1">
      <c r="A16" s="107"/>
      <c r="B16" s="53" t="s">
        <v>126</v>
      </c>
      <c r="C16" s="53"/>
      <c r="D16" s="65" t="s">
        <v>42</v>
      </c>
      <c r="E16" s="71">
        <v>72463</v>
      </c>
      <c r="F16" s="71">
        <v>69546</v>
      </c>
      <c r="G16" s="71">
        <v>65521</v>
      </c>
      <c r="H16" s="71">
        <v>65153</v>
      </c>
      <c r="I16" s="73">
        <v>73098</v>
      </c>
    </row>
    <row r="17" spans="1:9" ht="27" customHeight="1">
      <c r="A17" s="107"/>
      <c r="B17" s="53" t="s">
        <v>127</v>
      </c>
      <c r="C17" s="53"/>
      <c r="D17" s="65" t="s">
        <v>43</v>
      </c>
      <c r="E17" s="71">
        <v>40184</v>
      </c>
      <c r="F17" s="71">
        <v>38332</v>
      </c>
      <c r="G17" s="71">
        <v>29111</v>
      </c>
      <c r="H17" s="71">
        <v>39453</v>
      </c>
      <c r="I17" s="73">
        <v>40197</v>
      </c>
    </row>
    <row r="18" spans="1:9" ht="27" customHeight="1">
      <c r="A18" s="107"/>
      <c r="B18" s="53" t="s">
        <v>128</v>
      </c>
      <c r="C18" s="53"/>
      <c r="D18" s="65" t="s">
        <v>44</v>
      </c>
      <c r="E18" s="71">
        <v>710696</v>
      </c>
      <c r="F18" s="71">
        <v>704014</v>
      </c>
      <c r="G18" s="71">
        <v>698339</v>
      </c>
      <c r="H18" s="71">
        <v>697351</v>
      </c>
      <c r="I18" s="73">
        <v>720776</v>
      </c>
    </row>
    <row r="19" spans="1:9" ht="27" customHeight="1">
      <c r="A19" s="107"/>
      <c r="B19" s="53" t="s">
        <v>129</v>
      </c>
      <c r="C19" s="53"/>
      <c r="D19" s="65" t="s">
        <v>130</v>
      </c>
      <c r="E19" s="71">
        <f>E17+E18-E16</f>
        <v>678417</v>
      </c>
      <c r="F19" s="71">
        <f>F17+F18-F16</f>
        <v>672800</v>
      </c>
      <c r="G19" s="71">
        <f>G17+G18-G16</f>
        <v>661929</v>
      </c>
      <c r="H19" s="71">
        <f>H17+H18-H16</f>
        <v>671651</v>
      </c>
      <c r="I19" s="71">
        <f>I17+I18-I16</f>
        <v>687875</v>
      </c>
    </row>
    <row r="20" spans="1:9" ht="27" customHeight="1">
      <c r="A20" s="107"/>
      <c r="B20" s="53" t="s">
        <v>131</v>
      </c>
      <c r="C20" s="53"/>
      <c r="D20" s="65" t="s">
        <v>132</v>
      </c>
      <c r="E20" s="74">
        <f>E18/E8</f>
        <v>2.742877432402183</v>
      </c>
      <c r="F20" s="74">
        <f>F18/F8</f>
        <v>2.6967103851929028</v>
      </c>
      <c r="G20" s="74">
        <f>G18/G8</f>
        <v>2.6310913351769663</v>
      </c>
      <c r="H20" s="74">
        <f>H18/H8</f>
        <v>2.6237804809222629</v>
      </c>
      <c r="I20" s="74">
        <f>I18/I8</f>
        <v>2.6716384716888815</v>
      </c>
    </row>
    <row r="21" spans="1:9" ht="27" customHeight="1">
      <c r="A21" s="107"/>
      <c r="B21" s="53" t="s">
        <v>133</v>
      </c>
      <c r="C21" s="53"/>
      <c r="D21" s="65" t="s">
        <v>134</v>
      </c>
      <c r="E21" s="74">
        <f>E19/E8</f>
        <v>2.6182990745100461</v>
      </c>
      <c r="F21" s="74">
        <f>F19/F8</f>
        <v>2.5771458339717466</v>
      </c>
      <c r="G21" s="74">
        <f>G19/G8</f>
        <v>2.4939114905545217</v>
      </c>
      <c r="H21" s="74">
        <f>H19/H8</f>
        <v>2.527084328827117</v>
      </c>
      <c r="I21" s="74">
        <f>I19/I8</f>
        <v>2.5496871617714651</v>
      </c>
    </row>
    <row r="22" spans="1:9" ht="27" customHeight="1">
      <c r="A22" s="107"/>
      <c r="B22" s="53" t="s">
        <v>135</v>
      </c>
      <c r="C22" s="53"/>
      <c r="D22" s="65" t="s">
        <v>136</v>
      </c>
      <c r="E22" s="71">
        <f>E18/E24*1000000</f>
        <v>853348.57450242061</v>
      </c>
      <c r="F22" s="71">
        <f>F18/F24*1000000</f>
        <v>845325.34772919386</v>
      </c>
      <c r="G22" s="71">
        <f>G18/G24*1000000</f>
        <v>838511.2483670176</v>
      </c>
      <c r="H22" s="71">
        <f>H18/H24*1000000</f>
        <v>837324.93468070391</v>
      </c>
      <c r="I22" s="71">
        <f>I18/I24*1000000</f>
        <v>888265.58152030583</v>
      </c>
    </row>
    <row r="23" spans="1:9" ht="27" customHeight="1">
      <c r="A23" s="107"/>
      <c r="B23" s="53" t="s">
        <v>137</v>
      </c>
      <c r="C23" s="53"/>
      <c r="D23" s="65" t="s">
        <v>138</v>
      </c>
      <c r="E23" s="71">
        <f>E19/E24*1000000</f>
        <v>814590.45761930384</v>
      </c>
      <c r="F23" s="71">
        <f>F19/F24*1000000</f>
        <v>807846.00015369244</v>
      </c>
      <c r="G23" s="71">
        <f>G19/G24*1000000</f>
        <v>794792.94743717823</v>
      </c>
      <c r="H23" s="71">
        <f>H19/H24*1000000</f>
        <v>806466.37016829324</v>
      </c>
      <c r="I23" s="71">
        <f>I19/I24*1000000</f>
        <v>847719.24549135985</v>
      </c>
    </row>
    <row r="24" spans="1:9" ht="27" customHeight="1">
      <c r="A24" s="107"/>
      <c r="B24" s="75" t="s">
        <v>139</v>
      </c>
      <c r="C24" s="76"/>
      <c r="D24" s="65" t="s">
        <v>140</v>
      </c>
      <c r="E24" s="71">
        <v>832832</v>
      </c>
      <c r="F24" s="71">
        <v>832832</v>
      </c>
      <c r="G24" s="71">
        <v>832832</v>
      </c>
      <c r="H24" s="73">
        <f>G24</f>
        <v>832832</v>
      </c>
      <c r="I24" s="73">
        <v>811442</v>
      </c>
    </row>
    <row r="25" spans="1:9" ht="27" customHeight="1">
      <c r="A25" s="107"/>
      <c r="B25" s="47" t="s">
        <v>141</v>
      </c>
      <c r="C25" s="47"/>
      <c r="D25" s="47"/>
      <c r="E25" s="71">
        <v>259856</v>
      </c>
      <c r="F25" s="71">
        <v>257991</v>
      </c>
      <c r="G25" s="71">
        <v>256812</v>
      </c>
      <c r="H25" s="71">
        <v>255841</v>
      </c>
      <c r="I25" s="54">
        <v>261465</v>
      </c>
    </row>
    <row r="26" spans="1:9" ht="27" customHeight="1">
      <c r="A26" s="107"/>
      <c r="B26" s="47" t="s">
        <v>142</v>
      </c>
      <c r="C26" s="47"/>
      <c r="D26" s="47"/>
      <c r="E26" s="77">
        <v>0.34100000000000003</v>
      </c>
      <c r="F26" s="77">
        <v>0.34799999999999998</v>
      </c>
      <c r="G26" s="77">
        <v>0.34599999999999997</v>
      </c>
      <c r="H26" s="77">
        <v>0.35016999999999998</v>
      </c>
      <c r="I26" s="78">
        <v>0.35550999999999999</v>
      </c>
    </row>
    <row r="27" spans="1:9" ht="27" customHeight="1">
      <c r="A27" s="107"/>
      <c r="B27" s="47" t="s">
        <v>143</v>
      </c>
      <c r="C27" s="47"/>
      <c r="D27" s="47"/>
      <c r="E27" s="57">
        <v>1.5</v>
      </c>
      <c r="F27" s="57">
        <v>1.8</v>
      </c>
      <c r="G27" s="57">
        <v>2.1</v>
      </c>
      <c r="H27" s="57">
        <v>2.1</v>
      </c>
      <c r="I27" s="55">
        <v>3.6</v>
      </c>
    </row>
    <row r="28" spans="1:9" ht="27" customHeight="1">
      <c r="A28" s="107"/>
      <c r="B28" s="47" t="s">
        <v>144</v>
      </c>
      <c r="C28" s="47"/>
      <c r="D28" s="47"/>
      <c r="E28" s="57">
        <v>93.4</v>
      </c>
      <c r="F28" s="57">
        <v>93.3</v>
      </c>
      <c r="G28" s="57">
        <v>93.5</v>
      </c>
      <c r="H28" s="57">
        <v>94.8</v>
      </c>
      <c r="I28" s="55">
        <v>93.8</v>
      </c>
    </row>
    <row r="29" spans="1:9" ht="27" customHeight="1">
      <c r="A29" s="107"/>
      <c r="B29" s="47" t="s">
        <v>145</v>
      </c>
      <c r="C29" s="47"/>
      <c r="D29" s="47"/>
      <c r="E29" s="57">
        <v>37.5</v>
      </c>
      <c r="F29" s="57">
        <v>37.5</v>
      </c>
      <c r="G29" s="57">
        <v>37.6</v>
      </c>
      <c r="H29" s="57">
        <v>37.299999999999997</v>
      </c>
      <c r="I29" s="55">
        <v>39.700000000000003</v>
      </c>
    </row>
    <row r="30" spans="1:9" ht="27" customHeight="1">
      <c r="A30" s="107"/>
      <c r="B30" s="125" t="s">
        <v>146</v>
      </c>
      <c r="C30" s="47" t="s">
        <v>147</v>
      </c>
      <c r="D30" s="47"/>
      <c r="E30" s="57">
        <v>0</v>
      </c>
      <c r="F30" s="57">
        <v>0</v>
      </c>
      <c r="G30" s="57">
        <v>0</v>
      </c>
      <c r="H30" s="57">
        <v>0</v>
      </c>
      <c r="I30" s="55">
        <v>0</v>
      </c>
    </row>
    <row r="31" spans="1:9" ht="27" customHeight="1">
      <c r="A31" s="107"/>
      <c r="B31" s="107"/>
      <c r="C31" s="47" t="s">
        <v>148</v>
      </c>
      <c r="D31" s="47"/>
      <c r="E31" s="57">
        <v>0</v>
      </c>
      <c r="F31" s="57">
        <v>0</v>
      </c>
      <c r="G31" s="57">
        <v>0</v>
      </c>
      <c r="H31" s="57">
        <v>0</v>
      </c>
      <c r="I31" s="55">
        <v>0</v>
      </c>
    </row>
    <row r="32" spans="1:9" ht="27" customHeight="1">
      <c r="A32" s="107"/>
      <c r="B32" s="107"/>
      <c r="C32" s="47" t="s">
        <v>149</v>
      </c>
      <c r="D32" s="47"/>
      <c r="E32" s="57">
        <v>10</v>
      </c>
      <c r="F32" s="57">
        <v>9.6</v>
      </c>
      <c r="G32" s="57">
        <v>9.4</v>
      </c>
      <c r="H32" s="57">
        <v>9</v>
      </c>
      <c r="I32" s="55">
        <v>8.4</v>
      </c>
    </row>
    <row r="33" spans="1:9" ht="27" customHeight="1">
      <c r="A33" s="107"/>
      <c r="B33" s="107"/>
      <c r="C33" s="47" t="s">
        <v>150</v>
      </c>
      <c r="D33" s="47"/>
      <c r="E33" s="57">
        <v>107.1</v>
      </c>
      <c r="F33" s="57">
        <v>112.2</v>
      </c>
      <c r="G33" s="57">
        <v>111.6</v>
      </c>
      <c r="H33" s="57">
        <v>115</v>
      </c>
      <c r="I33" s="79">
        <v>120.1</v>
      </c>
    </row>
    <row r="34" spans="1:9" ht="27" customHeight="1">
      <c r="A34" s="2" t="s">
        <v>238</v>
      </c>
      <c r="B34" s="8"/>
      <c r="C34" s="8"/>
      <c r="D34" s="8"/>
      <c r="E34" s="38"/>
      <c r="F34" s="38"/>
      <c r="G34" s="38"/>
      <c r="H34" s="38"/>
      <c r="I34" s="39"/>
    </row>
    <row r="35" spans="1:9" ht="27" customHeight="1">
      <c r="A35" s="9" t="s">
        <v>110</v>
      </c>
    </row>
    <row r="36" spans="1:9">
      <c r="A36" s="40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="85" zoomScaleNormal="100" zoomScaleSheetLayoutView="85" workbookViewId="0">
      <pane xSplit="5" ySplit="7" topLeftCell="F26" activePane="bottomRight" state="frozen"/>
      <selection activeCell="R28" sqref="R28"/>
      <selection pane="topRight" activeCell="R28" sqref="R28"/>
      <selection pane="bottomLeft" activeCell="R28" sqref="R28"/>
      <selection pane="bottomRight" activeCell="F49" sqref="F49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1" t="s">
        <v>0</v>
      </c>
      <c r="B1" s="12"/>
      <c r="C1" s="12"/>
      <c r="D1" s="97" t="s">
        <v>259</v>
      </c>
      <c r="E1" s="14"/>
      <c r="F1" s="96"/>
      <c r="G1" s="96"/>
    </row>
    <row r="2" spans="1:25" ht="15" customHeight="1"/>
    <row r="3" spans="1:25" ht="15" customHeight="1">
      <c r="A3" s="15" t="s">
        <v>151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3" t="s">
        <v>244</v>
      </c>
      <c r="B5" s="13"/>
      <c r="C5" s="13"/>
      <c r="D5" s="13"/>
      <c r="K5" s="16"/>
      <c r="O5" s="16" t="s">
        <v>47</v>
      </c>
    </row>
    <row r="6" spans="1:25" ht="15.95" customHeight="1">
      <c r="A6" s="119" t="s">
        <v>48</v>
      </c>
      <c r="B6" s="120"/>
      <c r="C6" s="120"/>
      <c r="D6" s="120"/>
      <c r="E6" s="120"/>
      <c r="F6" s="126" t="s">
        <v>256</v>
      </c>
      <c r="G6" s="127"/>
      <c r="H6" s="126" t="s">
        <v>257</v>
      </c>
      <c r="I6" s="127"/>
      <c r="J6" s="126" t="s">
        <v>258</v>
      </c>
      <c r="K6" s="127"/>
      <c r="L6" s="113"/>
      <c r="M6" s="113"/>
      <c r="N6" s="113"/>
      <c r="O6" s="113"/>
    </row>
    <row r="7" spans="1:25" ht="15.95" customHeight="1">
      <c r="A7" s="120"/>
      <c r="B7" s="120"/>
      <c r="C7" s="120"/>
      <c r="D7" s="120"/>
      <c r="E7" s="120"/>
      <c r="F7" s="81" t="s">
        <v>236</v>
      </c>
      <c r="G7" s="81" t="s">
        <v>247</v>
      </c>
      <c r="H7" s="81" t="s">
        <v>236</v>
      </c>
      <c r="I7" s="82" t="s">
        <v>245</v>
      </c>
      <c r="J7" s="81" t="s">
        <v>236</v>
      </c>
      <c r="K7" s="82" t="s">
        <v>245</v>
      </c>
      <c r="L7" s="81" t="s">
        <v>236</v>
      </c>
      <c r="M7" s="82" t="s">
        <v>245</v>
      </c>
      <c r="N7" s="81" t="s">
        <v>236</v>
      </c>
      <c r="O7" s="82" t="s">
        <v>245</v>
      </c>
    </row>
    <row r="8" spans="1:25" ht="15.95" customHeight="1">
      <c r="A8" s="117" t="s">
        <v>82</v>
      </c>
      <c r="B8" s="60" t="s">
        <v>49</v>
      </c>
      <c r="C8" s="53"/>
      <c r="D8" s="53"/>
      <c r="E8" s="65" t="s">
        <v>40</v>
      </c>
      <c r="F8" s="91">
        <v>12</v>
      </c>
      <c r="G8" s="91">
        <v>12</v>
      </c>
      <c r="H8" s="91">
        <v>390</v>
      </c>
      <c r="I8" s="91">
        <v>373</v>
      </c>
      <c r="J8" s="91">
        <v>18442</v>
      </c>
      <c r="K8" s="91">
        <v>17756</v>
      </c>
      <c r="L8" s="91"/>
      <c r="M8" s="91"/>
      <c r="N8" s="91"/>
      <c r="O8" s="91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5.95" customHeight="1">
      <c r="A9" s="117"/>
      <c r="B9" s="62"/>
      <c r="C9" s="53" t="s">
        <v>50</v>
      </c>
      <c r="D9" s="53"/>
      <c r="E9" s="65" t="s">
        <v>41</v>
      </c>
      <c r="F9" s="91">
        <v>12</v>
      </c>
      <c r="G9" s="91">
        <v>12</v>
      </c>
      <c r="H9" s="91">
        <v>390</v>
      </c>
      <c r="I9" s="91">
        <v>373</v>
      </c>
      <c r="J9" s="91">
        <v>18441</v>
      </c>
      <c r="K9" s="91">
        <v>17755</v>
      </c>
      <c r="L9" s="91"/>
      <c r="M9" s="91"/>
      <c r="N9" s="91"/>
      <c r="O9" s="91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5.95" customHeight="1">
      <c r="A10" s="117"/>
      <c r="B10" s="61"/>
      <c r="C10" s="53" t="s">
        <v>51</v>
      </c>
      <c r="D10" s="53"/>
      <c r="E10" s="65" t="s">
        <v>42</v>
      </c>
      <c r="F10" s="91">
        <v>0</v>
      </c>
      <c r="G10" s="91">
        <v>0</v>
      </c>
      <c r="H10" s="91">
        <v>0</v>
      </c>
      <c r="I10" s="91">
        <v>0</v>
      </c>
      <c r="J10" s="66">
        <v>1</v>
      </c>
      <c r="K10" s="66">
        <v>1</v>
      </c>
      <c r="L10" s="91"/>
      <c r="M10" s="91"/>
      <c r="N10" s="91"/>
      <c r="O10" s="91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5" ht="15.95" customHeight="1">
      <c r="A11" s="117"/>
      <c r="B11" s="60" t="s">
        <v>52</v>
      </c>
      <c r="C11" s="53"/>
      <c r="D11" s="53"/>
      <c r="E11" s="65" t="s">
        <v>43</v>
      </c>
      <c r="F11" s="91">
        <v>12</v>
      </c>
      <c r="G11" s="91">
        <v>12</v>
      </c>
      <c r="H11" s="91">
        <v>390</v>
      </c>
      <c r="I11" s="91">
        <v>360</v>
      </c>
      <c r="J11" s="91">
        <v>17907</v>
      </c>
      <c r="K11" s="91">
        <v>17391</v>
      </c>
      <c r="L11" s="91"/>
      <c r="M11" s="91"/>
      <c r="N11" s="91"/>
      <c r="O11" s="91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 ht="15.95" customHeight="1">
      <c r="A12" s="117"/>
      <c r="B12" s="62"/>
      <c r="C12" s="53" t="s">
        <v>53</v>
      </c>
      <c r="D12" s="53"/>
      <c r="E12" s="65" t="s">
        <v>44</v>
      </c>
      <c r="F12" s="91">
        <v>12</v>
      </c>
      <c r="G12" s="91">
        <v>12</v>
      </c>
      <c r="H12" s="91">
        <v>389</v>
      </c>
      <c r="I12" s="87">
        <v>355</v>
      </c>
      <c r="J12" s="91">
        <v>17904</v>
      </c>
      <c r="K12" s="91">
        <v>17391</v>
      </c>
      <c r="L12" s="91"/>
      <c r="M12" s="91"/>
      <c r="N12" s="91"/>
      <c r="O12" s="91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 ht="15.95" customHeight="1">
      <c r="A13" s="117"/>
      <c r="B13" s="61"/>
      <c r="C13" s="53" t="s">
        <v>54</v>
      </c>
      <c r="D13" s="53"/>
      <c r="E13" s="65" t="s">
        <v>45</v>
      </c>
      <c r="F13" s="91"/>
      <c r="G13" s="91">
        <v>0</v>
      </c>
      <c r="H13" s="66">
        <v>1</v>
      </c>
      <c r="I13" s="66">
        <v>5</v>
      </c>
      <c r="J13" s="66">
        <v>3</v>
      </c>
      <c r="K13" s="66">
        <v>0</v>
      </c>
      <c r="L13" s="91"/>
      <c r="M13" s="91"/>
      <c r="N13" s="91"/>
      <c r="O13" s="91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ht="15.95" customHeight="1">
      <c r="A14" s="117"/>
      <c r="B14" s="53" t="s">
        <v>55</v>
      </c>
      <c r="C14" s="53"/>
      <c r="D14" s="53"/>
      <c r="E14" s="65" t="s">
        <v>152</v>
      </c>
      <c r="F14" s="91">
        <f t="shared" ref="F14:O15" si="0">F9-F12</f>
        <v>0</v>
      </c>
      <c r="G14" s="91">
        <f>G9-G12</f>
        <v>0</v>
      </c>
      <c r="H14" s="91">
        <f t="shared" si="0"/>
        <v>1</v>
      </c>
      <c r="I14" s="91">
        <f>I9-I12</f>
        <v>18</v>
      </c>
      <c r="J14" s="91">
        <f>J9-J12</f>
        <v>537</v>
      </c>
      <c r="K14" s="91">
        <f>K9-K12</f>
        <v>364</v>
      </c>
      <c r="L14" s="91">
        <f t="shared" si="0"/>
        <v>0</v>
      </c>
      <c r="M14" s="91">
        <f t="shared" si="0"/>
        <v>0</v>
      </c>
      <c r="N14" s="91">
        <f t="shared" si="0"/>
        <v>0</v>
      </c>
      <c r="O14" s="91">
        <f t="shared" si="0"/>
        <v>0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ht="15.95" customHeight="1">
      <c r="A15" s="117"/>
      <c r="B15" s="53" t="s">
        <v>56</v>
      </c>
      <c r="C15" s="53"/>
      <c r="D15" s="53"/>
      <c r="E15" s="65" t="s">
        <v>153</v>
      </c>
      <c r="F15" s="91">
        <f t="shared" si="0"/>
        <v>0</v>
      </c>
      <c r="G15" s="91">
        <f t="shared" si="0"/>
        <v>0</v>
      </c>
      <c r="H15" s="91">
        <f t="shared" si="0"/>
        <v>-1</v>
      </c>
      <c r="I15" s="91">
        <f t="shared" si="0"/>
        <v>-5</v>
      </c>
      <c r="J15" s="91">
        <f t="shared" si="0"/>
        <v>-2</v>
      </c>
      <c r="K15" s="91">
        <f>K10-K13</f>
        <v>1</v>
      </c>
      <c r="L15" s="91">
        <f t="shared" si="0"/>
        <v>0</v>
      </c>
      <c r="M15" s="91">
        <f t="shared" si="0"/>
        <v>0</v>
      </c>
      <c r="N15" s="91">
        <f t="shared" si="0"/>
        <v>0</v>
      </c>
      <c r="O15" s="91">
        <f t="shared" si="0"/>
        <v>0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spans="1:25" ht="15.95" customHeight="1">
      <c r="A16" s="117"/>
      <c r="B16" s="53" t="s">
        <v>57</v>
      </c>
      <c r="C16" s="53"/>
      <c r="D16" s="53"/>
      <c r="E16" s="65" t="s">
        <v>154</v>
      </c>
      <c r="F16" s="91">
        <f t="shared" ref="F16:O16" si="1">F8-F11</f>
        <v>0</v>
      </c>
      <c r="G16" s="91">
        <f t="shared" si="1"/>
        <v>0</v>
      </c>
      <c r="H16" s="91">
        <f>H8-H11</f>
        <v>0</v>
      </c>
      <c r="I16" s="91">
        <f t="shared" si="1"/>
        <v>13</v>
      </c>
      <c r="J16" s="91">
        <f t="shared" si="1"/>
        <v>535</v>
      </c>
      <c r="K16" s="91">
        <f>K8-K11</f>
        <v>365</v>
      </c>
      <c r="L16" s="91">
        <f t="shared" si="1"/>
        <v>0</v>
      </c>
      <c r="M16" s="91">
        <f t="shared" si="1"/>
        <v>0</v>
      </c>
      <c r="N16" s="91">
        <f t="shared" si="1"/>
        <v>0</v>
      </c>
      <c r="O16" s="91">
        <f t="shared" si="1"/>
        <v>0</v>
      </c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ht="15.95" customHeight="1">
      <c r="A17" s="117"/>
      <c r="B17" s="53" t="s">
        <v>58</v>
      </c>
      <c r="C17" s="53"/>
      <c r="D17" s="53"/>
      <c r="E17" s="51"/>
      <c r="F17" s="66">
        <v>0</v>
      </c>
      <c r="G17" s="91">
        <v>0</v>
      </c>
      <c r="H17" s="66">
        <v>0</v>
      </c>
      <c r="I17" s="66">
        <v>0</v>
      </c>
      <c r="J17" s="91">
        <v>0</v>
      </c>
      <c r="K17" s="91">
        <v>0</v>
      </c>
      <c r="L17" s="91"/>
      <c r="M17" s="91"/>
      <c r="N17" s="66"/>
      <c r="O17" s="67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ht="15.95" customHeight="1">
      <c r="A18" s="117"/>
      <c r="B18" s="53" t="s">
        <v>59</v>
      </c>
      <c r="C18" s="53"/>
      <c r="D18" s="53"/>
      <c r="E18" s="51"/>
      <c r="F18" s="67">
        <v>0</v>
      </c>
      <c r="G18" s="91">
        <v>0</v>
      </c>
      <c r="H18" s="67">
        <v>0</v>
      </c>
      <c r="I18" s="67">
        <v>0</v>
      </c>
      <c r="J18" s="67">
        <v>0</v>
      </c>
      <c r="K18" s="67">
        <v>0</v>
      </c>
      <c r="L18" s="67"/>
      <c r="M18" s="67"/>
      <c r="N18" s="67"/>
      <c r="O18" s="67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 ht="15.95" customHeight="1">
      <c r="A19" s="117" t="s">
        <v>83</v>
      </c>
      <c r="B19" s="60" t="s">
        <v>60</v>
      </c>
      <c r="C19" s="53"/>
      <c r="D19" s="53"/>
      <c r="E19" s="65"/>
      <c r="F19" s="91">
        <v>28</v>
      </c>
      <c r="G19" s="91">
        <v>27</v>
      </c>
      <c r="H19" s="91">
        <v>0</v>
      </c>
      <c r="I19" s="91">
        <v>0</v>
      </c>
      <c r="J19" s="91">
        <v>2370</v>
      </c>
      <c r="K19" s="87">
        <v>767</v>
      </c>
      <c r="L19" s="91"/>
      <c r="M19" s="91"/>
      <c r="N19" s="91"/>
      <c r="O19" s="91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ht="15.95" customHeight="1">
      <c r="A20" s="117"/>
      <c r="B20" s="61"/>
      <c r="C20" s="53" t="s">
        <v>61</v>
      </c>
      <c r="D20" s="53"/>
      <c r="E20" s="65"/>
      <c r="F20" s="91">
        <v>0</v>
      </c>
      <c r="G20" s="91">
        <v>0</v>
      </c>
      <c r="H20" s="91">
        <v>0</v>
      </c>
      <c r="I20" s="91">
        <v>0</v>
      </c>
      <c r="J20" s="91">
        <v>1895</v>
      </c>
      <c r="K20" s="91">
        <v>350</v>
      </c>
      <c r="L20" s="91"/>
      <c r="M20" s="91"/>
      <c r="N20" s="91"/>
      <c r="O20" s="91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 ht="15.95" customHeight="1">
      <c r="A21" s="117"/>
      <c r="B21" s="80" t="s">
        <v>62</v>
      </c>
      <c r="C21" s="53"/>
      <c r="D21" s="53"/>
      <c r="E21" s="65" t="s">
        <v>155</v>
      </c>
      <c r="F21" s="91">
        <v>28</v>
      </c>
      <c r="G21" s="91">
        <v>27</v>
      </c>
      <c r="H21" s="91">
        <v>0</v>
      </c>
      <c r="I21" s="91">
        <v>0</v>
      </c>
      <c r="J21" s="91">
        <v>1896</v>
      </c>
      <c r="K21" s="91">
        <v>351</v>
      </c>
      <c r="L21" s="91"/>
      <c r="M21" s="91"/>
      <c r="N21" s="91"/>
      <c r="O21" s="91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5" ht="15.95" customHeight="1">
      <c r="A22" s="117"/>
      <c r="B22" s="60" t="s">
        <v>63</v>
      </c>
      <c r="C22" s="53"/>
      <c r="D22" s="53"/>
      <c r="E22" s="65" t="s">
        <v>156</v>
      </c>
      <c r="F22" s="91">
        <v>28</v>
      </c>
      <c r="G22" s="91">
        <v>27</v>
      </c>
      <c r="H22" s="91">
        <v>97</v>
      </c>
      <c r="I22" s="91">
        <v>263</v>
      </c>
      <c r="J22" s="91">
        <v>3179</v>
      </c>
      <c r="K22" s="91">
        <v>1584</v>
      </c>
      <c r="L22" s="91"/>
      <c r="M22" s="91"/>
      <c r="N22" s="91"/>
      <c r="O22" s="91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1:25" ht="15.95" customHeight="1">
      <c r="A23" s="117"/>
      <c r="B23" s="61" t="s">
        <v>64</v>
      </c>
      <c r="C23" s="53" t="s">
        <v>65</v>
      </c>
      <c r="D23" s="53"/>
      <c r="E23" s="65"/>
      <c r="F23" s="91">
        <v>28</v>
      </c>
      <c r="G23" s="91">
        <v>27</v>
      </c>
      <c r="H23" s="91">
        <v>0</v>
      </c>
      <c r="I23" s="91">
        <v>0</v>
      </c>
      <c r="J23" s="91">
        <v>900</v>
      </c>
      <c r="K23" s="91">
        <v>805</v>
      </c>
      <c r="L23" s="91"/>
      <c r="M23" s="91"/>
      <c r="N23" s="91"/>
      <c r="O23" s="91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5" ht="15.95" customHeight="1">
      <c r="A24" s="117"/>
      <c r="B24" s="53" t="s">
        <v>157</v>
      </c>
      <c r="C24" s="53"/>
      <c r="D24" s="53"/>
      <c r="E24" s="65" t="s">
        <v>158</v>
      </c>
      <c r="F24" s="91">
        <f t="shared" ref="F24:O24" si="2">F21-F22</f>
        <v>0</v>
      </c>
      <c r="G24" s="91">
        <f t="shared" si="2"/>
        <v>0</v>
      </c>
      <c r="H24" s="91">
        <f t="shared" si="2"/>
        <v>-97</v>
      </c>
      <c r="I24" s="91">
        <f t="shared" si="2"/>
        <v>-263</v>
      </c>
      <c r="J24" s="91">
        <f t="shared" si="2"/>
        <v>-1283</v>
      </c>
      <c r="K24" s="91">
        <f>K21-K22</f>
        <v>-1233</v>
      </c>
      <c r="L24" s="91">
        <f t="shared" si="2"/>
        <v>0</v>
      </c>
      <c r="M24" s="91">
        <f t="shared" si="2"/>
        <v>0</v>
      </c>
      <c r="N24" s="91">
        <f t="shared" si="2"/>
        <v>0</v>
      </c>
      <c r="O24" s="91">
        <f t="shared" si="2"/>
        <v>0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ht="15.95" customHeight="1">
      <c r="A25" s="117"/>
      <c r="B25" s="60" t="s">
        <v>66</v>
      </c>
      <c r="C25" s="60"/>
      <c r="D25" s="60"/>
      <c r="E25" s="122" t="s">
        <v>159</v>
      </c>
      <c r="F25" s="111">
        <v>0</v>
      </c>
      <c r="G25" s="111">
        <v>0</v>
      </c>
      <c r="H25" s="111">
        <v>97</v>
      </c>
      <c r="I25" s="111">
        <v>263</v>
      </c>
      <c r="J25" s="111">
        <v>1283</v>
      </c>
      <c r="K25" s="111">
        <v>1233</v>
      </c>
      <c r="L25" s="111"/>
      <c r="M25" s="111"/>
      <c r="N25" s="111"/>
      <c r="O25" s="111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:25" ht="15.95" customHeight="1">
      <c r="A26" s="117"/>
      <c r="B26" s="80" t="s">
        <v>67</v>
      </c>
      <c r="C26" s="80"/>
      <c r="D26" s="80"/>
      <c r="E26" s="123"/>
      <c r="F26" s="112"/>
      <c r="G26" s="111"/>
      <c r="H26" s="112"/>
      <c r="I26" s="112"/>
      <c r="J26" s="112"/>
      <c r="K26" s="112"/>
      <c r="L26" s="112"/>
      <c r="M26" s="112"/>
      <c r="N26" s="112"/>
      <c r="O26" s="112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spans="1:25" ht="15.95" customHeight="1">
      <c r="A27" s="117"/>
      <c r="B27" s="53" t="s">
        <v>160</v>
      </c>
      <c r="C27" s="53"/>
      <c r="D27" s="53"/>
      <c r="E27" s="65" t="s">
        <v>161</v>
      </c>
      <c r="F27" s="91">
        <f t="shared" ref="F27:O27" si="3">F24+F25</f>
        <v>0</v>
      </c>
      <c r="G27" s="91">
        <f t="shared" si="3"/>
        <v>0</v>
      </c>
      <c r="H27" s="91">
        <f t="shared" si="3"/>
        <v>0</v>
      </c>
      <c r="I27" s="91">
        <f t="shared" si="3"/>
        <v>0</v>
      </c>
      <c r="J27" s="91">
        <f t="shared" si="3"/>
        <v>0</v>
      </c>
      <c r="K27" s="91">
        <f t="shared" si="3"/>
        <v>0</v>
      </c>
      <c r="L27" s="91">
        <f t="shared" si="3"/>
        <v>0</v>
      </c>
      <c r="M27" s="91">
        <f t="shared" si="3"/>
        <v>0</v>
      </c>
      <c r="N27" s="91">
        <f t="shared" si="3"/>
        <v>0</v>
      </c>
      <c r="O27" s="91">
        <f t="shared" si="3"/>
        <v>0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spans="1:25" ht="15.95" customHeight="1">
      <c r="A28" s="9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5" ht="15.95" customHeight="1">
      <c r="A29" s="13"/>
      <c r="F29" s="26"/>
      <c r="G29" s="26"/>
      <c r="H29" s="26"/>
      <c r="I29" s="26"/>
      <c r="J29" s="28"/>
      <c r="K29" s="28"/>
      <c r="L29" s="26"/>
      <c r="M29" s="26"/>
      <c r="N29" s="26"/>
      <c r="O29" s="28" t="s">
        <v>106</v>
      </c>
      <c r="P29" s="26"/>
      <c r="Q29" s="26"/>
      <c r="R29" s="26"/>
      <c r="S29" s="26"/>
      <c r="T29" s="26"/>
      <c r="U29" s="26"/>
      <c r="V29" s="26"/>
      <c r="W29" s="26"/>
      <c r="X29" s="26"/>
      <c r="Y29" s="28"/>
    </row>
    <row r="30" spans="1:25" ht="15.95" customHeight="1">
      <c r="A30" s="121" t="s">
        <v>68</v>
      </c>
      <c r="B30" s="121"/>
      <c r="C30" s="121"/>
      <c r="D30" s="121"/>
      <c r="E30" s="121"/>
      <c r="F30" s="115" t="s">
        <v>254</v>
      </c>
      <c r="G30" s="116"/>
      <c r="H30" s="115" t="s">
        <v>255</v>
      </c>
      <c r="I30" s="116"/>
      <c r="J30" s="114"/>
      <c r="K30" s="114"/>
      <c r="L30" s="114"/>
      <c r="M30" s="114"/>
      <c r="N30" s="114"/>
      <c r="O30" s="114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5" customHeight="1">
      <c r="A31" s="121"/>
      <c r="B31" s="121"/>
      <c r="C31" s="121"/>
      <c r="D31" s="121"/>
      <c r="E31" s="121"/>
      <c r="F31" s="81" t="s">
        <v>236</v>
      </c>
      <c r="G31" s="82" t="s">
        <v>245</v>
      </c>
      <c r="H31" s="81" t="s">
        <v>236</v>
      </c>
      <c r="I31" s="82" t="s">
        <v>245</v>
      </c>
      <c r="J31" s="81" t="s">
        <v>236</v>
      </c>
      <c r="K31" s="82" t="s">
        <v>245</v>
      </c>
      <c r="L31" s="81" t="s">
        <v>236</v>
      </c>
      <c r="M31" s="82" t="s">
        <v>245</v>
      </c>
      <c r="N31" s="81" t="s">
        <v>236</v>
      </c>
      <c r="O31" s="82" t="s">
        <v>245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5" customHeight="1">
      <c r="A32" s="117" t="s">
        <v>84</v>
      </c>
      <c r="B32" s="60" t="s">
        <v>49</v>
      </c>
      <c r="C32" s="53"/>
      <c r="D32" s="53"/>
      <c r="E32" s="65" t="s">
        <v>40</v>
      </c>
      <c r="F32" s="91">
        <v>96</v>
      </c>
      <c r="G32" s="91">
        <v>336</v>
      </c>
      <c r="H32" s="91">
        <v>279</v>
      </c>
      <c r="I32" s="91">
        <v>267</v>
      </c>
      <c r="J32" s="91"/>
      <c r="K32" s="91"/>
      <c r="L32" s="91"/>
      <c r="M32" s="91"/>
      <c r="N32" s="91"/>
      <c r="O32" s="91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5" customHeight="1">
      <c r="A33" s="124"/>
      <c r="B33" s="62"/>
      <c r="C33" s="60" t="s">
        <v>69</v>
      </c>
      <c r="D33" s="53"/>
      <c r="E33" s="65"/>
      <c r="F33" s="91">
        <v>53</v>
      </c>
      <c r="G33" s="91">
        <v>270</v>
      </c>
      <c r="H33" s="91">
        <v>277</v>
      </c>
      <c r="I33" s="91">
        <v>265</v>
      </c>
      <c r="J33" s="91"/>
      <c r="K33" s="91"/>
      <c r="L33" s="91"/>
      <c r="M33" s="91"/>
      <c r="N33" s="91"/>
      <c r="O33" s="91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5" customHeight="1">
      <c r="A34" s="124"/>
      <c r="B34" s="62"/>
      <c r="C34" s="61"/>
      <c r="D34" s="53" t="s">
        <v>70</v>
      </c>
      <c r="E34" s="65"/>
      <c r="F34" s="91">
        <v>17</v>
      </c>
      <c r="G34" s="91">
        <v>235</v>
      </c>
      <c r="H34" s="91">
        <v>277</v>
      </c>
      <c r="I34" s="91">
        <v>265</v>
      </c>
      <c r="J34" s="91"/>
      <c r="K34" s="91"/>
      <c r="L34" s="91"/>
      <c r="M34" s="91"/>
      <c r="N34" s="91"/>
      <c r="O34" s="91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5" customHeight="1">
      <c r="A35" s="124"/>
      <c r="B35" s="61"/>
      <c r="C35" s="80" t="s">
        <v>71</v>
      </c>
      <c r="D35" s="53"/>
      <c r="E35" s="65"/>
      <c r="F35" s="91">
        <v>43</v>
      </c>
      <c r="G35" s="91">
        <v>67</v>
      </c>
      <c r="H35" s="91">
        <v>2</v>
      </c>
      <c r="I35" s="91">
        <v>2</v>
      </c>
      <c r="J35" s="67"/>
      <c r="K35" s="67"/>
      <c r="L35" s="91"/>
      <c r="M35" s="91"/>
      <c r="N35" s="91"/>
      <c r="O35" s="91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5" customHeight="1">
      <c r="A36" s="124"/>
      <c r="B36" s="60" t="s">
        <v>52</v>
      </c>
      <c r="C36" s="53"/>
      <c r="D36" s="53"/>
      <c r="E36" s="65" t="s">
        <v>41</v>
      </c>
      <c r="F36" s="91">
        <v>72</v>
      </c>
      <c r="G36" s="91">
        <v>26</v>
      </c>
      <c r="H36" s="91">
        <v>134</v>
      </c>
      <c r="I36" s="91">
        <v>140</v>
      </c>
      <c r="J36" s="91"/>
      <c r="K36" s="91"/>
      <c r="L36" s="91"/>
      <c r="M36" s="91"/>
      <c r="N36" s="91"/>
      <c r="O36" s="91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5" customHeight="1">
      <c r="A37" s="124"/>
      <c r="B37" s="62"/>
      <c r="C37" s="53" t="s">
        <v>72</v>
      </c>
      <c r="D37" s="53"/>
      <c r="E37" s="65"/>
      <c r="F37" s="91">
        <v>55</v>
      </c>
      <c r="G37" s="91">
        <v>8</v>
      </c>
      <c r="H37" s="91">
        <v>104</v>
      </c>
      <c r="I37" s="91">
        <v>108</v>
      </c>
      <c r="J37" s="91"/>
      <c r="K37" s="91"/>
      <c r="L37" s="91"/>
      <c r="M37" s="91"/>
      <c r="N37" s="91"/>
      <c r="O37" s="91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5" customHeight="1">
      <c r="A38" s="124"/>
      <c r="B38" s="61"/>
      <c r="C38" s="53" t="s">
        <v>73</v>
      </c>
      <c r="D38" s="53"/>
      <c r="E38" s="65"/>
      <c r="F38" s="91">
        <v>18</v>
      </c>
      <c r="G38" s="91">
        <v>18</v>
      </c>
      <c r="H38" s="91">
        <v>30</v>
      </c>
      <c r="I38" s="91">
        <v>32</v>
      </c>
      <c r="J38" s="91"/>
      <c r="K38" s="67"/>
      <c r="L38" s="91"/>
      <c r="M38" s="91"/>
      <c r="N38" s="91"/>
      <c r="O38" s="91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5" customHeight="1">
      <c r="A39" s="124"/>
      <c r="B39" s="47" t="s">
        <v>74</v>
      </c>
      <c r="C39" s="47"/>
      <c r="D39" s="47"/>
      <c r="E39" s="65" t="s">
        <v>162</v>
      </c>
      <c r="F39" s="91">
        <f>F32-F36</f>
        <v>24</v>
      </c>
      <c r="G39" s="91">
        <f>G32-G36</f>
        <v>310</v>
      </c>
      <c r="H39" s="91">
        <f>H32-H36</f>
        <v>145</v>
      </c>
      <c r="I39" s="91">
        <f>I32-I36</f>
        <v>127</v>
      </c>
      <c r="J39" s="91">
        <f t="shared" ref="J39:O39" si="4">J32-J36</f>
        <v>0</v>
      </c>
      <c r="K39" s="91">
        <f t="shared" si="4"/>
        <v>0</v>
      </c>
      <c r="L39" s="91">
        <f t="shared" si="4"/>
        <v>0</v>
      </c>
      <c r="M39" s="91">
        <f t="shared" si="4"/>
        <v>0</v>
      </c>
      <c r="N39" s="91">
        <f t="shared" si="4"/>
        <v>0</v>
      </c>
      <c r="O39" s="91">
        <f t="shared" si="4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5" customHeight="1">
      <c r="A40" s="117" t="s">
        <v>85</v>
      </c>
      <c r="B40" s="60" t="s">
        <v>75</v>
      </c>
      <c r="C40" s="53"/>
      <c r="D40" s="53"/>
      <c r="E40" s="65" t="s">
        <v>43</v>
      </c>
      <c r="F40" s="91">
        <v>123</v>
      </c>
      <c r="G40" s="91">
        <v>116</v>
      </c>
      <c r="H40" s="91">
        <v>173</v>
      </c>
      <c r="I40" s="91">
        <v>68</v>
      </c>
      <c r="J40" s="91"/>
      <c r="K40" s="91"/>
      <c r="L40" s="91"/>
      <c r="M40" s="91"/>
      <c r="N40" s="91"/>
      <c r="O40" s="91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5" customHeight="1">
      <c r="A41" s="118"/>
      <c r="B41" s="61"/>
      <c r="C41" s="53" t="s">
        <v>76</v>
      </c>
      <c r="D41" s="53"/>
      <c r="E41" s="65"/>
      <c r="F41" s="67">
        <v>53</v>
      </c>
      <c r="G41" s="67">
        <v>115</v>
      </c>
      <c r="H41" s="67">
        <v>90</v>
      </c>
      <c r="I41" s="67">
        <v>68</v>
      </c>
      <c r="J41" s="91"/>
      <c r="K41" s="91"/>
      <c r="L41" s="91"/>
      <c r="M41" s="91"/>
      <c r="N41" s="91"/>
      <c r="O41" s="91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5" customHeight="1">
      <c r="A42" s="118"/>
      <c r="B42" s="60" t="s">
        <v>63</v>
      </c>
      <c r="C42" s="53"/>
      <c r="D42" s="53"/>
      <c r="E42" s="65" t="s">
        <v>44</v>
      </c>
      <c r="F42" s="91">
        <v>147</v>
      </c>
      <c r="G42" s="91">
        <v>323</v>
      </c>
      <c r="H42" s="91">
        <v>272</v>
      </c>
      <c r="I42" s="91">
        <v>290</v>
      </c>
      <c r="J42" s="91"/>
      <c r="K42" s="91"/>
      <c r="L42" s="91"/>
      <c r="M42" s="91"/>
      <c r="N42" s="91"/>
      <c r="O42" s="91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5" customHeight="1">
      <c r="A43" s="118"/>
      <c r="B43" s="61"/>
      <c r="C43" s="53" t="s">
        <v>77</v>
      </c>
      <c r="D43" s="53"/>
      <c r="E43" s="65"/>
      <c r="F43" s="91">
        <v>0</v>
      </c>
      <c r="G43" s="91">
        <v>0</v>
      </c>
      <c r="H43" s="91">
        <v>178</v>
      </c>
      <c r="I43" s="91">
        <v>175</v>
      </c>
      <c r="J43" s="67"/>
      <c r="K43" s="67"/>
      <c r="L43" s="91"/>
      <c r="M43" s="91"/>
      <c r="N43" s="91"/>
      <c r="O43" s="91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5" customHeight="1">
      <c r="A44" s="118"/>
      <c r="B44" s="53" t="s">
        <v>74</v>
      </c>
      <c r="C44" s="53"/>
      <c r="D44" s="53"/>
      <c r="E44" s="65" t="s">
        <v>163</v>
      </c>
      <c r="F44" s="67">
        <f t="shared" ref="F44:O44" si="5">F40-F42</f>
        <v>-24</v>
      </c>
      <c r="G44" s="67">
        <f>G40-G42</f>
        <v>-207</v>
      </c>
      <c r="H44" s="67">
        <f t="shared" si="5"/>
        <v>-99</v>
      </c>
      <c r="I44" s="67">
        <f t="shared" si="5"/>
        <v>-222</v>
      </c>
      <c r="J44" s="67">
        <f t="shared" si="5"/>
        <v>0</v>
      </c>
      <c r="K44" s="67">
        <f t="shared" si="5"/>
        <v>0</v>
      </c>
      <c r="L44" s="67">
        <f t="shared" si="5"/>
        <v>0</v>
      </c>
      <c r="M44" s="67">
        <f t="shared" si="5"/>
        <v>0</v>
      </c>
      <c r="N44" s="67">
        <f t="shared" si="5"/>
        <v>0</v>
      </c>
      <c r="O44" s="67">
        <f t="shared" si="5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5" customHeight="1">
      <c r="A45" s="117" t="s">
        <v>86</v>
      </c>
      <c r="B45" s="47" t="s">
        <v>78</v>
      </c>
      <c r="C45" s="47"/>
      <c r="D45" s="47"/>
      <c r="E45" s="65" t="s">
        <v>164</v>
      </c>
      <c r="F45" s="91">
        <f t="shared" ref="F45:O45" si="6">F39+F44</f>
        <v>0</v>
      </c>
      <c r="G45" s="91">
        <f>G39+G44</f>
        <v>103</v>
      </c>
      <c r="H45" s="91">
        <f t="shared" si="6"/>
        <v>46</v>
      </c>
      <c r="I45" s="91">
        <f t="shared" si="6"/>
        <v>-95</v>
      </c>
      <c r="J45" s="91">
        <f t="shared" si="6"/>
        <v>0</v>
      </c>
      <c r="K45" s="91">
        <f t="shared" si="6"/>
        <v>0</v>
      </c>
      <c r="L45" s="91">
        <f t="shared" si="6"/>
        <v>0</v>
      </c>
      <c r="M45" s="91">
        <f t="shared" si="6"/>
        <v>0</v>
      </c>
      <c r="N45" s="91">
        <f t="shared" si="6"/>
        <v>0</v>
      </c>
      <c r="O45" s="91">
        <f t="shared" si="6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5" customHeight="1">
      <c r="A46" s="118"/>
      <c r="B46" s="53" t="s">
        <v>79</v>
      </c>
      <c r="C46" s="53"/>
      <c r="D46" s="53"/>
      <c r="E46" s="53"/>
      <c r="F46" s="67">
        <v>0</v>
      </c>
      <c r="G46" s="67">
        <v>0</v>
      </c>
      <c r="H46" s="67">
        <v>0</v>
      </c>
      <c r="I46" s="67">
        <v>0</v>
      </c>
      <c r="J46" s="67"/>
      <c r="K46" s="67"/>
      <c r="L46" s="91"/>
      <c r="M46" s="91"/>
      <c r="N46" s="67"/>
      <c r="O46" s="67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5" customHeight="1">
      <c r="A47" s="118"/>
      <c r="B47" s="53" t="s">
        <v>80</v>
      </c>
      <c r="C47" s="53"/>
      <c r="D47" s="53"/>
      <c r="E47" s="53"/>
      <c r="F47" s="91">
        <v>1</v>
      </c>
      <c r="G47" s="91">
        <v>107</v>
      </c>
      <c r="H47" s="91">
        <v>616</v>
      </c>
      <c r="I47" s="91">
        <v>570</v>
      </c>
      <c r="J47" s="91"/>
      <c r="K47" s="91"/>
      <c r="L47" s="91"/>
      <c r="M47" s="91"/>
      <c r="N47" s="91"/>
      <c r="O47" s="91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5" customHeight="1">
      <c r="A48" s="118"/>
      <c r="B48" s="53" t="s">
        <v>81</v>
      </c>
      <c r="C48" s="53"/>
      <c r="D48" s="53"/>
      <c r="E48" s="53"/>
      <c r="F48" s="91">
        <v>1</v>
      </c>
      <c r="G48" s="91">
        <v>1</v>
      </c>
      <c r="H48" s="91">
        <v>581</v>
      </c>
      <c r="I48" s="91">
        <v>548</v>
      </c>
      <c r="J48" s="91"/>
      <c r="K48" s="91"/>
      <c r="L48" s="91"/>
      <c r="M48" s="91"/>
      <c r="N48" s="91"/>
      <c r="O48" s="9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5" ht="15.95" customHeight="1">
      <c r="A49" s="9" t="s">
        <v>165</v>
      </c>
      <c r="O49" s="6"/>
    </row>
    <row r="50" spans="1:15" ht="15.95" customHeight="1">
      <c r="A50" s="9"/>
    </row>
  </sheetData>
  <mergeCells count="28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="85" zoomScaleNormal="100" zoomScaleSheetLayoutView="85" workbookViewId="0">
      <selection activeCell="R28" sqref="R28"/>
    </sheetView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7" width="12.625" style="45" customWidth="1"/>
    <col min="8" max="14" width="12.625" style="2" customWidth="1"/>
    <col min="15" max="16384" width="9" style="2"/>
  </cols>
  <sheetData>
    <row r="1" spans="1:14" ht="33.950000000000003" customHeight="1">
      <c r="A1" s="33" t="s">
        <v>0</v>
      </c>
      <c r="B1" s="33"/>
      <c r="C1" s="98" t="s">
        <v>259</v>
      </c>
      <c r="D1" s="41"/>
    </row>
    <row r="3" spans="1:14" ht="15" customHeight="1">
      <c r="A3" s="15" t="s">
        <v>166</v>
      </c>
      <c r="B3" s="15"/>
      <c r="C3" s="15"/>
      <c r="D3" s="15"/>
      <c r="E3" s="99"/>
      <c r="F3" s="99"/>
      <c r="I3" s="15"/>
      <c r="J3" s="15"/>
    </row>
    <row r="4" spans="1:14" ht="15" customHeight="1">
      <c r="A4" s="15"/>
      <c r="B4" s="15"/>
      <c r="C4" s="15"/>
      <c r="D4" s="15"/>
      <c r="E4" s="99"/>
      <c r="F4" s="99"/>
      <c r="I4" s="15"/>
      <c r="J4" s="15"/>
    </row>
    <row r="5" spans="1:14" ht="15" customHeight="1">
      <c r="A5" s="42"/>
      <c r="B5" s="42" t="s">
        <v>246</v>
      </c>
      <c r="C5" s="42"/>
      <c r="D5" s="42"/>
      <c r="H5" s="16"/>
      <c r="L5" s="16"/>
      <c r="N5" s="16" t="s">
        <v>167</v>
      </c>
    </row>
    <row r="6" spans="1:14" ht="15" customHeight="1">
      <c r="A6" s="43"/>
      <c r="B6" s="44"/>
      <c r="C6" s="44"/>
      <c r="D6" s="89"/>
      <c r="E6" s="129" t="s">
        <v>260</v>
      </c>
      <c r="F6" s="129"/>
      <c r="G6" s="130" t="s">
        <v>261</v>
      </c>
      <c r="H6" s="130"/>
      <c r="I6" s="131"/>
      <c r="J6" s="132"/>
      <c r="K6" s="130"/>
      <c r="L6" s="130"/>
      <c r="M6" s="130"/>
      <c r="N6" s="130"/>
    </row>
    <row r="7" spans="1:14" ht="15" customHeight="1">
      <c r="A7" s="19"/>
      <c r="B7" s="20"/>
      <c r="C7" s="20"/>
      <c r="D7" s="59"/>
      <c r="E7" s="100" t="s">
        <v>236</v>
      </c>
      <c r="F7" s="100" t="s">
        <v>245</v>
      </c>
      <c r="G7" s="100" t="s">
        <v>236</v>
      </c>
      <c r="H7" s="92" t="s">
        <v>245</v>
      </c>
      <c r="I7" s="36" t="s">
        <v>236</v>
      </c>
      <c r="J7" s="36" t="s">
        <v>245</v>
      </c>
      <c r="K7" s="36" t="s">
        <v>236</v>
      </c>
      <c r="L7" s="36" t="s">
        <v>245</v>
      </c>
      <c r="M7" s="36" t="s">
        <v>236</v>
      </c>
      <c r="N7" s="36" t="s">
        <v>245</v>
      </c>
    </row>
    <row r="8" spans="1:14" ht="18" customHeight="1">
      <c r="A8" s="107" t="s">
        <v>168</v>
      </c>
      <c r="B8" s="83" t="s">
        <v>169</v>
      </c>
      <c r="C8" s="84"/>
      <c r="D8" s="84"/>
      <c r="E8" s="101">
        <v>1</v>
      </c>
      <c r="F8" s="101">
        <v>1</v>
      </c>
      <c r="G8" s="101">
        <v>2</v>
      </c>
      <c r="H8" s="85">
        <v>2</v>
      </c>
      <c r="I8" s="85"/>
      <c r="J8" s="85"/>
      <c r="K8" s="85"/>
      <c r="L8" s="85"/>
      <c r="M8" s="85"/>
      <c r="N8" s="85"/>
    </row>
    <row r="9" spans="1:14" ht="18" customHeight="1">
      <c r="A9" s="107"/>
      <c r="B9" s="107" t="s">
        <v>170</v>
      </c>
      <c r="C9" s="53" t="s">
        <v>171</v>
      </c>
      <c r="D9" s="53"/>
      <c r="E9" s="101">
        <v>30</v>
      </c>
      <c r="F9" s="101">
        <v>30</v>
      </c>
      <c r="G9" s="101">
        <v>9890</v>
      </c>
      <c r="H9" s="85">
        <v>9890</v>
      </c>
      <c r="I9" s="85"/>
      <c r="J9" s="85"/>
      <c r="K9" s="85"/>
      <c r="L9" s="85"/>
      <c r="M9" s="85"/>
      <c r="N9" s="85"/>
    </row>
    <row r="10" spans="1:14" ht="18" customHeight="1">
      <c r="A10" s="107"/>
      <c r="B10" s="107"/>
      <c r="C10" s="53" t="s">
        <v>172</v>
      </c>
      <c r="D10" s="53"/>
      <c r="E10" s="101">
        <v>30</v>
      </c>
      <c r="F10" s="101">
        <v>30</v>
      </c>
      <c r="G10" s="101">
        <v>7490</v>
      </c>
      <c r="H10" s="85">
        <v>7490</v>
      </c>
      <c r="I10" s="85"/>
      <c r="J10" s="85"/>
      <c r="K10" s="85"/>
      <c r="L10" s="85"/>
      <c r="M10" s="85"/>
      <c r="N10" s="85"/>
    </row>
    <row r="11" spans="1:14" ht="18" customHeight="1">
      <c r="A11" s="107"/>
      <c r="B11" s="107"/>
      <c r="C11" s="53" t="s">
        <v>173</v>
      </c>
      <c r="D11" s="53"/>
      <c r="E11" s="101">
        <v>0</v>
      </c>
      <c r="F11" s="101">
        <v>0</v>
      </c>
      <c r="G11" s="101">
        <v>2400</v>
      </c>
      <c r="H11" s="85">
        <v>2400</v>
      </c>
      <c r="I11" s="85"/>
      <c r="J11" s="85"/>
      <c r="K11" s="85"/>
      <c r="L11" s="85"/>
      <c r="M11" s="85"/>
      <c r="N11" s="85"/>
    </row>
    <row r="12" spans="1:14" ht="18" customHeight="1">
      <c r="A12" s="107"/>
      <c r="B12" s="107"/>
      <c r="C12" s="53" t="s">
        <v>174</v>
      </c>
      <c r="D12" s="53"/>
      <c r="E12" s="101">
        <v>0</v>
      </c>
      <c r="F12" s="101">
        <v>0</v>
      </c>
      <c r="G12" s="101">
        <v>0</v>
      </c>
      <c r="H12" s="85">
        <v>0</v>
      </c>
      <c r="I12" s="85"/>
      <c r="J12" s="85"/>
      <c r="K12" s="85"/>
      <c r="L12" s="85"/>
      <c r="M12" s="85"/>
      <c r="N12" s="85"/>
    </row>
    <row r="13" spans="1:14" ht="18" customHeight="1">
      <c r="A13" s="107"/>
      <c r="B13" s="107"/>
      <c r="C13" s="53" t="s">
        <v>175</v>
      </c>
      <c r="D13" s="53"/>
      <c r="E13" s="101">
        <v>0</v>
      </c>
      <c r="F13" s="101">
        <v>0</v>
      </c>
      <c r="G13" s="101">
        <v>0</v>
      </c>
      <c r="H13" s="85">
        <v>0</v>
      </c>
      <c r="I13" s="85"/>
      <c r="J13" s="85"/>
      <c r="K13" s="85"/>
      <c r="L13" s="85"/>
      <c r="M13" s="85"/>
      <c r="N13" s="85"/>
    </row>
    <row r="14" spans="1:14" ht="18" customHeight="1">
      <c r="A14" s="107"/>
      <c r="B14" s="107"/>
      <c r="C14" s="53" t="s">
        <v>176</v>
      </c>
      <c r="D14" s="53"/>
      <c r="E14" s="101">
        <v>0</v>
      </c>
      <c r="F14" s="101">
        <v>0</v>
      </c>
      <c r="G14" s="101"/>
      <c r="H14" s="85">
        <v>0</v>
      </c>
      <c r="I14" s="85"/>
      <c r="J14" s="85"/>
      <c r="K14" s="85"/>
      <c r="L14" s="85"/>
      <c r="M14" s="85"/>
      <c r="N14" s="85"/>
    </row>
    <row r="15" spans="1:14" ht="18" customHeight="1">
      <c r="A15" s="125" t="s">
        <v>177</v>
      </c>
      <c r="B15" s="107" t="s">
        <v>178</v>
      </c>
      <c r="C15" s="53" t="s">
        <v>179</v>
      </c>
      <c r="D15" s="53"/>
      <c r="E15" s="87">
        <v>1692</v>
      </c>
      <c r="F15" s="87">
        <v>1693</v>
      </c>
      <c r="G15" s="87">
        <v>634</v>
      </c>
      <c r="H15" s="91">
        <v>604</v>
      </c>
      <c r="I15" s="54"/>
      <c r="J15" s="54"/>
      <c r="K15" s="54"/>
      <c r="L15" s="54"/>
      <c r="M15" s="54"/>
      <c r="N15" s="54"/>
    </row>
    <row r="16" spans="1:14" ht="18" customHeight="1">
      <c r="A16" s="107"/>
      <c r="B16" s="107"/>
      <c r="C16" s="53" t="s">
        <v>180</v>
      </c>
      <c r="D16" s="53"/>
      <c r="E16" s="87">
        <v>0.6</v>
      </c>
      <c r="F16" s="87">
        <v>0</v>
      </c>
      <c r="G16" s="102">
        <v>27775</v>
      </c>
      <c r="H16" s="91">
        <v>27790</v>
      </c>
      <c r="I16" s="54"/>
      <c r="J16" s="54"/>
      <c r="K16" s="54"/>
      <c r="L16" s="54"/>
      <c r="M16" s="54"/>
      <c r="N16" s="54"/>
    </row>
    <row r="17" spans="1:15" ht="18" customHeight="1">
      <c r="A17" s="107"/>
      <c r="B17" s="107"/>
      <c r="C17" s="53" t="s">
        <v>181</v>
      </c>
      <c r="D17" s="53"/>
      <c r="E17" s="87">
        <v>0</v>
      </c>
      <c r="F17" s="87">
        <v>0</v>
      </c>
      <c r="G17" s="87">
        <v>0</v>
      </c>
      <c r="H17" s="91">
        <v>0</v>
      </c>
      <c r="I17" s="54"/>
      <c r="J17" s="54"/>
      <c r="K17" s="54"/>
      <c r="L17" s="54"/>
      <c r="M17" s="54"/>
      <c r="N17" s="54"/>
    </row>
    <row r="18" spans="1:15" ht="18" customHeight="1">
      <c r="A18" s="107"/>
      <c r="B18" s="107"/>
      <c r="C18" s="53" t="s">
        <v>182</v>
      </c>
      <c r="D18" s="53"/>
      <c r="E18" s="87">
        <v>1693</v>
      </c>
      <c r="F18" s="87">
        <v>1693</v>
      </c>
      <c r="G18" s="87">
        <v>28408</v>
      </c>
      <c r="H18" s="91">
        <v>28394</v>
      </c>
      <c r="I18" s="54"/>
      <c r="J18" s="54"/>
      <c r="K18" s="54"/>
      <c r="L18" s="54"/>
      <c r="M18" s="54"/>
      <c r="N18" s="54"/>
    </row>
    <row r="19" spans="1:15" ht="18" customHeight="1">
      <c r="A19" s="107"/>
      <c r="B19" s="107" t="s">
        <v>183</v>
      </c>
      <c r="C19" s="53" t="s">
        <v>184</v>
      </c>
      <c r="D19" s="53"/>
      <c r="E19" s="87">
        <v>3</v>
      </c>
      <c r="F19" s="87">
        <v>2</v>
      </c>
      <c r="G19" s="87">
        <v>78</v>
      </c>
      <c r="H19" s="91">
        <v>95</v>
      </c>
      <c r="I19" s="54"/>
      <c r="J19" s="54"/>
      <c r="K19" s="54"/>
      <c r="L19" s="54"/>
      <c r="M19" s="54"/>
      <c r="N19" s="54"/>
    </row>
    <row r="20" spans="1:15" ht="18" customHeight="1">
      <c r="A20" s="107"/>
      <c r="B20" s="107"/>
      <c r="C20" s="53" t="s">
        <v>185</v>
      </c>
      <c r="D20" s="53"/>
      <c r="E20" s="87">
        <v>44</v>
      </c>
      <c r="F20" s="87">
        <v>42</v>
      </c>
      <c r="G20" s="87">
        <v>2228</v>
      </c>
      <c r="H20" s="91">
        <v>2709</v>
      </c>
      <c r="I20" s="54"/>
      <c r="J20" s="54"/>
      <c r="K20" s="54"/>
      <c r="L20" s="54"/>
      <c r="M20" s="54"/>
      <c r="N20" s="54"/>
    </row>
    <row r="21" spans="1:15" s="45" customFormat="1" ht="18" customHeight="1">
      <c r="A21" s="107"/>
      <c r="B21" s="107"/>
      <c r="C21" s="86" t="s">
        <v>186</v>
      </c>
      <c r="D21" s="86"/>
      <c r="E21" s="87">
        <v>0</v>
      </c>
      <c r="F21" s="87">
        <v>0</v>
      </c>
      <c r="G21" s="87">
        <v>16212</v>
      </c>
      <c r="H21" s="87">
        <v>15700</v>
      </c>
      <c r="I21" s="87"/>
      <c r="J21" s="87"/>
      <c r="K21" s="87"/>
      <c r="L21" s="87"/>
      <c r="M21" s="87"/>
      <c r="N21" s="87"/>
    </row>
    <row r="22" spans="1:15" ht="18" customHeight="1">
      <c r="A22" s="107"/>
      <c r="B22" s="107"/>
      <c r="C22" s="47" t="s">
        <v>187</v>
      </c>
      <c r="D22" s="47"/>
      <c r="E22" s="87">
        <v>47</v>
      </c>
      <c r="F22" s="87">
        <v>44</v>
      </c>
      <c r="G22" s="87">
        <v>18518</v>
      </c>
      <c r="H22" s="91">
        <v>18504</v>
      </c>
      <c r="I22" s="54"/>
      <c r="J22" s="54"/>
      <c r="K22" s="54"/>
      <c r="L22" s="54"/>
      <c r="M22" s="54"/>
      <c r="N22" s="54"/>
    </row>
    <row r="23" spans="1:15" ht="18" customHeight="1">
      <c r="A23" s="107"/>
      <c r="B23" s="107" t="s">
        <v>188</v>
      </c>
      <c r="C23" s="53" t="s">
        <v>189</v>
      </c>
      <c r="D23" s="53"/>
      <c r="E23" s="87">
        <v>30</v>
      </c>
      <c r="F23" s="87">
        <v>30</v>
      </c>
      <c r="G23" s="87">
        <v>9890</v>
      </c>
      <c r="H23" s="91">
        <v>9890</v>
      </c>
      <c r="I23" s="54"/>
      <c r="J23" s="54"/>
      <c r="K23" s="54"/>
      <c r="L23" s="54"/>
      <c r="M23" s="54"/>
      <c r="N23" s="54"/>
    </row>
    <row r="24" spans="1:15" ht="18" customHeight="1">
      <c r="A24" s="107"/>
      <c r="B24" s="107"/>
      <c r="C24" s="53" t="s">
        <v>190</v>
      </c>
      <c r="D24" s="53"/>
      <c r="E24" s="87" t="s">
        <v>262</v>
      </c>
      <c r="F24" s="87">
        <v>0</v>
      </c>
      <c r="G24" s="87">
        <v>0</v>
      </c>
      <c r="H24" s="91">
        <v>0</v>
      </c>
      <c r="I24" s="54"/>
      <c r="J24" s="54"/>
      <c r="K24" s="54"/>
      <c r="L24" s="54"/>
      <c r="M24" s="54"/>
      <c r="N24" s="54"/>
    </row>
    <row r="25" spans="1:15" ht="18" customHeight="1">
      <c r="A25" s="107"/>
      <c r="B25" s="107"/>
      <c r="C25" s="53" t="s">
        <v>191</v>
      </c>
      <c r="D25" s="53"/>
      <c r="E25" s="87">
        <v>1616</v>
      </c>
      <c r="F25" s="87">
        <v>1619</v>
      </c>
      <c r="G25" s="87">
        <v>0</v>
      </c>
      <c r="H25" s="91">
        <v>0</v>
      </c>
      <c r="I25" s="54"/>
      <c r="J25" s="54"/>
      <c r="K25" s="54"/>
      <c r="L25" s="54"/>
      <c r="M25" s="54"/>
      <c r="N25" s="54"/>
    </row>
    <row r="26" spans="1:15" ht="18" customHeight="1">
      <c r="A26" s="107"/>
      <c r="B26" s="107"/>
      <c r="C26" s="53" t="s">
        <v>192</v>
      </c>
      <c r="D26" s="53"/>
      <c r="E26" s="87">
        <v>1646</v>
      </c>
      <c r="F26" s="87">
        <v>1649</v>
      </c>
      <c r="G26" s="87">
        <v>9890</v>
      </c>
      <c r="H26" s="91">
        <v>9890</v>
      </c>
      <c r="I26" s="54"/>
      <c r="J26" s="54"/>
      <c r="K26" s="54"/>
      <c r="L26" s="54"/>
      <c r="M26" s="54"/>
      <c r="N26" s="54"/>
    </row>
    <row r="27" spans="1:15" ht="18" customHeight="1">
      <c r="A27" s="107"/>
      <c r="B27" s="53" t="s">
        <v>193</v>
      </c>
      <c r="C27" s="53"/>
      <c r="D27" s="53"/>
      <c r="E27" s="87">
        <v>1693</v>
      </c>
      <c r="F27" s="87">
        <v>1693</v>
      </c>
      <c r="G27" s="87">
        <v>28408</v>
      </c>
      <c r="H27" s="91">
        <v>28394</v>
      </c>
      <c r="I27" s="54"/>
      <c r="J27" s="54"/>
      <c r="K27" s="54"/>
      <c r="L27" s="54"/>
      <c r="M27" s="54"/>
      <c r="N27" s="54"/>
    </row>
    <row r="28" spans="1:15" ht="18" customHeight="1">
      <c r="A28" s="107" t="s">
        <v>194</v>
      </c>
      <c r="B28" s="107" t="s">
        <v>195</v>
      </c>
      <c r="C28" s="53" t="s">
        <v>196</v>
      </c>
      <c r="D28" s="88" t="s">
        <v>40</v>
      </c>
      <c r="E28" s="87">
        <v>28</v>
      </c>
      <c r="F28" s="87">
        <v>26</v>
      </c>
      <c r="G28" s="87">
        <v>1049</v>
      </c>
      <c r="H28" s="91">
        <v>1239</v>
      </c>
      <c r="I28" s="54"/>
      <c r="J28" s="54"/>
      <c r="K28" s="54"/>
      <c r="L28" s="54"/>
      <c r="M28" s="54"/>
      <c r="N28" s="54"/>
    </row>
    <row r="29" spans="1:15" ht="18" customHeight="1">
      <c r="A29" s="107"/>
      <c r="B29" s="107"/>
      <c r="C29" s="53" t="s">
        <v>197</v>
      </c>
      <c r="D29" s="88" t="s">
        <v>41</v>
      </c>
      <c r="E29" s="87">
        <v>24</v>
      </c>
      <c r="F29" s="87">
        <v>25</v>
      </c>
      <c r="G29" s="87">
        <v>964</v>
      </c>
      <c r="H29" s="91">
        <v>1127</v>
      </c>
      <c r="I29" s="54"/>
      <c r="J29" s="54"/>
      <c r="K29" s="54"/>
      <c r="L29" s="54"/>
      <c r="M29" s="54"/>
      <c r="N29" s="54"/>
    </row>
    <row r="30" spans="1:15" ht="18" customHeight="1">
      <c r="A30" s="107"/>
      <c r="B30" s="107"/>
      <c r="C30" s="53" t="s">
        <v>198</v>
      </c>
      <c r="D30" s="88" t="s">
        <v>199</v>
      </c>
      <c r="E30" s="87">
        <v>8</v>
      </c>
      <c r="F30" s="87">
        <v>10</v>
      </c>
      <c r="G30" s="87">
        <v>94</v>
      </c>
      <c r="H30" s="91">
        <v>121</v>
      </c>
      <c r="I30" s="54"/>
      <c r="J30" s="54"/>
      <c r="K30" s="54"/>
      <c r="L30" s="54"/>
      <c r="M30" s="54"/>
      <c r="N30" s="54"/>
    </row>
    <row r="31" spans="1:15" ht="18" customHeight="1">
      <c r="A31" s="107"/>
      <c r="B31" s="107"/>
      <c r="C31" s="47" t="s">
        <v>200</v>
      </c>
      <c r="D31" s="88" t="s">
        <v>201</v>
      </c>
      <c r="E31" s="87">
        <f t="shared" ref="E31:H31" si="0">E28-E29-E30</f>
        <v>-4</v>
      </c>
      <c r="F31" s="87">
        <f t="shared" si="0"/>
        <v>-9</v>
      </c>
      <c r="G31" s="87">
        <f t="shared" si="0"/>
        <v>-9</v>
      </c>
      <c r="H31" s="91">
        <f t="shared" si="0"/>
        <v>-9</v>
      </c>
      <c r="I31" s="54">
        <f t="shared" ref="I31:N31" si="1">I28-I29-I30</f>
        <v>0</v>
      </c>
      <c r="J31" s="54">
        <f t="shared" si="1"/>
        <v>0</v>
      </c>
      <c r="K31" s="54">
        <f t="shared" si="1"/>
        <v>0</v>
      </c>
      <c r="L31" s="54">
        <f t="shared" si="1"/>
        <v>0</v>
      </c>
      <c r="M31" s="54">
        <f t="shared" si="1"/>
        <v>0</v>
      </c>
      <c r="N31" s="54">
        <f t="shared" si="1"/>
        <v>0</v>
      </c>
      <c r="O31" s="7"/>
    </row>
    <row r="32" spans="1:15" ht="18" customHeight="1">
      <c r="A32" s="107"/>
      <c r="B32" s="107"/>
      <c r="C32" s="53" t="s">
        <v>202</v>
      </c>
      <c r="D32" s="88" t="s">
        <v>203</v>
      </c>
      <c r="E32" s="87">
        <v>11</v>
      </c>
      <c r="F32" s="87">
        <v>28</v>
      </c>
      <c r="G32" s="87">
        <v>9</v>
      </c>
      <c r="H32" s="91">
        <v>10</v>
      </c>
      <c r="I32" s="54"/>
      <c r="J32" s="54"/>
      <c r="K32" s="54"/>
      <c r="L32" s="54"/>
      <c r="M32" s="54"/>
      <c r="N32" s="54"/>
    </row>
    <row r="33" spans="1:14" ht="18" customHeight="1">
      <c r="A33" s="107"/>
      <c r="B33" s="107"/>
      <c r="C33" s="53" t="s">
        <v>204</v>
      </c>
      <c r="D33" s="88" t="s">
        <v>205</v>
      </c>
      <c r="E33" s="87">
        <v>10</v>
      </c>
      <c r="F33" s="87">
        <v>10</v>
      </c>
      <c r="G33" s="87">
        <v>0.3</v>
      </c>
      <c r="H33" s="91">
        <v>1</v>
      </c>
      <c r="I33" s="54"/>
      <c r="J33" s="54"/>
      <c r="K33" s="54"/>
      <c r="L33" s="54"/>
      <c r="M33" s="54"/>
      <c r="N33" s="54"/>
    </row>
    <row r="34" spans="1:14" ht="18" customHeight="1">
      <c r="A34" s="107"/>
      <c r="B34" s="107"/>
      <c r="C34" s="47" t="s">
        <v>206</v>
      </c>
      <c r="D34" s="88" t="s">
        <v>207</v>
      </c>
      <c r="E34" s="87">
        <f t="shared" ref="E34:H34" si="2">E31+E32-E33</f>
        <v>-3</v>
      </c>
      <c r="F34" s="87">
        <f t="shared" si="2"/>
        <v>9</v>
      </c>
      <c r="G34" s="87">
        <v>0</v>
      </c>
      <c r="H34" s="91">
        <f t="shared" si="2"/>
        <v>0</v>
      </c>
      <c r="I34" s="54">
        <f t="shared" ref="I34:N34" si="3">I31+I32-I33</f>
        <v>0</v>
      </c>
      <c r="J34" s="54">
        <f t="shared" si="3"/>
        <v>0</v>
      </c>
      <c r="K34" s="54">
        <f t="shared" si="3"/>
        <v>0</v>
      </c>
      <c r="L34" s="54">
        <f t="shared" si="3"/>
        <v>0</v>
      </c>
      <c r="M34" s="54">
        <f t="shared" si="3"/>
        <v>0</v>
      </c>
      <c r="N34" s="54">
        <f t="shared" si="3"/>
        <v>0</v>
      </c>
    </row>
    <row r="35" spans="1:14" ht="18" customHeight="1">
      <c r="A35" s="107"/>
      <c r="B35" s="107" t="s">
        <v>208</v>
      </c>
      <c r="C35" s="53" t="s">
        <v>209</v>
      </c>
      <c r="D35" s="88" t="s">
        <v>210</v>
      </c>
      <c r="E35" s="87">
        <v>0</v>
      </c>
      <c r="F35" s="87">
        <v>0</v>
      </c>
      <c r="G35" s="87">
        <v>0</v>
      </c>
      <c r="H35" s="91">
        <v>0</v>
      </c>
      <c r="I35" s="54"/>
      <c r="J35" s="54"/>
      <c r="K35" s="54"/>
      <c r="L35" s="54"/>
      <c r="M35" s="54"/>
      <c r="N35" s="54"/>
    </row>
    <row r="36" spans="1:14" ht="18" customHeight="1">
      <c r="A36" s="107"/>
      <c r="B36" s="107"/>
      <c r="C36" s="53" t="s">
        <v>211</v>
      </c>
      <c r="D36" s="88" t="s">
        <v>212</v>
      </c>
      <c r="E36" s="87">
        <v>0</v>
      </c>
      <c r="F36" s="87">
        <v>0</v>
      </c>
      <c r="G36" s="87">
        <v>0</v>
      </c>
      <c r="H36" s="91">
        <v>0</v>
      </c>
      <c r="I36" s="54"/>
      <c r="J36" s="54"/>
      <c r="K36" s="54"/>
      <c r="L36" s="54"/>
      <c r="M36" s="54"/>
      <c r="N36" s="54"/>
    </row>
    <row r="37" spans="1:14" ht="18" customHeight="1">
      <c r="A37" s="107"/>
      <c r="B37" s="107"/>
      <c r="C37" s="53" t="s">
        <v>213</v>
      </c>
      <c r="D37" s="88" t="s">
        <v>214</v>
      </c>
      <c r="E37" s="87">
        <f t="shared" ref="E37:H37" si="4">E34+E35-E36</f>
        <v>-3</v>
      </c>
      <c r="F37" s="87">
        <f t="shared" si="4"/>
        <v>9</v>
      </c>
      <c r="G37" s="87">
        <v>0</v>
      </c>
      <c r="H37" s="91">
        <f t="shared" si="4"/>
        <v>0</v>
      </c>
      <c r="I37" s="54">
        <f t="shared" ref="I37:N37" si="5">I34+I35-I36</f>
        <v>0</v>
      </c>
      <c r="J37" s="54">
        <f t="shared" si="5"/>
        <v>0</v>
      </c>
      <c r="K37" s="54">
        <f t="shared" si="5"/>
        <v>0</v>
      </c>
      <c r="L37" s="54">
        <f t="shared" si="5"/>
        <v>0</v>
      </c>
      <c r="M37" s="54">
        <f t="shared" si="5"/>
        <v>0</v>
      </c>
      <c r="N37" s="54">
        <f t="shared" si="5"/>
        <v>0</v>
      </c>
    </row>
    <row r="38" spans="1:14" ht="18" customHeight="1">
      <c r="A38" s="107"/>
      <c r="B38" s="107"/>
      <c r="C38" s="53" t="s">
        <v>215</v>
      </c>
      <c r="D38" s="88" t="s">
        <v>216</v>
      </c>
      <c r="E38" s="87">
        <v>0</v>
      </c>
      <c r="F38" s="87">
        <v>0</v>
      </c>
      <c r="G38" s="87">
        <v>0</v>
      </c>
      <c r="H38" s="91">
        <v>0</v>
      </c>
      <c r="I38" s="54"/>
      <c r="J38" s="54"/>
      <c r="K38" s="54"/>
      <c r="L38" s="54"/>
      <c r="M38" s="54"/>
      <c r="N38" s="54"/>
    </row>
    <row r="39" spans="1:14" ht="18" customHeight="1">
      <c r="A39" s="107"/>
      <c r="B39" s="107"/>
      <c r="C39" s="53" t="s">
        <v>217</v>
      </c>
      <c r="D39" s="88" t="s">
        <v>218</v>
      </c>
      <c r="E39" s="87">
        <v>0</v>
      </c>
      <c r="F39" s="87">
        <v>0</v>
      </c>
      <c r="G39" s="87">
        <v>0</v>
      </c>
      <c r="H39" s="91">
        <v>0</v>
      </c>
      <c r="I39" s="54"/>
      <c r="J39" s="54"/>
      <c r="K39" s="54"/>
      <c r="L39" s="54"/>
      <c r="M39" s="54"/>
      <c r="N39" s="54"/>
    </row>
    <row r="40" spans="1:14" ht="18" customHeight="1">
      <c r="A40" s="107"/>
      <c r="B40" s="107"/>
      <c r="C40" s="53" t="s">
        <v>219</v>
      </c>
      <c r="D40" s="88" t="s">
        <v>220</v>
      </c>
      <c r="E40" s="87">
        <v>0</v>
      </c>
      <c r="F40" s="87">
        <v>0</v>
      </c>
      <c r="G40" s="87">
        <v>0</v>
      </c>
      <c r="H40" s="91">
        <v>0</v>
      </c>
      <c r="I40" s="54"/>
      <c r="J40" s="54"/>
      <c r="K40" s="54"/>
      <c r="L40" s="54"/>
      <c r="M40" s="54"/>
      <c r="N40" s="54"/>
    </row>
    <row r="41" spans="1:14" ht="18" customHeight="1">
      <c r="A41" s="107"/>
      <c r="B41" s="107"/>
      <c r="C41" s="47" t="s">
        <v>221</v>
      </c>
      <c r="D41" s="88" t="s">
        <v>222</v>
      </c>
      <c r="E41" s="87">
        <f t="shared" ref="E41:H41" si="6">E34+E35-E36-E40</f>
        <v>-3</v>
      </c>
      <c r="F41" s="87">
        <f t="shared" si="6"/>
        <v>9</v>
      </c>
      <c r="G41" s="87">
        <v>0</v>
      </c>
      <c r="H41" s="91">
        <f t="shared" si="6"/>
        <v>0</v>
      </c>
      <c r="I41" s="54">
        <f t="shared" ref="I41:N41" si="7">I34+I35-I36-I40</f>
        <v>0</v>
      </c>
      <c r="J41" s="54">
        <f t="shared" si="7"/>
        <v>0</v>
      </c>
      <c r="K41" s="54">
        <f t="shared" si="7"/>
        <v>0</v>
      </c>
      <c r="L41" s="54">
        <f t="shared" si="7"/>
        <v>0</v>
      </c>
      <c r="M41" s="54">
        <f t="shared" si="7"/>
        <v>0</v>
      </c>
      <c r="N41" s="54">
        <f t="shared" si="7"/>
        <v>0</v>
      </c>
    </row>
    <row r="42" spans="1:14" ht="18" customHeight="1">
      <c r="A42" s="107"/>
      <c r="B42" s="107"/>
      <c r="C42" s="128" t="s">
        <v>223</v>
      </c>
      <c r="D42" s="128"/>
      <c r="E42" s="87">
        <f t="shared" ref="E42:H42" si="8">E37+E38-E39-E40</f>
        <v>-3</v>
      </c>
      <c r="F42" s="87">
        <f t="shared" si="8"/>
        <v>9</v>
      </c>
      <c r="G42" s="87">
        <v>0</v>
      </c>
      <c r="H42" s="91">
        <f t="shared" si="8"/>
        <v>0</v>
      </c>
      <c r="I42" s="54">
        <f t="shared" ref="I42:N42" si="9">I37+I38-I39-I40</f>
        <v>0</v>
      </c>
      <c r="J42" s="54">
        <f t="shared" si="9"/>
        <v>0</v>
      </c>
      <c r="K42" s="54">
        <f t="shared" si="9"/>
        <v>0</v>
      </c>
      <c r="L42" s="54">
        <f t="shared" si="9"/>
        <v>0</v>
      </c>
      <c r="M42" s="54">
        <f t="shared" si="9"/>
        <v>0</v>
      </c>
      <c r="N42" s="54">
        <f t="shared" si="9"/>
        <v>0</v>
      </c>
    </row>
    <row r="43" spans="1:14" ht="18" customHeight="1">
      <c r="A43" s="107"/>
      <c r="B43" s="107"/>
      <c r="C43" s="53" t="s">
        <v>224</v>
      </c>
      <c r="D43" s="88" t="s">
        <v>225</v>
      </c>
      <c r="E43" s="87">
        <v>0</v>
      </c>
      <c r="F43" s="87">
        <v>0</v>
      </c>
      <c r="G43" s="87">
        <v>0</v>
      </c>
      <c r="H43" s="91">
        <v>0</v>
      </c>
      <c r="I43" s="54"/>
      <c r="J43" s="54"/>
      <c r="K43" s="54"/>
      <c r="L43" s="54"/>
      <c r="M43" s="54"/>
      <c r="N43" s="54"/>
    </row>
    <row r="44" spans="1:14" ht="18" customHeight="1">
      <c r="A44" s="107"/>
      <c r="B44" s="107"/>
      <c r="C44" s="47" t="s">
        <v>226</v>
      </c>
      <c r="D44" s="65" t="s">
        <v>227</v>
      </c>
      <c r="E44" s="87">
        <f t="shared" ref="E44:H44" si="10">E41+E43</f>
        <v>-3</v>
      </c>
      <c r="F44" s="87">
        <f t="shared" si="10"/>
        <v>9</v>
      </c>
      <c r="G44" s="87">
        <v>0</v>
      </c>
      <c r="H44" s="91">
        <f t="shared" si="10"/>
        <v>0</v>
      </c>
      <c r="I44" s="54">
        <f t="shared" ref="I44:N44" si="11">I41+I43</f>
        <v>0</v>
      </c>
      <c r="J44" s="54">
        <f t="shared" si="11"/>
        <v>0</v>
      </c>
      <c r="K44" s="54">
        <f t="shared" si="11"/>
        <v>0</v>
      </c>
      <c r="L44" s="54">
        <f t="shared" si="11"/>
        <v>0</v>
      </c>
      <c r="M44" s="54">
        <f t="shared" si="11"/>
        <v>0</v>
      </c>
      <c r="N44" s="54">
        <f t="shared" si="11"/>
        <v>0</v>
      </c>
    </row>
    <row r="45" spans="1:14" ht="14.1" customHeight="1">
      <c r="A45" s="9" t="s">
        <v>228</v>
      </c>
    </row>
    <row r="46" spans="1:14" ht="14.1" customHeight="1">
      <c r="A46" s="9" t="s">
        <v>229</v>
      </c>
    </row>
    <row r="47" spans="1:14">
      <c r="A47" s="46"/>
    </row>
  </sheetData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76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1.普通会計予算(R3-4年度)</vt:lpstr>
      <vt:lpstr>2.公営企業会計予算(R3-4年度)</vt:lpstr>
      <vt:lpstr>3.(1)普通会計決算（R元-2年度)</vt:lpstr>
      <vt:lpstr>3.(2)財政指標等（H28‐R2年度）</vt:lpstr>
      <vt:lpstr>4.公営企業会計決算（R元-2年度）</vt:lpstr>
      <vt:lpstr>5.三セク決算（R元-2年度）</vt:lpstr>
      <vt:lpstr>'1.普通会計予算(R3-4年度)'!Print_Area</vt:lpstr>
      <vt:lpstr>'2.公営企業会計予算(R3-4年度)'!Print_Area</vt:lpstr>
      <vt:lpstr>'3.(1)普通会計決算（R元-2年度)'!Print_Area</vt:lpstr>
      <vt:lpstr>'3.(2)財政指標等（H28‐R2年度）'!Print_Area</vt:lpstr>
      <vt:lpstr>'4.公営企業会計決算（R元-2年度）'!Print_Area</vt:lpstr>
      <vt:lpstr>'5.三セク決算（R元-2年度）'!Print_Area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kishimoto</cp:lastModifiedBy>
  <cp:lastPrinted>2022-08-26T09:10:43Z</cp:lastPrinted>
  <dcterms:created xsi:type="dcterms:W3CDTF">1999-07-06T05:17:05Z</dcterms:created>
  <dcterms:modified xsi:type="dcterms:W3CDTF">2022-09-20T09:38:51Z</dcterms:modified>
</cp:coreProperties>
</file>