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CF6E822C-D9E5-40C8-90A0-7367E1A3651D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4" i="8" l="1"/>
  <c r="P31" i="8"/>
  <c r="P34" i="8" s="1"/>
  <c r="P37" i="8" s="1"/>
  <c r="N34" i="8"/>
  <c r="N37" i="8" s="1"/>
  <c r="L31" i="8"/>
  <c r="L34" i="8" s="1"/>
  <c r="L41" i="8" s="1"/>
  <c r="L44" i="8" s="1"/>
  <c r="J34" i="8"/>
  <c r="J41" i="8" s="1"/>
  <c r="J44" i="8" s="1"/>
  <c r="H34" i="8"/>
  <c r="H37" i="8" s="1"/>
  <c r="H42" i="8" s="1"/>
  <c r="F31" i="8"/>
  <c r="F34" i="8" s="1"/>
  <c r="O31" i="8"/>
  <c r="O34" i="8" s="1"/>
  <c r="O37" i="8" s="1"/>
  <c r="F41" i="8" l="1"/>
  <c r="F44" i="8" s="1"/>
  <c r="F37" i="8"/>
  <c r="O41" i="8"/>
  <c r="O44" i="8" s="1"/>
  <c r="F14" i="7" l="1"/>
  <c r="K44" i="7"/>
  <c r="K45" i="7" s="1"/>
  <c r="I44" i="7"/>
  <c r="I45" i="7" s="1"/>
  <c r="G44" i="7"/>
  <c r="G39" i="7"/>
  <c r="G45" i="7" s="1"/>
  <c r="K24" i="7"/>
  <c r="K27" i="7" s="1"/>
  <c r="K16" i="7"/>
  <c r="K15" i="7"/>
  <c r="K14" i="7"/>
  <c r="I24" i="7"/>
  <c r="I27" i="7" s="1"/>
  <c r="I16" i="7"/>
  <c r="I15" i="7"/>
  <c r="I12" i="7"/>
  <c r="I14" i="7" s="1"/>
  <c r="G24" i="7"/>
  <c r="G27" i="7" s="1"/>
  <c r="G16" i="7"/>
  <c r="G15" i="7"/>
  <c r="G14" i="7"/>
  <c r="H24" i="6" l="1"/>
  <c r="H22" i="6" s="1"/>
  <c r="H20" i="6"/>
  <c r="H19" i="6"/>
  <c r="H23" i="6" s="1"/>
  <c r="I19" i="6"/>
  <c r="I22" i="6"/>
  <c r="I20" i="6"/>
  <c r="H45" i="5"/>
  <c r="H38" i="5"/>
  <c r="H27" i="5"/>
  <c r="J44" i="4"/>
  <c r="J39" i="4"/>
  <c r="H21" i="6" l="1"/>
  <c r="J45" i="4"/>
  <c r="I23" i="6"/>
  <c r="I21" i="6"/>
  <c r="F44" i="4" l="1"/>
  <c r="G44" i="4"/>
  <c r="H44" i="4"/>
  <c r="H45" i="4" s="1"/>
  <c r="F39" i="4"/>
  <c r="F45" i="4" s="1"/>
  <c r="G39" i="4"/>
  <c r="G45" i="4" s="1"/>
  <c r="H39" i="4"/>
  <c r="K44" i="4"/>
  <c r="K39" i="4"/>
  <c r="K45" i="4" s="1"/>
  <c r="I44" i="4"/>
  <c r="I39" i="4"/>
  <c r="K24" i="4"/>
  <c r="K27" i="4" s="1"/>
  <c r="K16" i="4"/>
  <c r="K15" i="4"/>
  <c r="K14" i="4"/>
  <c r="I24" i="4"/>
  <c r="I27" i="4" s="1"/>
  <c r="I16" i="4"/>
  <c r="I15" i="4"/>
  <c r="I14" i="4"/>
  <c r="F14" i="4"/>
  <c r="G24" i="4"/>
  <c r="G27" i="4" s="1"/>
  <c r="G16" i="4"/>
  <c r="G15" i="4"/>
  <c r="G14" i="4"/>
  <c r="I45" i="4" l="1"/>
  <c r="F39" i="2"/>
  <c r="F32" i="2"/>
  <c r="F28" i="2"/>
  <c r="H41" i="2" l="1"/>
  <c r="H39" i="2"/>
  <c r="H38" i="2"/>
  <c r="H32" i="2" s="1"/>
  <c r="H28" i="2"/>
  <c r="I9" i="2" l="1"/>
  <c r="F45" i="2"/>
  <c r="G28" i="2" s="1"/>
  <c r="F27" i="2"/>
  <c r="G27" i="2" s="1"/>
  <c r="F45" i="5"/>
  <c r="I45" i="5" s="1"/>
  <c r="F27" i="5"/>
  <c r="G19" i="5" s="1"/>
  <c r="H27" i="2"/>
  <c r="H45" i="2"/>
  <c r="M31" i="8"/>
  <c r="M34" i="8" s="1"/>
  <c r="K31" i="8"/>
  <c r="K34" i="8" s="1"/>
  <c r="I31" i="8"/>
  <c r="I34" i="8" s="1"/>
  <c r="I37" i="8" s="1"/>
  <c r="I42" i="8" s="1"/>
  <c r="G31" i="8"/>
  <c r="G34" i="8" s="1"/>
  <c r="E31" i="8"/>
  <c r="E34" i="8" s="1"/>
  <c r="O44" i="7"/>
  <c r="N44" i="7"/>
  <c r="M44" i="7"/>
  <c r="M45" i="7" s="1"/>
  <c r="L44" i="7"/>
  <c r="J44" i="7"/>
  <c r="H44" i="7"/>
  <c r="F44" i="7"/>
  <c r="O39" i="7"/>
  <c r="O45" i="7" s="1"/>
  <c r="N39" i="7"/>
  <c r="M39" i="7"/>
  <c r="L39" i="7"/>
  <c r="J39" i="7"/>
  <c r="H39" i="7"/>
  <c r="F39" i="7"/>
  <c r="O24" i="7"/>
  <c r="O27" i="7" s="1"/>
  <c r="N24" i="7"/>
  <c r="N27" i="7" s="1"/>
  <c r="M24" i="7"/>
  <c r="M27" i="7" s="1"/>
  <c r="L24" i="7"/>
  <c r="L27" i="7" s="1"/>
  <c r="J24" i="7"/>
  <c r="J27" i="7" s="1"/>
  <c r="H24" i="7"/>
  <c r="H27" i="7" s="1"/>
  <c r="F24" i="7"/>
  <c r="F27" i="7" s="1"/>
  <c r="O16" i="7"/>
  <c r="N16" i="7"/>
  <c r="M16" i="7"/>
  <c r="L16" i="7"/>
  <c r="J16" i="7"/>
  <c r="H16" i="7"/>
  <c r="F16" i="7"/>
  <c r="O15" i="7"/>
  <c r="N15" i="7"/>
  <c r="M15" i="7"/>
  <c r="L15" i="7"/>
  <c r="J15" i="7"/>
  <c r="H15" i="7"/>
  <c r="F15" i="7"/>
  <c r="O14" i="7"/>
  <c r="N14" i="7"/>
  <c r="M14" i="7"/>
  <c r="L14" i="7"/>
  <c r="J14" i="7"/>
  <c r="H14" i="7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O39" i="4"/>
  <c r="O44" i="4"/>
  <c r="N39" i="4"/>
  <c r="N44" i="4"/>
  <c r="M39" i="4"/>
  <c r="M45" i="4" s="1"/>
  <c r="M44" i="4"/>
  <c r="L39" i="4"/>
  <c r="L45" i="4" s="1"/>
  <c r="L44" i="4"/>
  <c r="O24" i="4"/>
  <c r="O27" i="4"/>
  <c r="N24" i="4"/>
  <c r="N27" i="4" s="1"/>
  <c r="M24" i="4"/>
  <c r="M27" i="4" s="1"/>
  <c r="L24" i="4"/>
  <c r="L27" i="4" s="1"/>
  <c r="J24" i="4"/>
  <c r="J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J16" i="4"/>
  <c r="J15" i="4"/>
  <c r="J14" i="4"/>
  <c r="H16" i="4"/>
  <c r="H15" i="4"/>
  <c r="H14" i="4"/>
  <c r="F24" i="4"/>
  <c r="F27" i="4" s="1"/>
  <c r="F16" i="4"/>
  <c r="F15" i="4"/>
  <c r="G14" i="2"/>
  <c r="G16" i="2"/>
  <c r="G29" i="5"/>
  <c r="G41" i="5"/>
  <c r="G31" i="5"/>
  <c r="G33" i="5"/>
  <c r="G37" i="5"/>
  <c r="G39" i="5"/>
  <c r="G43" i="5"/>
  <c r="G45" i="5"/>
  <c r="G28" i="5"/>
  <c r="G30" i="5"/>
  <c r="G32" i="5"/>
  <c r="G34" i="5"/>
  <c r="G36" i="5"/>
  <c r="G38" i="5"/>
  <c r="G40" i="5"/>
  <c r="G42" i="5"/>
  <c r="N45" i="4" l="1"/>
  <c r="O45" i="4"/>
  <c r="J45" i="7"/>
  <c r="G35" i="5"/>
  <c r="G44" i="5"/>
  <c r="G45" i="2"/>
  <c r="G29" i="2"/>
  <c r="G41" i="2"/>
  <c r="G9" i="2"/>
  <c r="G21" i="2"/>
  <c r="G18" i="2"/>
  <c r="G37" i="8"/>
  <c r="G42" i="8" s="1"/>
  <c r="G44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G20" i="2"/>
  <c r="G17" i="2"/>
  <c r="G10" i="2"/>
  <c r="G31" i="2"/>
  <c r="N45" i="7"/>
  <c r="E41" i="8"/>
  <c r="E44" i="8" s="1"/>
  <c r="E37" i="8"/>
  <c r="K37" i="8"/>
  <c r="K41" i="8"/>
  <c r="K44" i="8" s="1"/>
  <c r="M41" i="8"/>
  <c r="M44" i="8" s="1"/>
  <c r="M37" i="8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<sst xmlns="http://schemas.openxmlformats.org/spreadsheetml/2006/main" count="445" uniqueCount="273">
  <si>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</si>
  <si>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</si>
  <si>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</si>
  <si>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</si>
  <si>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</si>
  <si>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</si>
  <si>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</si>
  <si>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</si>
  <si>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</si>
  <si>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</si>
  <si>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</si>
  <si>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</si>
  <si>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</si>
  <si>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</si>
  <si>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</si>
  <si>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</si>
  <si>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</si>
  <si>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</si>
  <si>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</si>
  <si>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</si>
  <si>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</si>
  <si>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</si>
  <si>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</si>
  <si>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</si>
  <si>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</si>
  <si>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</si>
  <si>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</si>
  <si>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</si>
  <si>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</si>
  <si>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</si>
  <si>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</si>
  <si>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</si>
  <si>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</si>
  <si>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</si>
  <si>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</si>
  <si>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</si>
  <si>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</si>
  <si>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</si>
  <si>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</si>
  <si>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</si>
  <si>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</si>
  <si>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</si>
  <si>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</si>
  <si>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</si>
  <si>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</si>
  <si>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</si>
  <si>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</si>
  <si>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</si>
  <si>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</si>
  <si>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</si>
  <si>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</si>
  <si>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</si>
  <si>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</si>
  <si>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</si>
  <si>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</si>
  <si>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</si>
  <si>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</si>
  <si>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</si>
  <si>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</si>
  <si>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</si>
  <si>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</si>
  <si>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</si>
  <si>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</si>
  <si>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</si>
  <si>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</si>
  <si>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</si>
  <si>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</si>
  <si>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</si>
  <si>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</si>
  <si>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</si>
  <si>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</si>
  <si>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</si>
  <si>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</si>
  <si>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</si>
  <si>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</si>
  <si>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</si>
  <si>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</si>
  <si>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</si>
  <si>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</si>
  <si>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</si>
  <si>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</si>
  <si>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</si>
  <si>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</si>
  <si>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</si>
  <si>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</si>
  <si>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</si>
  <si>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</si>
  <si>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</si>
  <si>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</si>
  <si>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</si>
  <si>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</si>
  <si>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</si>
  <si>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</si>
  <si>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</si>
  <si>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</si>
  <si>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</si>
  <si>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</si>
  <si>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</si>
  <si>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</si>
  <si>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</si>
  <si>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</si>
  <si>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</si>
  <si>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</si>
  <si>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</si>
  <si>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</si>
  <si>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</si>
  <si>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</si>
  <si>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</si>
  <si>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</si>
  <si>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</si>
  <si>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</si>
  <si>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</si>
  <si>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</si>
  <si>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</si>
  <si>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</si>
  <si>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</si>
  <si>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</si>
  <si>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</si>
  <si>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</si>
  <si>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</si>
  <si>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</si>
  <si>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</si>
  <si>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</si>
  <si>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</si>
  <si>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</si>
  <si>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</si>
  <si>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</si>
  <si>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</si>
  <si>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</si>
  <si>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</si>
  <si>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</si>
  <si>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</si>
  <si>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</si>
  <si>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</si>
  <si>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</si>
  <si>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</si>
  <si>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</si>
  <si>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</si>
  <si>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</si>
  <si>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</si>
  <si>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</si>
  <si>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</si>
  <si>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</si>
  <si>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</si>
  <si>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</si>
  <si>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</si>
  <si>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</si>
  <si>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</si>
  <si>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</si>
  <si>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</si>
  <si>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</si>
  <si>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</si>
  <si>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</si>
  <si>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</si>
  <si>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</si>
  <si>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</si>
  <si>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</si>
  <si>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</si>
  <si>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</si>
  <si>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</si>
  <si>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</si>
  <si>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</si>
  <si>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</si>
  <si>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</si>
  <si>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</si>
  <si>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</si>
  <si>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</si>
  <si>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</si>
  <si>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</si>
  <si>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</si>
  <si>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</si>
  <si>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</si>
  <si>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</si>
  <si>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</si>
  <si>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</si>
  <si>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</si>
  <si>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</si>
  <si>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</si>
  <si>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</si>
  <si>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</si>
  <si>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</si>
  <si>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</si>
  <si>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</si>
  <si>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</si>
  <si>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</si>
  <si>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</si>
  <si>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</si>
  <si>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</si>
  <si>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</si>
  <si>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</si>
  <si>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</si>
  <si>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</si>
  <si>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</si>
  <si>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</si>
  <si>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</si>
  <si>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</si>
  <si>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</si>
  <si>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</si>
  <si>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</si>
  <si>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</si>
  <si>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</si>
  <si>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</si>
  <si>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</si>
  <si>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</si>
  <si>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</si>
  <si>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</si>
  <si>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</si>
  <si>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</si>
  <si>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</si>
  <si>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</si>
  <si>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</si>
  <si>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</si>
  <si>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</si>
  <si>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</si>
  <si>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</si>
  <si>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</si>
  <si>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</si>
  <si>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</si>
  <si>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</si>
  <si>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</si>
  <si>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</si>
  <si>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</si>
  <si>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</si>
  <si>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</si>
  <si>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</si>
  <si>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</si>
  <si>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</si>
  <si>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</si>
  <si>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</si>
  <si>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</si>
  <si>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</si>
  <si>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</si>
  <si>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</si>
  <si>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</si>
  <si>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</si>
  <si>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</si>
  <si>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</si>
  <si>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</si>
  <si>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</si>
  <si>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</si>
  <si>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</si>
  <si>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</si>
  <si>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</si>
  <si>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</si>
  <si>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</si>
  <si>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</si>
  <si>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</si>
  <si>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</si>
  <si>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</si>
  <si>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</si>
  <si>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</si>
  <si>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大阪府</t>
    <rPh sb="0" eb="3">
      <t>オオサカフ</t>
    </rPh>
    <phoneticPr fontId="9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</si>
  <si>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9"/>
  </si>
  <si>
    <t>まちづくり促進事業</t>
    <rPh sb="5" eb="7">
      <t>ソクシン</t>
    </rPh>
    <rPh sb="7" eb="9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</si>
  <si>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</si>
  <si>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港湾整備事業</t>
    <rPh sb="0" eb="1">
      <t>ミナト</t>
    </rPh>
    <rPh sb="2" eb="4">
      <t>セイビ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</si>
  <si>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9"/>
  </si>
  <si>
    <t>箕面北部丘陵整備事業</t>
    <rPh sb="0" eb="2">
      <t>ミノオ</t>
    </rPh>
    <rPh sb="2" eb="4">
      <t>ホクブ</t>
    </rPh>
    <rPh sb="4" eb="5">
      <t>オカ</t>
    </rPh>
    <rPh sb="5" eb="6">
      <t>リョウ</t>
    </rPh>
    <rPh sb="6" eb="8">
      <t>セイビ</t>
    </rPh>
    <rPh sb="8" eb="10">
      <t>ジギョウ</t>
    </rPh>
    <phoneticPr fontId="9"/>
  </si>
  <si>
    <t>大阪府</t>
    <rPh sb="0" eb="3">
      <t>オオサカフ</t>
    </rPh>
    <phoneticPr fontId="16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</si>
  <si>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14"/>
  </si>
  <si>
    <t>まちづくり促進事業</t>
    <rPh sb="5" eb="7">
      <t>ソクシン</t>
    </rPh>
    <rPh sb="7" eb="9">
      <t>ジギョウ</t>
    </rPh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</si>
  <si>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</si>
  <si>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</si>
  <si>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4"/>
  </si>
  <si>
    <t>箕面北部丘陵整備事業</t>
    <rPh sb="0" eb="2">
      <t>ミノオ</t>
    </rPh>
    <rPh sb="2" eb="4">
      <t>ホクブ</t>
    </rPh>
    <rPh sb="4" eb="5">
      <t>オカ</t>
    </rPh>
    <rPh sb="5" eb="6">
      <t>リョウ</t>
    </rPh>
    <rPh sb="6" eb="8">
      <t>セイビ</t>
    </rPh>
    <rPh sb="8" eb="10">
      <t>ジギョウ</t>
    </rPh>
    <phoneticPr fontId="14"/>
  </si>
  <si>
    <t>大阪府</t>
    <rPh sb="0" eb="3">
      <t>オオサカフ</t>
    </rPh>
    <phoneticPr fontId="16"/>
  </si>
  <si>
    <t>大阪府土地開発公社</t>
    <rPh sb="0" eb="2">
      <t>オオサカ</t>
    </rPh>
    <rPh sb="2" eb="3">
      <t>フ</t>
    </rPh>
    <rPh sb="3" eb="5">
      <t>トチ</t>
    </rPh>
    <rPh sb="5" eb="7">
      <t>カイハツ</t>
    </rPh>
    <rPh sb="7" eb="9">
      <t>コウシャ</t>
    </rPh>
    <phoneticPr fontId="14"/>
  </si>
  <si>
    <t>大阪府住宅供給公社</t>
    <rPh sb="0" eb="2">
      <t>オオサカ</t>
    </rPh>
    <rPh sb="2" eb="3">
      <t>フ</t>
    </rPh>
    <rPh sb="3" eb="5">
      <t>ジュウタク</t>
    </rPh>
    <rPh sb="5" eb="7">
      <t>キョウキュウ</t>
    </rPh>
    <rPh sb="7" eb="9">
      <t>コウシャ</t>
    </rPh>
    <phoneticPr fontId="14"/>
  </si>
  <si>
    <t>大阪府道路公社</t>
    <rPh sb="0" eb="3">
      <t>オオサカフ</t>
    </rPh>
    <rPh sb="3" eb="5">
      <t>ドウロ</t>
    </rPh>
    <rPh sb="5" eb="7">
      <t>コウシャ</t>
    </rPh>
    <phoneticPr fontId="14"/>
  </si>
  <si>
    <t>(株)大阪国際会議場</t>
    <rPh sb="0" eb="3">
      <t>カブシキガイシャ</t>
    </rPh>
    <rPh sb="3" eb="5">
      <t>オオサカ</t>
    </rPh>
    <rPh sb="5" eb="7">
      <t>コクサイ</t>
    </rPh>
    <rPh sb="7" eb="10">
      <t>カイギジョウ</t>
    </rPh>
    <phoneticPr fontId="14"/>
  </si>
  <si>
    <t>大阪モノレール㈱</t>
    <rPh sb="0" eb="2">
      <t>オオサカ</t>
    </rPh>
    <phoneticPr fontId="14"/>
  </si>
  <si>
    <t>堺泉北埠頭㈱</t>
    <rPh sb="0" eb="1">
      <t>サカイ</t>
    </rPh>
    <rPh sb="1" eb="3">
      <t>センボク</t>
    </rPh>
    <rPh sb="3" eb="5">
      <t>フトウ</t>
    </rPh>
    <phoneticPr fontId="14"/>
  </si>
  <si>
    <t>皆増</t>
    <rPh sb="0" eb="1">
      <t>ミンナ</t>
    </rPh>
    <rPh sb="1" eb="2">
      <t>ゾウ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</si>
</sst>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1" fontId="0" fillId="0" borderId="1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7" fontId="2" fillId="0" borderId="3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177" fontId="2" fillId="0" borderId="8" xfId="1" applyNumberFormat="1" applyFont="1" applyBorder="1" applyAlignment="1">
      <alignment vertical="center"/>
    </xf>
    <xf numFmtId="41" fontId="0" fillId="0" borderId="9" xfId="0" applyNumberFormat="1" applyBorder="1" applyAlignment="1">
      <alignment horizontal="center" vertical="center"/>
    </xf>
    <xf numFmtId="178" fontId="0" fillId="0" borderId="11" xfId="0" applyNumberFormat="1" applyBorder="1" applyAlignment="1">
      <alignment vertical="center"/>
    </xf>
    <xf numFmtId="178" fontId="2" fillId="0" borderId="11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0" fillId="0" borderId="8" xfId="1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Font="1" applyBorder="1" applyAlignment="1">
      <alignment vertical="center"/>
    </xf>
    <xf numFmtId="0" fontId="12" fillId="0" borderId="8" xfId="2" applyNumberFormat="1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Font="1" applyBorder="1" applyAlignment="1">
      <alignment vertical="center" textRotation="255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9" sqref="D19:E19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251</v>
      </c>
      <c r="F1" s="1"/>
    </row>
    <row r="3" spans="1:11" ht="14.25">
      <c r="A3" s="10" t="s">
        <v>92</v>
      </c>
    </row>
    <row r="5" spans="1:11">
      <c r="A5" s="17" t="s">
        <v>231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60"/>
      <c r="F7" s="50" t="s">
        <v>232</v>
      </c>
      <c r="G7" s="50"/>
      <c r="H7" s="50" t="s">
        <v>233</v>
      </c>
      <c r="I7" s="51" t="s">
        <v>21</v>
      </c>
    </row>
    <row r="8" spans="1:11" ht="17.100000000000001" customHeight="1">
      <c r="A8" s="18"/>
      <c r="B8" s="19"/>
      <c r="C8" s="19"/>
      <c r="D8" s="19"/>
      <c r="E8" s="61"/>
      <c r="F8" s="53" t="s">
        <v>90</v>
      </c>
      <c r="G8" s="53" t="s">
        <v>2</v>
      </c>
      <c r="H8" s="67" t="s">
        <v>249</v>
      </c>
      <c r="I8" s="54"/>
    </row>
    <row r="9" spans="1:11" ht="18" customHeight="1">
      <c r="A9" s="106" t="s">
        <v>87</v>
      </c>
      <c r="B9" s="106" t="s">
        <v>89</v>
      </c>
      <c r="C9" s="62" t="s">
        <v>3</v>
      </c>
      <c r="D9" s="55"/>
      <c r="E9" s="55"/>
      <c r="F9" s="56">
        <v>1377103</v>
      </c>
      <c r="G9" s="57">
        <f>F9/$F$27*100</f>
        <v>35.548627633905951</v>
      </c>
      <c r="H9" s="88">
        <v>1211897</v>
      </c>
      <c r="I9" s="57">
        <f>(F9/H9-1)*100</f>
        <v>13.632016582267315</v>
      </c>
      <c r="K9" s="25"/>
    </row>
    <row r="10" spans="1:11" ht="18" customHeight="1">
      <c r="A10" s="106"/>
      <c r="B10" s="106"/>
      <c r="C10" s="64"/>
      <c r="D10" s="66" t="s">
        <v>22</v>
      </c>
      <c r="E10" s="55"/>
      <c r="F10" s="56">
        <v>351937</v>
      </c>
      <c r="G10" s="57">
        <f t="shared" ref="G10:G26" si="0">F10/$F$27*100</f>
        <v>9.0849249210799474</v>
      </c>
      <c r="H10" s="93">
        <v>332605</v>
      </c>
      <c r="I10" s="57">
        <f t="shared" ref="I10:I27" si="1">(F10/H10-1)*100</f>
        <v>5.812299875227378</v>
      </c>
    </row>
    <row r="11" spans="1:11" ht="18" customHeight="1">
      <c r="A11" s="106"/>
      <c r="B11" s="106"/>
      <c r="C11" s="64"/>
      <c r="D11" s="64"/>
      <c r="E11" s="49" t="s">
        <v>23</v>
      </c>
      <c r="F11" s="56">
        <v>265065</v>
      </c>
      <c r="G11" s="57">
        <f t="shared" si="0"/>
        <v>6.8424053856402027</v>
      </c>
      <c r="H11" s="93">
        <v>256805</v>
      </c>
      <c r="I11" s="57">
        <f t="shared" si="1"/>
        <v>3.216448277876216</v>
      </c>
    </row>
    <row r="12" spans="1:11" ht="18" customHeight="1">
      <c r="A12" s="106"/>
      <c r="B12" s="106"/>
      <c r="C12" s="64"/>
      <c r="D12" s="64"/>
      <c r="E12" s="49" t="s">
        <v>24</v>
      </c>
      <c r="F12" s="56">
        <v>30124</v>
      </c>
      <c r="G12" s="57">
        <f t="shared" si="0"/>
        <v>0.77762292206449546</v>
      </c>
      <c r="H12" s="93">
        <v>25211</v>
      </c>
      <c r="I12" s="57">
        <f t="shared" si="1"/>
        <v>19.487525286581263</v>
      </c>
    </row>
    <row r="13" spans="1:11" ht="18" customHeight="1">
      <c r="A13" s="106"/>
      <c r="B13" s="106"/>
      <c r="C13" s="64"/>
      <c r="D13" s="65"/>
      <c r="E13" s="49" t="s">
        <v>25</v>
      </c>
      <c r="F13" s="56">
        <v>2414</v>
      </c>
      <c r="G13" s="57">
        <f t="shared" si="0"/>
        <v>6.2315155154152563E-2</v>
      </c>
      <c r="H13" s="93">
        <v>2998</v>
      </c>
      <c r="I13" s="57">
        <f t="shared" si="1"/>
        <v>-19.479653102068049</v>
      </c>
    </row>
    <row r="14" spans="1:11" ht="18" customHeight="1">
      <c r="A14" s="106"/>
      <c r="B14" s="106"/>
      <c r="C14" s="64"/>
      <c r="D14" s="62" t="s">
        <v>26</v>
      </c>
      <c r="E14" s="55"/>
      <c r="F14" s="56">
        <v>430141</v>
      </c>
      <c r="G14" s="57">
        <f t="shared" si="0"/>
        <v>11.103688133041565</v>
      </c>
      <c r="H14" s="93">
        <v>309322</v>
      </c>
      <c r="I14" s="57">
        <f t="shared" si="1"/>
        <v>39.059297431155883</v>
      </c>
    </row>
    <row r="15" spans="1:11" ht="18" customHeight="1">
      <c r="A15" s="106"/>
      <c r="B15" s="106"/>
      <c r="C15" s="64"/>
      <c r="D15" s="64"/>
      <c r="E15" s="49" t="s">
        <v>27</v>
      </c>
      <c r="F15" s="56">
        <v>16503</v>
      </c>
      <c r="G15" s="57">
        <f t="shared" si="0"/>
        <v>0.42600953003685993</v>
      </c>
      <c r="H15" s="93">
        <v>12959</v>
      </c>
      <c r="I15" s="57">
        <f t="shared" si="1"/>
        <v>27.347789181263991</v>
      </c>
    </row>
    <row r="16" spans="1:11" ht="18" customHeight="1">
      <c r="A16" s="106"/>
      <c r="B16" s="106"/>
      <c r="C16" s="64"/>
      <c r="D16" s="65"/>
      <c r="E16" s="49" t="s">
        <v>28</v>
      </c>
      <c r="F16" s="56">
        <v>413638</v>
      </c>
      <c r="G16" s="57">
        <f t="shared" si="0"/>
        <v>10.677678603004706</v>
      </c>
      <c r="H16" s="93">
        <v>296363</v>
      </c>
      <c r="I16" s="57">
        <f t="shared" si="1"/>
        <v>39.571403987677265</v>
      </c>
      <c r="K16" s="26"/>
    </row>
    <row r="17" spans="1:26" ht="18" customHeight="1">
      <c r="A17" s="106"/>
      <c r="B17" s="106"/>
      <c r="C17" s="64"/>
      <c r="D17" s="107" t="s">
        <v>29</v>
      </c>
      <c r="E17" s="108"/>
      <c r="F17" s="56">
        <v>412092</v>
      </c>
      <c r="G17" s="57">
        <f t="shared" si="0"/>
        <v>10.63777005707748</v>
      </c>
      <c r="H17" s="93">
        <v>392137</v>
      </c>
      <c r="I17" s="57">
        <f t="shared" si="1"/>
        <v>5.0887827468461211</v>
      </c>
    </row>
    <row r="18" spans="1:26" ht="18" customHeight="1">
      <c r="A18" s="106"/>
      <c r="B18" s="106"/>
      <c r="C18" s="64"/>
      <c r="D18" s="107" t="s">
        <v>93</v>
      </c>
      <c r="E18" s="109"/>
      <c r="F18" s="56">
        <v>35497</v>
      </c>
      <c r="G18" s="57">
        <f t="shared" si="0"/>
        <v>0.91632189830445476</v>
      </c>
      <c r="H18" s="93">
        <v>36823</v>
      </c>
      <c r="I18" s="57">
        <f t="shared" si="1"/>
        <v>-3.6010102381663689</v>
      </c>
    </row>
    <row r="19" spans="1:26" ht="18" customHeight="1">
      <c r="A19" s="106"/>
      <c r="B19" s="106"/>
      <c r="C19" s="63"/>
      <c r="D19" s="107" t="s">
        <v>94</v>
      </c>
      <c r="E19" s="109"/>
      <c r="F19" s="90">
        <v>0</v>
      </c>
      <c r="G19" s="57">
        <f t="shared" si="0"/>
        <v>0</v>
      </c>
      <c r="H19" s="96">
        <v>0</v>
      </c>
      <c r="I19" s="57">
        <v>0</v>
      </c>
      <c r="Z19" s="2" t="s">
        <v>95</v>
      </c>
    </row>
    <row r="20" spans="1:26" ht="18" customHeight="1">
      <c r="A20" s="106"/>
      <c r="B20" s="106"/>
      <c r="C20" s="55" t="s">
        <v>4</v>
      </c>
      <c r="D20" s="55"/>
      <c r="E20" s="55"/>
      <c r="F20" s="56">
        <v>155542</v>
      </c>
      <c r="G20" s="57">
        <f t="shared" si="0"/>
        <v>4.0151714428281684</v>
      </c>
      <c r="H20" s="93">
        <v>100295</v>
      </c>
      <c r="I20" s="57">
        <f t="shared" si="1"/>
        <v>55.084500722867546</v>
      </c>
    </row>
    <row r="21" spans="1:26" ht="18" customHeight="1">
      <c r="A21" s="106"/>
      <c r="B21" s="106"/>
      <c r="C21" s="55" t="s">
        <v>5</v>
      </c>
      <c r="D21" s="55"/>
      <c r="E21" s="55"/>
      <c r="F21" s="56">
        <v>296600</v>
      </c>
      <c r="G21" s="57">
        <f t="shared" si="0"/>
        <v>7.6564519547314216</v>
      </c>
      <c r="H21" s="93">
        <v>285600</v>
      </c>
      <c r="I21" s="57">
        <f t="shared" si="1"/>
        <v>3.8515406162465071</v>
      </c>
    </row>
    <row r="22" spans="1:26" ht="18" customHeight="1">
      <c r="A22" s="106"/>
      <c r="B22" s="106"/>
      <c r="C22" s="55" t="s">
        <v>30</v>
      </c>
      <c r="D22" s="55"/>
      <c r="E22" s="55"/>
      <c r="F22" s="56">
        <v>63796</v>
      </c>
      <c r="G22" s="57">
        <f t="shared" si="0"/>
        <v>1.646834150047356</v>
      </c>
      <c r="H22" s="93">
        <v>63902</v>
      </c>
      <c r="I22" s="57">
        <f t="shared" si="1"/>
        <v>-0.1658790022221579</v>
      </c>
    </row>
    <row r="23" spans="1:26" ht="18" customHeight="1">
      <c r="A23" s="106"/>
      <c r="B23" s="106"/>
      <c r="C23" s="55" t="s">
        <v>6</v>
      </c>
      <c r="D23" s="55"/>
      <c r="E23" s="55"/>
      <c r="F23" s="56">
        <v>746106</v>
      </c>
      <c r="G23" s="57">
        <f t="shared" si="0"/>
        <v>19.260029474500477</v>
      </c>
      <c r="H23" s="93">
        <v>390757</v>
      </c>
      <c r="I23" s="57">
        <f t="shared" si="1"/>
        <v>90.938614023549164</v>
      </c>
    </row>
    <row r="24" spans="1:26" ht="18" customHeight="1">
      <c r="A24" s="106"/>
      <c r="B24" s="106"/>
      <c r="C24" s="55" t="s">
        <v>31</v>
      </c>
      <c r="D24" s="55"/>
      <c r="E24" s="55"/>
      <c r="F24" s="56">
        <v>16601</v>
      </c>
      <c r="G24" s="57">
        <f t="shared" si="0"/>
        <v>0.42853930849796468</v>
      </c>
      <c r="H24" s="93">
        <v>13138</v>
      </c>
      <c r="I24" s="57">
        <f t="shared" si="1"/>
        <v>26.35865428527935</v>
      </c>
    </row>
    <row r="25" spans="1:26" ht="18" customHeight="1">
      <c r="A25" s="106"/>
      <c r="B25" s="106"/>
      <c r="C25" s="55" t="s">
        <v>7</v>
      </c>
      <c r="D25" s="55"/>
      <c r="E25" s="55"/>
      <c r="F25" s="56">
        <v>157332</v>
      </c>
      <c r="G25" s="57">
        <f t="shared" si="0"/>
        <v>4.0613786208422251</v>
      </c>
      <c r="H25" s="93">
        <v>432733</v>
      </c>
      <c r="I25" s="57">
        <f t="shared" si="1"/>
        <v>-63.642245911451177</v>
      </c>
    </row>
    <row r="26" spans="1:26" ht="18" customHeight="1">
      <c r="A26" s="106"/>
      <c r="B26" s="106"/>
      <c r="C26" s="55" t="s">
        <v>8</v>
      </c>
      <c r="D26" s="55"/>
      <c r="E26" s="55"/>
      <c r="F26" s="56">
        <v>1060777</v>
      </c>
      <c r="G26" s="57">
        <f t="shared" si="0"/>
        <v>27.382967414646437</v>
      </c>
      <c r="H26" s="93">
        <v>1113967</v>
      </c>
      <c r="I26" s="57">
        <f t="shared" si="1"/>
        <v>-4.7748272614897891</v>
      </c>
    </row>
    <row r="27" spans="1:26" ht="18" customHeight="1">
      <c r="A27" s="106"/>
      <c r="B27" s="106"/>
      <c r="C27" s="55" t="s">
        <v>9</v>
      </c>
      <c r="D27" s="55"/>
      <c r="E27" s="55"/>
      <c r="F27" s="56">
        <f>SUM(F9,F20:F26)</f>
        <v>3873857</v>
      </c>
      <c r="G27" s="57">
        <f>F27/$F$27*100</f>
        <v>100</v>
      </c>
      <c r="H27" s="93">
        <f>SUM(H9,H20:H26)</f>
        <v>3612289</v>
      </c>
      <c r="I27" s="57">
        <f t="shared" si="1"/>
        <v>7.2410596162156393</v>
      </c>
    </row>
    <row r="28" spans="1:26" ht="18" customHeight="1">
      <c r="A28" s="106"/>
      <c r="B28" s="106" t="s">
        <v>88</v>
      </c>
      <c r="C28" s="62" t="s">
        <v>10</v>
      </c>
      <c r="D28" s="55"/>
      <c r="E28" s="55"/>
      <c r="F28" s="88">
        <f>SUM(F29:F31)</f>
        <v>1147030</v>
      </c>
      <c r="G28" s="57">
        <f>F28/$F$45*100</f>
        <v>29.609508043275735</v>
      </c>
      <c r="H28" s="93">
        <f>SUM(H29:H31)</f>
        <v>1127788</v>
      </c>
      <c r="I28" s="57">
        <f>(F28/H28-1)*100</f>
        <v>1.706171727310446</v>
      </c>
    </row>
    <row r="29" spans="1:26" ht="18" customHeight="1">
      <c r="A29" s="106"/>
      <c r="B29" s="106"/>
      <c r="C29" s="64"/>
      <c r="D29" s="55" t="s">
        <v>11</v>
      </c>
      <c r="E29" s="55"/>
      <c r="F29" s="56">
        <v>697707</v>
      </c>
      <c r="G29" s="57">
        <f t="shared" ref="G29:G44" si="2">F29/$F$45*100</f>
        <v>18.010654497571799</v>
      </c>
      <c r="H29" s="93">
        <v>687732</v>
      </c>
      <c r="I29" s="57">
        <f t="shared" ref="I29:I45" si="3">(F29/H29-1)*100</f>
        <v>1.4504196402086889</v>
      </c>
    </row>
    <row r="30" spans="1:26" ht="18" customHeight="1">
      <c r="A30" s="106"/>
      <c r="B30" s="106"/>
      <c r="C30" s="64"/>
      <c r="D30" s="55" t="s">
        <v>32</v>
      </c>
      <c r="E30" s="55"/>
      <c r="F30" s="56">
        <v>74713</v>
      </c>
      <c r="G30" s="57">
        <f t="shared" si="2"/>
        <v>1.928646307801243</v>
      </c>
      <c r="H30" s="93">
        <v>63585</v>
      </c>
      <c r="I30" s="57">
        <f t="shared" si="3"/>
        <v>17.500982936227103</v>
      </c>
    </row>
    <row r="31" spans="1:26" ht="18" customHeight="1">
      <c r="A31" s="106"/>
      <c r="B31" s="106"/>
      <c r="C31" s="63"/>
      <c r="D31" s="55" t="s">
        <v>12</v>
      </c>
      <c r="E31" s="55"/>
      <c r="F31" s="56">
        <v>374610</v>
      </c>
      <c r="G31" s="57">
        <f t="shared" si="2"/>
        <v>9.6702072379026891</v>
      </c>
      <c r="H31" s="93">
        <v>376471</v>
      </c>
      <c r="I31" s="57">
        <f t="shared" si="3"/>
        <v>-0.49432758432920165</v>
      </c>
    </row>
    <row r="32" spans="1:26" ht="18" customHeight="1">
      <c r="A32" s="106"/>
      <c r="B32" s="106"/>
      <c r="C32" s="62" t="s">
        <v>13</v>
      </c>
      <c r="D32" s="55"/>
      <c r="E32" s="55"/>
      <c r="F32" s="88">
        <f>SUM(F33:F38)+2013</f>
        <v>2528787</v>
      </c>
      <c r="G32" s="57">
        <f t="shared" si="2"/>
        <v>65.278274340018228</v>
      </c>
      <c r="H32" s="93">
        <f>SUM(H33:H38)+1013</f>
        <v>2272625</v>
      </c>
      <c r="I32" s="57">
        <f t="shared" si="3"/>
        <v>11.271635223585053</v>
      </c>
    </row>
    <row r="33" spans="1:9" ht="18" customHeight="1">
      <c r="A33" s="106"/>
      <c r="B33" s="106"/>
      <c r="C33" s="64"/>
      <c r="D33" s="55" t="s">
        <v>14</v>
      </c>
      <c r="E33" s="55"/>
      <c r="F33" s="56">
        <v>187516</v>
      </c>
      <c r="G33" s="57">
        <f t="shared" si="2"/>
        <v>4.8405503868624997</v>
      </c>
      <c r="H33" s="93">
        <v>124187</v>
      </c>
      <c r="I33" s="57">
        <f t="shared" si="3"/>
        <v>50.994870638633685</v>
      </c>
    </row>
    <row r="34" spans="1:9" ht="18" customHeight="1">
      <c r="A34" s="106"/>
      <c r="B34" s="106"/>
      <c r="C34" s="64"/>
      <c r="D34" s="55" t="s">
        <v>33</v>
      </c>
      <c r="E34" s="55"/>
      <c r="F34" s="56">
        <v>24846</v>
      </c>
      <c r="G34" s="57">
        <f t="shared" si="2"/>
        <v>0.64137628208785191</v>
      </c>
      <c r="H34" s="93">
        <v>24904</v>
      </c>
      <c r="I34" s="57">
        <f t="shared" si="3"/>
        <v>-0.23289431416639861</v>
      </c>
    </row>
    <row r="35" spans="1:9" ht="18" customHeight="1">
      <c r="A35" s="106"/>
      <c r="B35" s="106"/>
      <c r="C35" s="64"/>
      <c r="D35" s="55" t="s">
        <v>34</v>
      </c>
      <c r="E35" s="55"/>
      <c r="F35" s="56">
        <v>1454768</v>
      </c>
      <c r="G35" s="57">
        <f t="shared" si="2"/>
        <v>37.553477064331489</v>
      </c>
      <c r="H35" s="93">
        <v>1138626</v>
      </c>
      <c r="I35" s="57">
        <f t="shared" si="3"/>
        <v>27.765218781232814</v>
      </c>
    </row>
    <row r="36" spans="1:9" ht="18" customHeight="1">
      <c r="A36" s="106"/>
      <c r="B36" s="106"/>
      <c r="C36" s="64"/>
      <c r="D36" s="55" t="s">
        <v>35</v>
      </c>
      <c r="E36" s="55"/>
      <c r="F36" s="56">
        <v>55533</v>
      </c>
      <c r="G36" s="57">
        <f t="shared" si="2"/>
        <v>1.4335325232707352</v>
      </c>
      <c r="H36" s="93">
        <v>52745</v>
      </c>
      <c r="I36" s="57">
        <f t="shared" si="3"/>
        <v>5.2858090814295267</v>
      </c>
    </row>
    <row r="37" spans="1:9" ht="18" customHeight="1">
      <c r="A37" s="106"/>
      <c r="B37" s="106"/>
      <c r="C37" s="64"/>
      <c r="D37" s="55" t="s">
        <v>15</v>
      </c>
      <c r="E37" s="55"/>
      <c r="F37" s="56">
        <v>26108</v>
      </c>
      <c r="G37" s="57">
        <f t="shared" si="2"/>
        <v>0.67395363329105851</v>
      </c>
      <c r="H37" s="93">
        <v>21181</v>
      </c>
      <c r="I37" s="57">
        <f t="shared" si="3"/>
        <v>23.261413530994759</v>
      </c>
    </row>
    <row r="38" spans="1:9" ht="18" customHeight="1">
      <c r="A38" s="106"/>
      <c r="B38" s="106"/>
      <c r="C38" s="63"/>
      <c r="D38" s="55" t="s">
        <v>36</v>
      </c>
      <c r="E38" s="55"/>
      <c r="F38" s="56">
        <v>778003</v>
      </c>
      <c r="G38" s="57">
        <f t="shared" si="2"/>
        <v>20.083420735458226</v>
      </c>
      <c r="H38" s="93">
        <f>6657+903312</f>
        <v>909969</v>
      </c>
      <c r="I38" s="57">
        <f t="shared" si="3"/>
        <v>-14.502252274528038</v>
      </c>
    </row>
    <row r="39" spans="1:9" ht="18" customHeight="1">
      <c r="A39" s="106"/>
      <c r="B39" s="106"/>
      <c r="C39" s="62" t="s">
        <v>16</v>
      </c>
      <c r="D39" s="55"/>
      <c r="E39" s="55"/>
      <c r="F39" s="88">
        <f>F40+F43+F44</f>
        <v>198040</v>
      </c>
      <c r="G39" s="57">
        <f t="shared" si="2"/>
        <v>5.1122176167060367</v>
      </c>
      <c r="H39" s="93">
        <f>H40+H43+H44</f>
        <v>211876</v>
      </c>
      <c r="I39" s="57">
        <f t="shared" si="3"/>
        <v>-6.5302346655590977</v>
      </c>
    </row>
    <row r="40" spans="1:9" ht="18" customHeight="1">
      <c r="A40" s="106"/>
      <c r="B40" s="106"/>
      <c r="C40" s="64"/>
      <c r="D40" s="62" t="s">
        <v>17</v>
      </c>
      <c r="E40" s="55"/>
      <c r="F40" s="56">
        <v>197411</v>
      </c>
      <c r="G40" s="57">
        <f t="shared" si="2"/>
        <v>5.0959805692362936</v>
      </c>
      <c r="H40" s="93">
        <v>211051</v>
      </c>
      <c r="I40" s="57">
        <f t="shared" si="3"/>
        <v>-6.4628928552814209</v>
      </c>
    </row>
    <row r="41" spans="1:9" ht="18" customHeight="1">
      <c r="A41" s="106"/>
      <c r="B41" s="106"/>
      <c r="C41" s="64"/>
      <c r="D41" s="64"/>
      <c r="E41" s="58" t="s">
        <v>91</v>
      </c>
      <c r="F41" s="56">
        <v>107334</v>
      </c>
      <c r="G41" s="57">
        <f t="shared" si="2"/>
        <v>2.7707269524920513</v>
      </c>
      <c r="H41" s="93">
        <f>124373+9495</f>
        <v>133868</v>
      </c>
      <c r="I41" s="59">
        <f t="shared" si="3"/>
        <v>-19.821017718947019</v>
      </c>
    </row>
    <row r="42" spans="1:9" ht="18" customHeight="1">
      <c r="A42" s="106"/>
      <c r="B42" s="106"/>
      <c r="C42" s="64"/>
      <c r="D42" s="63"/>
      <c r="E42" s="49" t="s">
        <v>37</v>
      </c>
      <c r="F42" s="56">
        <v>90077</v>
      </c>
      <c r="G42" s="57">
        <f t="shared" si="2"/>
        <v>2.3252536167442424</v>
      </c>
      <c r="H42" s="93">
        <v>77183</v>
      </c>
      <c r="I42" s="59">
        <f t="shared" si="3"/>
        <v>16.705751266470603</v>
      </c>
    </row>
    <row r="43" spans="1:9" ht="18" customHeight="1">
      <c r="A43" s="106"/>
      <c r="B43" s="106"/>
      <c r="C43" s="64"/>
      <c r="D43" s="55" t="s">
        <v>38</v>
      </c>
      <c r="E43" s="55"/>
      <c r="F43" s="56">
        <v>629</v>
      </c>
      <c r="G43" s="57">
        <f t="shared" si="2"/>
        <v>1.6237047469743977E-2</v>
      </c>
      <c r="H43" s="93">
        <v>825</v>
      </c>
      <c r="I43" s="59">
        <f t="shared" si="3"/>
        <v>-23.757575757575754</v>
      </c>
    </row>
    <row r="44" spans="1:9" ht="18" customHeight="1">
      <c r="A44" s="106"/>
      <c r="B44" s="106"/>
      <c r="C44" s="63"/>
      <c r="D44" s="55" t="s">
        <v>39</v>
      </c>
      <c r="E44" s="55"/>
      <c r="F44" s="56">
        <v>0</v>
      </c>
      <c r="G44" s="57">
        <f t="shared" si="2"/>
        <v>0</v>
      </c>
      <c r="H44" s="93">
        <v>0</v>
      </c>
      <c r="I44" s="57" t="e">
        <f t="shared" si="3"/>
        <v>#DIV/0!</v>
      </c>
    </row>
    <row r="45" spans="1:9" ht="18" customHeight="1">
      <c r="A45" s="106"/>
      <c r="B45" s="106"/>
      <c r="C45" s="49" t="s">
        <v>18</v>
      </c>
      <c r="D45" s="49"/>
      <c r="E45" s="49"/>
      <c r="F45" s="56">
        <f>SUM(F28,F32,F39)</f>
        <v>3873857</v>
      </c>
      <c r="G45" s="57">
        <f>F45/$F$45*100</f>
        <v>100</v>
      </c>
      <c r="H45" s="56">
        <f>SUM(H28,H32,H39)</f>
        <v>3612289</v>
      </c>
      <c r="I45" s="57">
        <f t="shared" si="3"/>
        <v>7.2410596162156393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7"/>
    </row>
    <row r="58" spans="9:9">
      <c r="I58" s="7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14" sqref="H1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92" t="s">
        <v>258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235</v>
      </c>
      <c r="B5" s="12"/>
      <c r="C5" s="12"/>
      <c r="D5" s="12"/>
      <c r="K5" s="15"/>
      <c r="O5" s="15" t="s">
        <v>47</v>
      </c>
    </row>
    <row r="6" spans="1:25" ht="15.95" customHeight="1">
      <c r="A6" s="112" t="s">
        <v>48</v>
      </c>
      <c r="B6" s="113"/>
      <c r="C6" s="113"/>
      <c r="D6" s="113"/>
      <c r="E6" s="113"/>
      <c r="F6" s="118" t="s">
        <v>252</v>
      </c>
      <c r="G6" s="119"/>
      <c r="H6" s="120" t="s">
        <v>253</v>
      </c>
      <c r="I6" s="121"/>
      <c r="J6" s="120" t="s">
        <v>254</v>
      </c>
      <c r="K6" s="121"/>
      <c r="L6" s="119"/>
      <c r="M6" s="119"/>
      <c r="N6" s="119"/>
      <c r="O6" s="119"/>
    </row>
    <row r="7" spans="1:25" ht="15.95" customHeight="1">
      <c r="A7" s="113"/>
      <c r="B7" s="113"/>
      <c r="C7" s="113"/>
      <c r="D7" s="113"/>
      <c r="E7" s="113"/>
      <c r="F7" s="53" t="s">
        <v>234</v>
      </c>
      <c r="G7" s="67" t="s">
        <v>233</v>
      </c>
      <c r="H7" s="53" t="s">
        <v>234</v>
      </c>
      <c r="I7" s="67" t="s">
        <v>233</v>
      </c>
      <c r="J7" s="53" t="s">
        <v>234</v>
      </c>
      <c r="K7" s="67" t="s">
        <v>233</v>
      </c>
      <c r="L7" s="53" t="s">
        <v>234</v>
      </c>
      <c r="M7" s="67" t="s">
        <v>233</v>
      </c>
      <c r="N7" s="53" t="s">
        <v>234</v>
      </c>
      <c r="O7" s="67" t="s">
        <v>233</v>
      </c>
    </row>
    <row r="8" spans="1:25" ht="15.95" customHeight="1">
      <c r="A8" s="110" t="s">
        <v>82</v>
      </c>
      <c r="B8" s="62" t="s">
        <v>49</v>
      </c>
      <c r="C8" s="55"/>
      <c r="D8" s="55"/>
      <c r="E8" s="68" t="s">
        <v>40</v>
      </c>
      <c r="F8" s="93">
        <v>751</v>
      </c>
      <c r="G8" s="93">
        <v>760</v>
      </c>
      <c r="H8" s="93">
        <v>1592</v>
      </c>
      <c r="I8" s="93">
        <v>1664</v>
      </c>
      <c r="J8" s="93">
        <v>63308</v>
      </c>
      <c r="K8" s="93">
        <v>64300</v>
      </c>
      <c r="L8" s="93"/>
      <c r="M8" s="56"/>
      <c r="N8" s="56"/>
      <c r="O8" s="56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0"/>
      <c r="B9" s="64"/>
      <c r="C9" s="55" t="s">
        <v>50</v>
      </c>
      <c r="D9" s="55"/>
      <c r="E9" s="68" t="s">
        <v>41</v>
      </c>
      <c r="F9" s="93">
        <v>751</v>
      </c>
      <c r="G9" s="93">
        <v>760</v>
      </c>
      <c r="H9" s="93">
        <v>1592</v>
      </c>
      <c r="I9" s="93">
        <v>1664</v>
      </c>
      <c r="J9" s="93">
        <v>63308</v>
      </c>
      <c r="K9" s="93">
        <v>64300</v>
      </c>
      <c r="L9" s="93"/>
      <c r="M9" s="56"/>
      <c r="N9" s="56"/>
      <c r="O9" s="56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0"/>
      <c r="B10" s="63"/>
      <c r="C10" s="55" t="s">
        <v>51</v>
      </c>
      <c r="D10" s="55"/>
      <c r="E10" s="68" t="s">
        <v>42</v>
      </c>
      <c r="F10" s="93">
        <v>0</v>
      </c>
      <c r="G10" s="93">
        <v>0</v>
      </c>
      <c r="H10" s="93">
        <v>0</v>
      </c>
      <c r="I10" s="93">
        <v>0</v>
      </c>
      <c r="J10" s="94">
        <v>0</v>
      </c>
      <c r="K10" s="94">
        <v>0</v>
      </c>
      <c r="L10" s="93"/>
      <c r="M10" s="56"/>
      <c r="N10" s="56"/>
      <c r="O10" s="56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0"/>
      <c r="B11" s="62" t="s">
        <v>52</v>
      </c>
      <c r="C11" s="55"/>
      <c r="D11" s="55"/>
      <c r="E11" s="68" t="s">
        <v>43</v>
      </c>
      <c r="F11" s="93">
        <v>737</v>
      </c>
      <c r="G11" s="93">
        <v>611</v>
      </c>
      <c r="H11" s="93">
        <v>482</v>
      </c>
      <c r="I11" s="93">
        <v>553</v>
      </c>
      <c r="J11" s="93">
        <v>65279</v>
      </c>
      <c r="K11" s="93">
        <v>66364</v>
      </c>
      <c r="L11" s="93"/>
      <c r="M11" s="56"/>
      <c r="N11" s="56"/>
      <c r="O11" s="56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0"/>
      <c r="B12" s="64"/>
      <c r="C12" s="55" t="s">
        <v>53</v>
      </c>
      <c r="D12" s="55"/>
      <c r="E12" s="68" t="s">
        <v>44</v>
      </c>
      <c r="F12" s="93">
        <v>737</v>
      </c>
      <c r="G12" s="93">
        <v>611</v>
      </c>
      <c r="H12" s="93">
        <v>482</v>
      </c>
      <c r="I12" s="93">
        <v>553</v>
      </c>
      <c r="J12" s="93">
        <v>65279</v>
      </c>
      <c r="K12" s="93">
        <v>66364</v>
      </c>
      <c r="L12" s="93"/>
      <c r="M12" s="56"/>
      <c r="N12" s="56"/>
      <c r="O12" s="56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0"/>
      <c r="B13" s="63"/>
      <c r="C13" s="55" t="s">
        <v>54</v>
      </c>
      <c r="D13" s="55"/>
      <c r="E13" s="68" t="s">
        <v>45</v>
      </c>
      <c r="F13" s="93">
        <v>0</v>
      </c>
      <c r="G13" s="93">
        <v>0</v>
      </c>
      <c r="H13" s="94">
        <v>0</v>
      </c>
      <c r="I13" s="94">
        <v>0</v>
      </c>
      <c r="J13" s="94">
        <v>0</v>
      </c>
      <c r="K13" s="94">
        <v>0</v>
      </c>
      <c r="L13" s="93"/>
      <c r="M13" s="56"/>
      <c r="N13" s="56"/>
      <c r="O13" s="56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0"/>
      <c r="B14" s="55" t="s">
        <v>55</v>
      </c>
      <c r="C14" s="55"/>
      <c r="D14" s="55"/>
      <c r="E14" s="68" t="s">
        <v>96</v>
      </c>
      <c r="F14" s="93">
        <f t="shared" ref="F14:O15" si="0">F9-F12</f>
        <v>14</v>
      </c>
      <c r="G14" s="93">
        <f t="shared" si="0"/>
        <v>149</v>
      </c>
      <c r="H14" s="93">
        <f t="shared" si="0"/>
        <v>1110</v>
      </c>
      <c r="I14" s="93">
        <f t="shared" si="0"/>
        <v>1111</v>
      </c>
      <c r="J14" s="93">
        <f t="shared" si="0"/>
        <v>-1971</v>
      </c>
      <c r="K14" s="93">
        <f t="shared" si="0"/>
        <v>-2064</v>
      </c>
      <c r="L14" s="93">
        <f t="shared" si="0"/>
        <v>0</v>
      </c>
      <c r="M14" s="56">
        <f t="shared" si="0"/>
        <v>0</v>
      </c>
      <c r="N14" s="56">
        <f t="shared" si="0"/>
        <v>0</v>
      </c>
      <c r="O14" s="56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0"/>
      <c r="B15" s="55" t="s">
        <v>56</v>
      </c>
      <c r="C15" s="55"/>
      <c r="D15" s="55"/>
      <c r="E15" s="68" t="s">
        <v>97</v>
      </c>
      <c r="F15" s="93">
        <f t="shared" ref="F15:O15" si="1">F10-F13</f>
        <v>0</v>
      </c>
      <c r="G15" s="93">
        <f t="shared" si="0"/>
        <v>0</v>
      </c>
      <c r="H15" s="93">
        <f t="shared" si="1"/>
        <v>0</v>
      </c>
      <c r="I15" s="93">
        <f t="shared" si="0"/>
        <v>0</v>
      </c>
      <c r="J15" s="93">
        <f t="shared" si="1"/>
        <v>0</v>
      </c>
      <c r="K15" s="93">
        <f t="shared" si="0"/>
        <v>0</v>
      </c>
      <c r="L15" s="93">
        <f t="shared" si="1"/>
        <v>0</v>
      </c>
      <c r="M15" s="56">
        <f t="shared" si="1"/>
        <v>0</v>
      </c>
      <c r="N15" s="56">
        <f t="shared" si="1"/>
        <v>0</v>
      </c>
      <c r="O15" s="56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0"/>
      <c r="B16" s="55" t="s">
        <v>57</v>
      </c>
      <c r="C16" s="55"/>
      <c r="D16" s="55"/>
      <c r="E16" s="68" t="s">
        <v>98</v>
      </c>
      <c r="F16" s="93">
        <f t="shared" ref="F16:O16" si="2">F8-F11</f>
        <v>14</v>
      </c>
      <c r="G16" s="93">
        <f t="shared" si="2"/>
        <v>149</v>
      </c>
      <c r="H16" s="93">
        <f t="shared" si="2"/>
        <v>1110</v>
      </c>
      <c r="I16" s="93">
        <f t="shared" si="2"/>
        <v>1111</v>
      </c>
      <c r="J16" s="93">
        <f t="shared" si="2"/>
        <v>-1971</v>
      </c>
      <c r="K16" s="93">
        <f t="shared" si="2"/>
        <v>-2064</v>
      </c>
      <c r="L16" s="93">
        <f t="shared" si="2"/>
        <v>0</v>
      </c>
      <c r="M16" s="56">
        <f t="shared" si="2"/>
        <v>0</v>
      </c>
      <c r="N16" s="56">
        <f t="shared" si="2"/>
        <v>0</v>
      </c>
      <c r="O16" s="56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0"/>
      <c r="B17" s="55" t="s">
        <v>58</v>
      </c>
      <c r="C17" s="55"/>
      <c r="D17" s="55"/>
      <c r="E17" s="53"/>
      <c r="F17" s="93">
        <v>13715</v>
      </c>
      <c r="G17" s="93">
        <v>13643</v>
      </c>
      <c r="H17" s="94">
        <v>4111</v>
      </c>
      <c r="I17" s="94">
        <v>4520</v>
      </c>
      <c r="J17" s="93">
        <v>14790</v>
      </c>
      <c r="K17" s="93">
        <v>12986</v>
      </c>
      <c r="L17" s="93"/>
      <c r="M17" s="56"/>
      <c r="N17" s="69"/>
      <c r="O17" s="70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0"/>
      <c r="B18" s="55" t="s">
        <v>59</v>
      </c>
      <c r="C18" s="55"/>
      <c r="D18" s="55"/>
      <c r="E18" s="53"/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/>
      <c r="M18" s="70"/>
      <c r="N18" s="70"/>
      <c r="O18" s="70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0" t="s">
        <v>83</v>
      </c>
      <c r="B19" s="62" t="s">
        <v>60</v>
      </c>
      <c r="C19" s="55"/>
      <c r="D19" s="55"/>
      <c r="E19" s="68"/>
      <c r="F19" s="93">
        <v>42</v>
      </c>
      <c r="G19" s="93">
        <v>116</v>
      </c>
      <c r="H19" s="93">
        <v>1254</v>
      </c>
      <c r="I19" s="93">
        <v>32790</v>
      </c>
      <c r="J19" s="93">
        <v>41700</v>
      </c>
      <c r="K19" s="93">
        <v>40554</v>
      </c>
      <c r="L19" s="93"/>
      <c r="M19" s="56"/>
      <c r="N19" s="56"/>
      <c r="O19" s="56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0"/>
      <c r="B20" s="63"/>
      <c r="C20" s="55" t="s">
        <v>61</v>
      </c>
      <c r="D20" s="55"/>
      <c r="E20" s="68"/>
      <c r="F20" s="93">
        <v>1</v>
      </c>
      <c r="G20" s="93">
        <v>76</v>
      </c>
      <c r="H20" s="93">
        <v>1254</v>
      </c>
      <c r="I20" s="93">
        <v>32790</v>
      </c>
      <c r="J20" s="93">
        <v>13001</v>
      </c>
      <c r="K20" s="93">
        <v>12504</v>
      </c>
      <c r="L20" s="93"/>
      <c r="M20" s="56"/>
      <c r="N20" s="56"/>
      <c r="O20" s="56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0"/>
      <c r="B21" s="55" t="s">
        <v>62</v>
      </c>
      <c r="C21" s="55"/>
      <c r="D21" s="55"/>
      <c r="E21" s="68" t="s">
        <v>99</v>
      </c>
      <c r="F21" s="93">
        <v>42</v>
      </c>
      <c r="G21" s="93">
        <v>116</v>
      </c>
      <c r="H21" s="93">
        <v>1254</v>
      </c>
      <c r="I21" s="93">
        <v>32790</v>
      </c>
      <c r="J21" s="93">
        <v>41700</v>
      </c>
      <c r="K21" s="93">
        <v>40554</v>
      </c>
      <c r="L21" s="93"/>
      <c r="M21" s="56"/>
      <c r="N21" s="56"/>
      <c r="O21" s="56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0"/>
      <c r="B22" s="62" t="s">
        <v>63</v>
      </c>
      <c r="C22" s="55"/>
      <c r="D22" s="55"/>
      <c r="E22" s="68" t="s">
        <v>100</v>
      </c>
      <c r="F22" s="93">
        <v>87</v>
      </c>
      <c r="G22" s="93">
        <v>234</v>
      </c>
      <c r="H22" s="93">
        <v>1320</v>
      </c>
      <c r="I22" s="93">
        <v>35215</v>
      </c>
      <c r="J22" s="93">
        <v>46961</v>
      </c>
      <c r="K22" s="93">
        <v>45793</v>
      </c>
      <c r="L22" s="93"/>
      <c r="M22" s="56"/>
      <c r="N22" s="56"/>
      <c r="O22" s="56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0"/>
      <c r="B23" s="63" t="s">
        <v>64</v>
      </c>
      <c r="C23" s="55" t="s">
        <v>65</v>
      </c>
      <c r="D23" s="55"/>
      <c r="E23" s="68"/>
      <c r="F23" s="93">
        <v>62</v>
      </c>
      <c r="G23" s="93">
        <v>63</v>
      </c>
      <c r="H23" s="93">
        <v>1320</v>
      </c>
      <c r="I23" s="93">
        <v>35215</v>
      </c>
      <c r="J23" s="93">
        <v>15555</v>
      </c>
      <c r="K23" s="93">
        <v>15941</v>
      </c>
      <c r="L23" s="93"/>
      <c r="M23" s="56"/>
      <c r="N23" s="56"/>
      <c r="O23" s="56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0"/>
      <c r="B24" s="55" t="s">
        <v>101</v>
      </c>
      <c r="C24" s="55"/>
      <c r="D24" s="55"/>
      <c r="E24" s="68" t="s">
        <v>102</v>
      </c>
      <c r="F24" s="93">
        <f t="shared" ref="F24:O24" si="3">F21-F22</f>
        <v>-45</v>
      </c>
      <c r="G24" s="93">
        <f t="shared" si="3"/>
        <v>-118</v>
      </c>
      <c r="H24" s="93">
        <f t="shared" si="3"/>
        <v>-66</v>
      </c>
      <c r="I24" s="93">
        <f t="shared" si="3"/>
        <v>-2425</v>
      </c>
      <c r="J24" s="93">
        <f t="shared" si="3"/>
        <v>-5261</v>
      </c>
      <c r="K24" s="93">
        <f t="shared" si="3"/>
        <v>-5239</v>
      </c>
      <c r="L24" s="93">
        <f t="shared" si="3"/>
        <v>0</v>
      </c>
      <c r="M24" s="56">
        <f t="shared" si="3"/>
        <v>0</v>
      </c>
      <c r="N24" s="56">
        <f t="shared" si="3"/>
        <v>0</v>
      </c>
      <c r="O24" s="56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0"/>
      <c r="B25" s="62" t="s">
        <v>66</v>
      </c>
      <c r="C25" s="62"/>
      <c r="D25" s="62"/>
      <c r="E25" s="115" t="s">
        <v>103</v>
      </c>
      <c r="F25" s="122">
        <v>45</v>
      </c>
      <c r="G25" s="122">
        <v>118</v>
      </c>
      <c r="H25" s="122">
        <v>66</v>
      </c>
      <c r="I25" s="122">
        <v>2425</v>
      </c>
      <c r="J25" s="122">
        <v>5261</v>
      </c>
      <c r="K25" s="122">
        <v>5239</v>
      </c>
      <c r="L25" s="122"/>
      <c r="M25" s="122"/>
      <c r="N25" s="122"/>
      <c r="O25" s="12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0"/>
      <c r="B26" s="75" t="s">
        <v>67</v>
      </c>
      <c r="C26" s="75"/>
      <c r="D26" s="75"/>
      <c r="E26" s="116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0"/>
      <c r="B27" s="55" t="s">
        <v>104</v>
      </c>
      <c r="C27" s="55"/>
      <c r="D27" s="55"/>
      <c r="E27" s="68" t="s">
        <v>105</v>
      </c>
      <c r="F27" s="93">
        <f>F24+F25</f>
        <v>0</v>
      </c>
      <c r="G27" s="93">
        <f t="shared" ref="G27" si="4">G24+G25</f>
        <v>0</v>
      </c>
      <c r="H27" s="93">
        <f t="shared" ref="H27:O27" si="5">H24+H25</f>
        <v>0</v>
      </c>
      <c r="I27" s="93">
        <f t="shared" si="5"/>
        <v>0</v>
      </c>
      <c r="J27" s="93">
        <f t="shared" si="5"/>
        <v>0</v>
      </c>
      <c r="K27" s="93">
        <f t="shared" si="5"/>
        <v>0</v>
      </c>
      <c r="L27" s="93">
        <f t="shared" si="5"/>
        <v>0</v>
      </c>
      <c r="M27" s="56">
        <f t="shared" si="5"/>
        <v>0</v>
      </c>
      <c r="N27" s="56">
        <f t="shared" si="5"/>
        <v>0</v>
      </c>
      <c r="O27" s="56">
        <f t="shared" si="5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4" t="s">
        <v>68</v>
      </c>
      <c r="B30" s="114"/>
      <c r="C30" s="114"/>
      <c r="D30" s="114"/>
      <c r="E30" s="114"/>
      <c r="F30" s="125" t="s">
        <v>255</v>
      </c>
      <c r="G30" s="126"/>
      <c r="H30" s="125" t="s">
        <v>256</v>
      </c>
      <c r="I30" s="126"/>
      <c r="J30" s="125" t="s">
        <v>257</v>
      </c>
      <c r="K30" s="126"/>
      <c r="L30" s="124"/>
      <c r="M30" s="124"/>
      <c r="N30" s="124"/>
      <c r="O30" s="124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4"/>
      <c r="B31" s="114"/>
      <c r="C31" s="114"/>
      <c r="D31" s="114"/>
      <c r="E31" s="114"/>
      <c r="F31" s="53" t="s">
        <v>234</v>
      </c>
      <c r="G31" s="67" t="s">
        <v>233</v>
      </c>
      <c r="H31" s="53" t="s">
        <v>234</v>
      </c>
      <c r="I31" s="67" t="s">
        <v>233</v>
      </c>
      <c r="J31" s="53" t="s">
        <v>234</v>
      </c>
      <c r="K31" s="67" t="s">
        <v>233</v>
      </c>
      <c r="L31" s="53" t="s">
        <v>234</v>
      </c>
      <c r="M31" s="67" t="s">
        <v>233</v>
      </c>
      <c r="N31" s="53" t="s">
        <v>234</v>
      </c>
      <c r="O31" s="67" t="s">
        <v>233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0" t="s">
        <v>84</v>
      </c>
      <c r="B32" s="62" t="s">
        <v>49</v>
      </c>
      <c r="C32" s="55"/>
      <c r="D32" s="55"/>
      <c r="E32" s="68" t="s">
        <v>40</v>
      </c>
      <c r="F32" s="93">
        <v>4047</v>
      </c>
      <c r="G32" s="93">
        <v>4168</v>
      </c>
      <c r="H32" s="93">
        <v>1381</v>
      </c>
      <c r="I32" s="93">
        <v>1215</v>
      </c>
      <c r="J32" s="93">
        <v>180</v>
      </c>
      <c r="K32" s="93">
        <v>330</v>
      </c>
      <c r="L32" s="56"/>
      <c r="M32" s="56"/>
      <c r="N32" s="56"/>
      <c r="O32" s="56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17"/>
      <c r="B33" s="64"/>
      <c r="C33" s="62" t="s">
        <v>69</v>
      </c>
      <c r="D33" s="55"/>
      <c r="E33" s="68"/>
      <c r="F33" s="93">
        <v>3969</v>
      </c>
      <c r="G33" s="93">
        <v>4028</v>
      </c>
      <c r="H33" s="93">
        <v>1381</v>
      </c>
      <c r="I33" s="93">
        <v>1215</v>
      </c>
      <c r="J33" s="93">
        <v>84</v>
      </c>
      <c r="K33" s="93">
        <v>326</v>
      </c>
      <c r="L33" s="56"/>
      <c r="M33" s="56"/>
      <c r="N33" s="56"/>
      <c r="O33" s="56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17"/>
      <c r="B34" s="64"/>
      <c r="C34" s="63"/>
      <c r="D34" s="55" t="s">
        <v>70</v>
      </c>
      <c r="E34" s="68"/>
      <c r="F34" s="93">
        <v>3969</v>
      </c>
      <c r="G34" s="93">
        <v>4028</v>
      </c>
      <c r="H34" s="93">
        <v>1381</v>
      </c>
      <c r="I34" s="93">
        <v>1215</v>
      </c>
      <c r="J34" s="93">
        <v>0</v>
      </c>
      <c r="K34" s="93">
        <v>282</v>
      </c>
      <c r="L34" s="56"/>
      <c r="M34" s="56"/>
      <c r="N34" s="56"/>
      <c r="O34" s="56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17"/>
      <c r="B35" s="63"/>
      <c r="C35" s="55" t="s">
        <v>71</v>
      </c>
      <c r="D35" s="55"/>
      <c r="E35" s="68"/>
      <c r="F35" s="93">
        <v>78</v>
      </c>
      <c r="G35" s="93">
        <v>141</v>
      </c>
      <c r="H35" s="93">
        <v>4.0000000000000001E-3</v>
      </c>
      <c r="I35" s="93">
        <v>0.4</v>
      </c>
      <c r="J35" s="95">
        <v>97</v>
      </c>
      <c r="K35" s="95">
        <v>4</v>
      </c>
      <c r="L35" s="56"/>
      <c r="M35" s="56"/>
      <c r="N35" s="56"/>
      <c r="O35" s="56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17"/>
      <c r="B36" s="62" t="s">
        <v>52</v>
      </c>
      <c r="C36" s="55"/>
      <c r="D36" s="55"/>
      <c r="E36" s="68" t="s">
        <v>41</v>
      </c>
      <c r="F36" s="93">
        <v>1630</v>
      </c>
      <c r="G36" s="93">
        <v>1688</v>
      </c>
      <c r="H36" s="93">
        <v>437</v>
      </c>
      <c r="I36" s="93">
        <v>421</v>
      </c>
      <c r="J36" s="93">
        <v>10</v>
      </c>
      <c r="K36" s="93">
        <v>15</v>
      </c>
      <c r="L36" s="56"/>
      <c r="M36" s="56"/>
      <c r="N36" s="56"/>
      <c r="O36" s="56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17"/>
      <c r="B37" s="64"/>
      <c r="C37" s="55" t="s">
        <v>72</v>
      </c>
      <c r="D37" s="55"/>
      <c r="E37" s="68"/>
      <c r="F37" s="93">
        <v>416</v>
      </c>
      <c r="G37" s="93">
        <v>439</v>
      </c>
      <c r="H37" s="93">
        <v>140</v>
      </c>
      <c r="I37" s="93">
        <v>129</v>
      </c>
      <c r="J37" s="93">
        <v>10</v>
      </c>
      <c r="K37" s="93">
        <v>14</v>
      </c>
      <c r="L37" s="56"/>
      <c r="M37" s="56"/>
      <c r="N37" s="56"/>
      <c r="O37" s="56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17"/>
      <c r="B38" s="63"/>
      <c r="C38" s="55" t="s">
        <v>73</v>
      </c>
      <c r="D38" s="55"/>
      <c r="E38" s="68"/>
      <c r="F38" s="93">
        <v>1213</v>
      </c>
      <c r="G38" s="93">
        <v>1250</v>
      </c>
      <c r="H38" s="93">
        <v>297</v>
      </c>
      <c r="I38" s="93">
        <v>293</v>
      </c>
      <c r="J38" s="93">
        <v>5.0000000000000001E-3</v>
      </c>
      <c r="K38" s="93">
        <v>0.5</v>
      </c>
      <c r="L38" s="56"/>
      <c r="M38" s="56"/>
      <c r="N38" s="56"/>
      <c r="O38" s="56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17"/>
      <c r="B39" s="49" t="s">
        <v>74</v>
      </c>
      <c r="C39" s="49"/>
      <c r="D39" s="49"/>
      <c r="E39" s="68" t="s">
        <v>107</v>
      </c>
      <c r="F39" s="93">
        <f>F32-F36</f>
        <v>2417</v>
      </c>
      <c r="G39" s="93">
        <f>G32-G36</f>
        <v>2480</v>
      </c>
      <c r="H39" s="93">
        <f>H32-H36</f>
        <v>944</v>
      </c>
      <c r="I39" s="93">
        <f t="shared" ref="I39:O39" si="6">I32-I36</f>
        <v>794</v>
      </c>
      <c r="J39" s="93">
        <f>J32-J36</f>
        <v>170</v>
      </c>
      <c r="K39" s="93">
        <f t="shared" si="6"/>
        <v>315</v>
      </c>
      <c r="L39" s="56">
        <f t="shared" si="6"/>
        <v>0</v>
      </c>
      <c r="M39" s="56">
        <f t="shared" si="6"/>
        <v>0</v>
      </c>
      <c r="N39" s="56">
        <f t="shared" si="6"/>
        <v>0</v>
      </c>
      <c r="O39" s="56">
        <f t="shared" si="6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0" t="s">
        <v>85</v>
      </c>
      <c r="B40" s="62" t="s">
        <v>75</v>
      </c>
      <c r="C40" s="55"/>
      <c r="D40" s="55"/>
      <c r="E40" s="68" t="s">
        <v>43</v>
      </c>
      <c r="F40" s="93">
        <v>785</v>
      </c>
      <c r="G40" s="93">
        <v>1408</v>
      </c>
      <c r="H40" s="93">
        <v>737</v>
      </c>
      <c r="I40" s="93">
        <v>2642</v>
      </c>
      <c r="J40" s="93">
        <v>6400</v>
      </c>
      <c r="K40" s="93">
        <v>456</v>
      </c>
      <c r="L40" s="56"/>
      <c r="M40" s="56"/>
      <c r="N40" s="56"/>
      <c r="O40" s="56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1"/>
      <c r="B41" s="63"/>
      <c r="C41" s="55" t="s">
        <v>76</v>
      </c>
      <c r="D41" s="55"/>
      <c r="E41" s="68"/>
      <c r="F41" s="95">
        <v>0</v>
      </c>
      <c r="G41" s="95">
        <v>0</v>
      </c>
      <c r="H41" s="95">
        <v>0</v>
      </c>
      <c r="I41" s="95">
        <v>0</v>
      </c>
      <c r="J41" s="93">
        <v>0</v>
      </c>
      <c r="K41" s="93">
        <v>0</v>
      </c>
      <c r="L41" s="56"/>
      <c r="M41" s="56"/>
      <c r="N41" s="56"/>
      <c r="O41" s="56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1"/>
      <c r="B42" s="62" t="s">
        <v>63</v>
      </c>
      <c r="C42" s="55"/>
      <c r="D42" s="55"/>
      <c r="E42" s="68" t="s">
        <v>44</v>
      </c>
      <c r="F42" s="93">
        <v>1581</v>
      </c>
      <c r="G42" s="93">
        <v>2345</v>
      </c>
      <c r="H42" s="93">
        <v>1654</v>
      </c>
      <c r="I42" s="93">
        <v>3574</v>
      </c>
      <c r="J42" s="93">
        <v>6228</v>
      </c>
      <c r="K42" s="93">
        <v>557</v>
      </c>
      <c r="L42" s="56"/>
      <c r="M42" s="56"/>
      <c r="N42" s="56"/>
      <c r="O42" s="56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1"/>
      <c r="B43" s="63"/>
      <c r="C43" s="55" t="s">
        <v>77</v>
      </c>
      <c r="D43" s="55"/>
      <c r="E43" s="68"/>
      <c r="F43" s="93">
        <v>786</v>
      </c>
      <c r="G43" s="93">
        <v>1413</v>
      </c>
      <c r="H43" s="93">
        <v>736</v>
      </c>
      <c r="I43" s="93">
        <v>2641</v>
      </c>
      <c r="J43" s="95">
        <v>5852</v>
      </c>
      <c r="K43" s="95">
        <v>0</v>
      </c>
      <c r="L43" s="56"/>
      <c r="M43" s="56"/>
      <c r="N43" s="56"/>
      <c r="O43" s="56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1"/>
      <c r="B44" s="55" t="s">
        <v>74</v>
      </c>
      <c r="C44" s="55"/>
      <c r="D44" s="55"/>
      <c r="E44" s="68" t="s">
        <v>108</v>
      </c>
      <c r="F44" s="95">
        <f t="shared" ref="F44:H44" si="7">F40-F42</f>
        <v>-796</v>
      </c>
      <c r="G44" s="95">
        <f t="shared" si="7"/>
        <v>-937</v>
      </c>
      <c r="H44" s="95">
        <f t="shared" si="7"/>
        <v>-917</v>
      </c>
      <c r="I44" s="95">
        <f t="shared" ref="I44:O44" si="8">I40-I42</f>
        <v>-932</v>
      </c>
      <c r="J44" s="95">
        <f>J40-J42</f>
        <v>172</v>
      </c>
      <c r="K44" s="95">
        <f>K40-K42</f>
        <v>-101</v>
      </c>
      <c r="L44" s="70">
        <f t="shared" si="8"/>
        <v>0</v>
      </c>
      <c r="M44" s="70">
        <f t="shared" si="8"/>
        <v>0</v>
      </c>
      <c r="N44" s="70">
        <f t="shared" si="8"/>
        <v>0</v>
      </c>
      <c r="O44" s="70">
        <f t="shared" si="8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0" t="s">
        <v>86</v>
      </c>
      <c r="B45" s="49" t="s">
        <v>78</v>
      </c>
      <c r="C45" s="49"/>
      <c r="D45" s="49"/>
      <c r="E45" s="68" t="s">
        <v>109</v>
      </c>
      <c r="F45" s="93">
        <f t="shared" ref="F45:O45" si="9">F39+F44</f>
        <v>1621</v>
      </c>
      <c r="G45" s="93">
        <f t="shared" si="9"/>
        <v>1543</v>
      </c>
      <c r="H45" s="93">
        <f t="shared" si="9"/>
        <v>27</v>
      </c>
      <c r="I45" s="93">
        <f t="shared" si="9"/>
        <v>-138</v>
      </c>
      <c r="J45" s="93">
        <f>J39+J44</f>
        <v>342</v>
      </c>
      <c r="K45" s="93">
        <f t="shared" si="9"/>
        <v>214</v>
      </c>
      <c r="L45" s="56">
        <f t="shared" si="9"/>
        <v>0</v>
      </c>
      <c r="M45" s="56">
        <f t="shared" si="9"/>
        <v>0</v>
      </c>
      <c r="N45" s="56">
        <f t="shared" si="9"/>
        <v>0</v>
      </c>
      <c r="O45" s="56">
        <f t="shared" si="9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1"/>
      <c r="B46" s="55" t="s">
        <v>79</v>
      </c>
      <c r="C46" s="55"/>
      <c r="D46" s="55"/>
      <c r="E46" s="55"/>
      <c r="F46" s="95">
        <v>52</v>
      </c>
      <c r="G46" s="95">
        <v>30</v>
      </c>
      <c r="H46" s="95">
        <v>1597</v>
      </c>
      <c r="I46" s="95">
        <v>1374</v>
      </c>
      <c r="J46" s="95">
        <v>342</v>
      </c>
      <c r="K46" s="95">
        <v>215</v>
      </c>
      <c r="L46" s="56"/>
      <c r="M46" s="56"/>
      <c r="N46" s="70"/>
      <c r="O46" s="70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1"/>
      <c r="B47" s="55" t="s">
        <v>80</v>
      </c>
      <c r="C47" s="55"/>
      <c r="D47" s="55"/>
      <c r="E47" s="55"/>
      <c r="F47" s="93">
        <v>1570</v>
      </c>
      <c r="G47" s="93">
        <v>1513</v>
      </c>
      <c r="H47" s="93">
        <v>-1570</v>
      </c>
      <c r="I47" s="93">
        <v>-1513</v>
      </c>
      <c r="J47" s="93">
        <v>0</v>
      </c>
      <c r="K47" s="93">
        <v>0</v>
      </c>
      <c r="L47" s="56"/>
      <c r="M47" s="56"/>
      <c r="N47" s="56"/>
      <c r="O47" s="56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1"/>
      <c r="B48" s="55" t="s">
        <v>81</v>
      </c>
      <c r="C48" s="55"/>
      <c r="D48" s="55"/>
      <c r="E48" s="55"/>
      <c r="F48" s="93">
        <v>1570</v>
      </c>
      <c r="G48" s="93">
        <v>1513</v>
      </c>
      <c r="H48" s="93">
        <v>-1570</v>
      </c>
      <c r="I48" s="93">
        <v>-1513</v>
      </c>
      <c r="J48" s="93">
        <v>0</v>
      </c>
      <c r="K48" s="93">
        <v>0</v>
      </c>
      <c r="L48" s="56"/>
      <c r="M48" s="56"/>
      <c r="N48" s="56"/>
      <c r="O48" s="56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6" ht="15.95" customHeight="1">
      <c r="A49" s="8" t="s">
        <v>110</v>
      </c>
      <c r="O49" s="7"/>
      <c r="P49" s="7"/>
    </row>
    <row r="50" spans="1:16" ht="15.95" customHeight="1">
      <c r="A50" s="8"/>
      <c r="O50" s="7"/>
      <c r="P50" s="7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18" sqref="I18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1.87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92" t="s">
        <v>258</v>
      </c>
      <c r="F1" s="1"/>
    </row>
    <row r="3" spans="1:9" ht="14.25">
      <c r="A3" s="10" t="s">
        <v>111</v>
      </c>
    </row>
    <row r="5" spans="1:9">
      <c r="A5" s="17" t="s">
        <v>236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60"/>
      <c r="F7" s="50" t="s">
        <v>237</v>
      </c>
      <c r="G7" s="50"/>
      <c r="H7" s="50" t="s">
        <v>238</v>
      </c>
      <c r="I7" s="71" t="s">
        <v>21</v>
      </c>
    </row>
    <row r="8" spans="1:9" ht="17.100000000000001" customHeight="1">
      <c r="A8" s="18"/>
      <c r="B8" s="19"/>
      <c r="C8" s="19"/>
      <c r="D8" s="19"/>
      <c r="E8" s="61"/>
      <c r="F8" s="53" t="s">
        <v>250</v>
      </c>
      <c r="G8" s="53" t="s">
        <v>2</v>
      </c>
      <c r="H8" s="53" t="s">
        <v>250</v>
      </c>
      <c r="I8" s="54"/>
    </row>
    <row r="9" spans="1:9" ht="18" customHeight="1">
      <c r="A9" s="106" t="s">
        <v>87</v>
      </c>
      <c r="B9" s="106" t="s">
        <v>89</v>
      </c>
      <c r="C9" s="62" t="s">
        <v>3</v>
      </c>
      <c r="D9" s="55"/>
      <c r="E9" s="55"/>
      <c r="F9" s="56">
        <v>1274820</v>
      </c>
      <c r="G9" s="57">
        <f>F9/$F$27*100</f>
        <v>33.642057083985598</v>
      </c>
      <c r="H9" s="93">
        <v>1310358</v>
      </c>
      <c r="I9" s="57">
        <f t="shared" ref="I9:I45" si="0">(F9/H9-1)*100</f>
        <v>-2.7120832627419378</v>
      </c>
    </row>
    <row r="10" spans="1:9" ht="18" customHeight="1">
      <c r="A10" s="106"/>
      <c r="B10" s="106"/>
      <c r="C10" s="64"/>
      <c r="D10" s="62" t="s">
        <v>22</v>
      </c>
      <c r="E10" s="55"/>
      <c r="F10" s="56">
        <v>359798</v>
      </c>
      <c r="G10" s="57">
        <f t="shared" ref="G10:G27" si="1">F10/$F$27*100</f>
        <v>9.4949442703313807</v>
      </c>
      <c r="H10" s="93">
        <v>379788</v>
      </c>
      <c r="I10" s="57">
        <f t="shared" si="0"/>
        <v>-5.2634627739686302</v>
      </c>
    </row>
    <row r="11" spans="1:9" ht="18" customHeight="1">
      <c r="A11" s="106"/>
      <c r="B11" s="106"/>
      <c r="C11" s="64"/>
      <c r="D11" s="64"/>
      <c r="E11" s="49" t="s">
        <v>23</v>
      </c>
      <c r="F11" s="56">
        <v>269150</v>
      </c>
      <c r="G11" s="57">
        <f t="shared" si="1"/>
        <v>7.1027750303217108</v>
      </c>
      <c r="H11" s="93">
        <v>265157</v>
      </c>
      <c r="I11" s="57">
        <f t="shared" si="0"/>
        <v>1.5059002779485464</v>
      </c>
    </row>
    <row r="12" spans="1:9" ht="18" customHeight="1">
      <c r="A12" s="106"/>
      <c r="B12" s="106"/>
      <c r="C12" s="64"/>
      <c r="D12" s="64"/>
      <c r="E12" s="49" t="s">
        <v>24</v>
      </c>
      <c r="F12" s="56">
        <v>36861</v>
      </c>
      <c r="G12" s="57">
        <f t="shared" si="1"/>
        <v>0.97274898901240414</v>
      </c>
      <c r="H12" s="93">
        <v>65363</v>
      </c>
      <c r="I12" s="57">
        <f t="shared" si="0"/>
        <v>-43.605709652249743</v>
      </c>
    </row>
    <row r="13" spans="1:9" ht="18" customHeight="1">
      <c r="A13" s="106"/>
      <c r="B13" s="106"/>
      <c r="C13" s="64"/>
      <c r="D13" s="63"/>
      <c r="E13" s="49" t="s">
        <v>25</v>
      </c>
      <c r="F13" s="56">
        <v>2994</v>
      </c>
      <c r="G13" s="57">
        <f t="shared" si="1"/>
        <v>7.9010620251841732E-2</v>
      </c>
      <c r="H13" s="93">
        <v>2991</v>
      </c>
      <c r="I13" s="57">
        <f t="shared" si="0"/>
        <v>0.10030090270811698</v>
      </c>
    </row>
    <row r="14" spans="1:9" ht="18" customHeight="1">
      <c r="A14" s="106"/>
      <c r="B14" s="106"/>
      <c r="C14" s="64"/>
      <c r="D14" s="62" t="s">
        <v>26</v>
      </c>
      <c r="E14" s="55"/>
      <c r="F14" s="56">
        <v>373506</v>
      </c>
      <c r="G14" s="57">
        <f t="shared" si="1"/>
        <v>9.856693629854508</v>
      </c>
      <c r="H14" s="93">
        <v>404248</v>
      </c>
      <c r="I14" s="57">
        <f t="shared" si="0"/>
        <v>-7.6047376857770521</v>
      </c>
    </row>
    <row r="15" spans="1:9" ht="18" customHeight="1">
      <c r="A15" s="106"/>
      <c r="B15" s="106"/>
      <c r="C15" s="64"/>
      <c r="D15" s="64"/>
      <c r="E15" s="49" t="s">
        <v>27</v>
      </c>
      <c r="F15" s="56">
        <v>16152</v>
      </c>
      <c r="G15" s="57">
        <f t="shared" si="1"/>
        <v>0.42624567077747083</v>
      </c>
      <c r="H15" s="93">
        <v>15854</v>
      </c>
      <c r="I15" s="57">
        <f t="shared" si="0"/>
        <v>1.8796518228838099</v>
      </c>
    </row>
    <row r="16" spans="1:9" ht="18" customHeight="1">
      <c r="A16" s="106"/>
      <c r="B16" s="106"/>
      <c r="C16" s="64"/>
      <c r="D16" s="63"/>
      <c r="E16" s="49" t="s">
        <v>28</v>
      </c>
      <c r="F16" s="56">
        <v>357355</v>
      </c>
      <c r="G16" s="57">
        <f t="shared" si="1"/>
        <v>9.43047434872976</v>
      </c>
      <c r="H16" s="93">
        <v>388394</v>
      </c>
      <c r="I16" s="57">
        <f t="shared" si="0"/>
        <v>-7.9916270591203764</v>
      </c>
    </row>
    <row r="17" spans="1:9" ht="18" customHeight="1">
      <c r="A17" s="106"/>
      <c r="B17" s="106"/>
      <c r="C17" s="64"/>
      <c r="D17" s="107" t="s">
        <v>29</v>
      </c>
      <c r="E17" s="108"/>
      <c r="F17" s="56">
        <v>570195</v>
      </c>
      <c r="G17" s="57">
        <f t="shared" si="1"/>
        <v>15.047248034234769</v>
      </c>
      <c r="H17" s="93">
        <v>486032</v>
      </c>
      <c r="I17" s="57">
        <f t="shared" si="0"/>
        <v>17.316349540770972</v>
      </c>
    </row>
    <row r="18" spans="1:9" ht="18" customHeight="1">
      <c r="A18" s="106"/>
      <c r="B18" s="106"/>
      <c r="C18" s="64"/>
      <c r="D18" s="107" t="s">
        <v>93</v>
      </c>
      <c r="E18" s="109"/>
      <c r="F18" s="56">
        <v>32703</v>
      </c>
      <c r="G18" s="57">
        <f t="shared" si="1"/>
        <v>0.86302081299130928</v>
      </c>
      <c r="H18" s="93">
        <v>41327</v>
      </c>
      <c r="I18" s="57">
        <f t="shared" si="0"/>
        <v>-20.867713601277615</v>
      </c>
    </row>
    <row r="19" spans="1:9" ht="18" customHeight="1">
      <c r="A19" s="106"/>
      <c r="B19" s="106"/>
      <c r="C19" s="63"/>
      <c r="D19" s="107" t="s">
        <v>94</v>
      </c>
      <c r="E19" s="109"/>
      <c r="F19" s="56">
        <v>125</v>
      </c>
      <c r="G19" s="57">
        <f t="shared" si="1"/>
        <v>3.2987065903407535E-3</v>
      </c>
      <c r="H19" s="93">
        <v>0.04</v>
      </c>
      <c r="I19" s="105" t="s">
        <v>272</v>
      </c>
    </row>
    <row r="20" spans="1:9" ht="18" customHeight="1">
      <c r="A20" s="106"/>
      <c r="B20" s="106"/>
      <c r="C20" s="55" t="s">
        <v>4</v>
      </c>
      <c r="D20" s="55"/>
      <c r="E20" s="55"/>
      <c r="F20" s="56">
        <v>129287</v>
      </c>
      <c r="G20" s="57">
        <f t="shared" si="1"/>
        <v>3.4118390315630807</v>
      </c>
      <c r="H20" s="93">
        <v>152989</v>
      </c>
      <c r="I20" s="57">
        <f t="shared" si="0"/>
        <v>-15.492617116263263</v>
      </c>
    </row>
    <row r="21" spans="1:9" ht="18" customHeight="1">
      <c r="A21" s="106"/>
      <c r="B21" s="106"/>
      <c r="C21" s="55" t="s">
        <v>5</v>
      </c>
      <c r="D21" s="55"/>
      <c r="E21" s="55"/>
      <c r="F21" s="56">
        <v>259382</v>
      </c>
      <c r="G21" s="57">
        <f t="shared" si="1"/>
        <v>6.8450009025261229</v>
      </c>
      <c r="H21" s="93">
        <v>247773</v>
      </c>
      <c r="I21" s="57">
        <f t="shared" si="0"/>
        <v>4.6853369818341761</v>
      </c>
    </row>
    <row r="22" spans="1:9" ht="18" customHeight="1">
      <c r="A22" s="106"/>
      <c r="B22" s="106"/>
      <c r="C22" s="55" t="s">
        <v>30</v>
      </c>
      <c r="D22" s="55"/>
      <c r="E22" s="55"/>
      <c r="F22" s="56">
        <v>62531</v>
      </c>
      <c r="G22" s="57">
        <f t="shared" si="1"/>
        <v>1.6501713744047815</v>
      </c>
      <c r="H22" s="93">
        <v>64822</v>
      </c>
      <c r="I22" s="57">
        <f t="shared" si="0"/>
        <v>-3.5342939125605488</v>
      </c>
    </row>
    <row r="23" spans="1:9" ht="18" customHeight="1">
      <c r="A23" s="106"/>
      <c r="B23" s="106"/>
      <c r="C23" s="55" t="s">
        <v>6</v>
      </c>
      <c r="D23" s="55"/>
      <c r="E23" s="55"/>
      <c r="F23" s="56">
        <v>712689</v>
      </c>
      <c r="G23" s="57">
        <f t="shared" si="1"/>
        <v>18.807615209306892</v>
      </c>
      <c r="H23" s="93">
        <v>205711</v>
      </c>
      <c r="I23" s="57">
        <f t="shared" si="0"/>
        <v>246.45157526821612</v>
      </c>
    </row>
    <row r="24" spans="1:9" ht="18" customHeight="1">
      <c r="A24" s="106"/>
      <c r="B24" s="106"/>
      <c r="C24" s="55" t="s">
        <v>31</v>
      </c>
      <c r="D24" s="55"/>
      <c r="E24" s="55"/>
      <c r="F24" s="56">
        <v>10180</v>
      </c>
      <c r="G24" s="57">
        <f t="shared" si="1"/>
        <v>0.26864666471735099</v>
      </c>
      <c r="H24" s="93">
        <v>21013</v>
      </c>
      <c r="I24" s="57">
        <f t="shared" si="0"/>
        <v>-51.553800028553752</v>
      </c>
    </row>
    <row r="25" spans="1:9" ht="18" customHeight="1">
      <c r="A25" s="106"/>
      <c r="B25" s="106"/>
      <c r="C25" s="55" t="s">
        <v>7</v>
      </c>
      <c r="D25" s="55"/>
      <c r="E25" s="55"/>
      <c r="F25" s="56">
        <v>322137</v>
      </c>
      <c r="G25" s="57">
        <f t="shared" si="1"/>
        <v>8.5010835591407954</v>
      </c>
      <c r="H25" s="93">
        <v>241804</v>
      </c>
      <c r="I25" s="57">
        <f t="shared" si="0"/>
        <v>33.222361912954291</v>
      </c>
    </row>
    <row r="26" spans="1:9" ht="18" customHeight="1">
      <c r="A26" s="106"/>
      <c r="B26" s="106"/>
      <c r="C26" s="55" t="s">
        <v>8</v>
      </c>
      <c r="D26" s="55"/>
      <c r="E26" s="55"/>
      <c r="F26" s="56">
        <v>1018338</v>
      </c>
      <c r="G26" s="57">
        <f t="shared" si="1"/>
        <v>26.873586174355381</v>
      </c>
      <c r="H26" s="93">
        <v>337683</v>
      </c>
      <c r="I26" s="57">
        <f t="shared" si="0"/>
        <v>201.56626184913068</v>
      </c>
    </row>
    <row r="27" spans="1:9" ht="18" customHeight="1">
      <c r="A27" s="106"/>
      <c r="B27" s="106"/>
      <c r="C27" s="55" t="s">
        <v>9</v>
      </c>
      <c r="D27" s="55"/>
      <c r="E27" s="55"/>
      <c r="F27" s="56">
        <f>SUM(F9,F20:F26)</f>
        <v>3789364</v>
      </c>
      <c r="G27" s="57">
        <f t="shared" si="1"/>
        <v>100</v>
      </c>
      <c r="H27" s="93">
        <f>SUM(H9,H20:H26)</f>
        <v>2582153</v>
      </c>
      <c r="I27" s="57">
        <f t="shared" si="0"/>
        <v>46.752109576775666</v>
      </c>
    </row>
    <row r="28" spans="1:9" ht="18" customHeight="1">
      <c r="A28" s="106"/>
      <c r="B28" s="106" t="s">
        <v>88</v>
      </c>
      <c r="C28" s="62" t="s">
        <v>10</v>
      </c>
      <c r="D28" s="55"/>
      <c r="E28" s="55"/>
      <c r="F28" s="56">
        <v>1111062</v>
      </c>
      <c r="G28" s="57">
        <f t="shared" ref="G28:G45" si="2">F28/$F$45*100</f>
        <v>29.759141184647714</v>
      </c>
      <c r="H28" s="93">
        <v>1110682</v>
      </c>
      <c r="I28" s="57">
        <f t="shared" si="0"/>
        <v>3.4213213142919585E-2</v>
      </c>
    </row>
    <row r="29" spans="1:9" ht="18" customHeight="1">
      <c r="A29" s="106"/>
      <c r="B29" s="106"/>
      <c r="C29" s="64"/>
      <c r="D29" s="55" t="s">
        <v>11</v>
      </c>
      <c r="E29" s="55"/>
      <c r="F29" s="56">
        <v>666168</v>
      </c>
      <c r="G29" s="57">
        <f t="shared" si="2"/>
        <v>17.842917465176917</v>
      </c>
      <c r="H29" s="93">
        <v>672817</v>
      </c>
      <c r="I29" s="57">
        <f t="shared" si="0"/>
        <v>-0.98823305594240018</v>
      </c>
    </row>
    <row r="30" spans="1:9" ht="18" customHeight="1">
      <c r="A30" s="106"/>
      <c r="B30" s="106"/>
      <c r="C30" s="64"/>
      <c r="D30" s="55" t="s">
        <v>32</v>
      </c>
      <c r="E30" s="55"/>
      <c r="F30" s="56">
        <v>57006</v>
      </c>
      <c r="G30" s="57">
        <f t="shared" si="2"/>
        <v>1.5268721298829655</v>
      </c>
      <c r="H30" s="93">
        <v>54023</v>
      </c>
      <c r="I30" s="57">
        <f t="shared" si="0"/>
        <v>5.5217222294208002</v>
      </c>
    </row>
    <row r="31" spans="1:9" ht="18" customHeight="1">
      <c r="A31" s="106"/>
      <c r="B31" s="106"/>
      <c r="C31" s="63"/>
      <c r="D31" s="55" t="s">
        <v>12</v>
      </c>
      <c r="E31" s="55"/>
      <c r="F31" s="56">
        <v>387889</v>
      </c>
      <c r="G31" s="57">
        <f t="shared" si="2"/>
        <v>10.389378373998765</v>
      </c>
      <c r="H31" s="93">
        <v>383843</v>
      </c>
      <c r="I31" s="57">
        <f t="shared" si="0"/>
        <v>1.0540767970237841</v>
      </c>
    </row>
    <row r="32" spans="1:9" ht="18" customHeight="1">
      <c r="A32" s="106"/>
      <c r="B32" s="106"/>
      <c r="C32" s="62" t="s">
        <v>13</v>
      </c>
      <c r="D32" s="55"/>
      <c r="E32" s="55"/>
      <c r="F32" s="56">
        <v>2447138</v>
      </c>
      <c r="G32" s="57">
        <f t="shared" si="2"/>
        <v>65.545149811906484</v>
      </c>
      <c r="H32" s="93">
        <v>1239863</v>
      </c>
      <c r="I32" s="57">
        <f t="shared" si="0"/>
        <v>97.371645093046567</v>
      </c>
    </row>
    <row r="33" spans="1:9" ht="18" customHeight="1">
      <c r="A33" s="106"/>
      <c r="B33" s="106"/>
      <c r="C33" s="64"/>
      <c r="D33" s="55" t="s">
        <v>14</v>
      </c>
      <c r="E33" s="55"/>
      <c r="F33" s="56">
        <v>85386</v>
      </c>
      <c r="G33" s="57">
        <f t="shared" si="2"/>
        <v>2.2870137122791792</v>
      </c>
      <c r="H33" s="93">
        <v>66731</v>
      </c>
      <c r="I33" s="57">
        <f t="shared" si="0"/>
        <v>27.955522920381839</v>
      </c>
    </row>
    <row r="34" spans="1:9" ht="18" customHeight="1">
      <c r="A34" s="106"/>
      <c r="B34" s="106"/>
      <c r="C34" s="64"/>
      <c r="D34" s="55" t="s">
        <v>33</v>
      </c>
      <c r="E34" s="55"/>
      <c r="F34" s="56">
        <v>24884</v>
      </c>
      <c r="G34" s="57">
        <f t="shared" si="2"/>
        <v>0.66650328175995011</v>
      </c>
      <c r="H34" s="93">
        <v>26025</v>
      </c>
      <c r="I34" s="57">
        <f t="shared" si="0"/>
        <v>-4.3842459173871307</v>
      </c>
    </row>
    <row r="35" spans="1:9" ht="18" customHeight="1">
      <c r="A35" s="106"/>
      <c r="B35" s="106"/>
      <c r="C35" s="64"/>
      <c r="D35" s="55" t="s">
        <v>34</v>
      </c>
      <c r="E35" s="55"/>
      <c r="F35" s="56">
        <v>1378334</v>
      </c>
      <c r="G35" s="57">
        <f t="shared" si="2"/>
        <v>36.917864264640691</v>
      </c>
      <c r="H35" s="93">
        <v>829710</v>
      </c>
      <c r="I35" s="57">
        <f t="shared" si="0"/>
        <v>66.122380108712676</v>
      </c>
    </row>
    <row r="36" spans="1:9" ht="18" customHeight="1">
      <c r="A36" s="106"/>
      <c r="B36" s="106"/>
      <c r="C36" s="64"/>
      <c r="D36" s="55" t="s">
        <v>35</v>
      </c>
      <c r="E36" s="55"/>
      <c r="F36" s="56">
        <v>53871</v>
      </c>
      <c r="G36" s="57">
        <f t="shared" si="2"/>
        <v>1.4429030015950117</v>
      </c>
      <c r="H36" s="93">
        <v>54134</v>
      </c>
      <c r="I36" s="57">
        <f t="shared" si="0"/>
        <v>-0.48583145527764104</v>
      </c>
    </row>
    <row r="37" spans="1:9" ht="18" customHeight="1">
      <c r="A37" s="106"/>
      <c r="B37" s="106"/>
      <c r="C37" s="64"/>
      <c r="D37" s="55" t="s">
        <v>15</v>
      </c>
      <c r="E37" s="55"/>
      <c r="F37" s="56">
        <v>21601</v>
      </c>
      <c r="G37" s="57">
        <f t="shared" si="2"/>
        <v>0.57857006065329852</v>
      </c>
      <c r="H37" s="93">
        <v>21425</v>
      </c>
      <c r="I37" s="57">
        <f t="shared" si="0"/>
        <v>0.82147024504084509</v>
      </c>
    </row>
    <row r="38" spans="1:9" ht="18" customHeight="1">
      <c r="A38" s="106"/>
      <c r="B38" s="106"/>
      <c r="C38" s="63"/>
      <c r="D38" s="55" t="s">
        <v>36</v>
      </c>
      <c r="E38" s="55"/>
      <c r="F38" s="56">
        <v>883061</v>
      </c>
      <c r="G38" s="57">
        <f t="shared" si="2"/>
        <v>23.652268706567405</v>
      </c>
      <c r="H38" s="93">
        <f>10108+231731</f>
        <v>241839</v>
      </c>
      <c r="I38" s="57">
        <f t="shared" si="0"/>
        <v>265.14416616013136</v>
      </c>
    </row>
    <row r="39" spans="1:9" ht="18" customHeight="1">
      <c r="A39" s="106"/>
      <c r="B39" s="106"/>
      <c r="C39" s="62" t="s">
        <v>16</v>
      </c>
      <c r="D39" s="55"/>
      <c r="E39" s="55"/>
      <c r="F39" s="56">
        <v>175315</v>
      </c>
      <c r="G39" s="57">
        <f t="shared" si="2"/>
        <v>4.6957090034458142</v>
      </c>
      <c r="H39" s="93">
        <v>175740</v>
      </c>
      <c r="I39" s="57">
        <f t="shared" si="0"/>
        <v>-0.24183452828041574</v>
      </c>
    </row>
    <row r="40" spans="1:9" ht="18" customHeight="1">
      <c r="A40" s="106"/>
      <c r="B40" s="106"/>
      <c r="C40" s="64"/>
      <c r="D40" s="62" t="s">
        <v>17</v>
      </c>
      <c r="E40" s="55"/>
      <c r="F40" s="56">
        <v>174485</v>
      </c>
      <c r="G40" s="57">
        <f t="shared" si="2"/>
        <v>4.6734779423679829</v>
      </c>
      <c r="H40" s="93">
        <v>174224</v>
      </c>
      <c r="I40" s="57">
        <f t="shared" si="0"/>
        <v>0.14980714482504265</v>
      </c>
    </row>
    <row r="41" spans="1:9" ht="18" customHeight="1">
      <c r="A41" s="106"/>
      <c r="B41" s="106"/>
      <c r="C41" s="64"/>
      <c r="D41" s="64"/>
      <c r="E41" s="58" t="s">
        <v>91</v>
      </c>
      <c r="F41" s="56">
        <v>123151</v>
      </c>
      <c r="G41" s="57">
        <f t="shared" si="2"/>
        <v>3.2985269913205113</v>
      </c>
      <c r="H41" s="93">
        <v>113184</v>
      </c>
      <c r="I41" s="59">
        <f t="shared" si="0"/>
        <v>8.8060149844501048</v>
      </c>
    </row>
    <row r="42" spans="1:9" ht="18" customHeight="1">
      <c r="A42" s="106"/>
      <c r="B42" s="106"/>
      <c r="C42" s="64"/>
      <c r="D42" s="63"/>
      <c r="E42" s="49" t="s">
        <v>37</v>
      </c>
      <c r="F42" s="56">
        <v>51334</v>
      </c>
      <c r="G42" s="57">
        <f t="shared" si="2"/>
        <v>1.3749509510474713</v>
      </c>
      <c r="H42" s="93">
        <v>61039</v>
      </c>
      <c r="I42" s="59">
        <f t="shared" si="0"/>
        <v>-15.899670702337854</v>
      </c>
    </row>
    <row r="43" spans="1:9" ht="18" customHeight="1">
      <c r="A43" s="106"/>
      <c r="B43" s="106"/>
      <c r="C43" s="64"/>
      <c r="D43" s="55" t="s">
        <v>38</v>
      </c>
      <c r="E43" s="55"/>
      <c r="F43" s="56">
        <v>830</v>
      </c>
      <c r="G43" s="57">
        <f t="shared" si="2"/>
        <v>2.2231061077831481E-2</v>
      </c>
      <c r="H43" s="93">
        <v>1516</v>
      </c>
      <c r="I43" s="59">
        <f t="shared" si="0"/>
        <v>-45.250659630606862</v>
      </c>
    </row>
    <row r="44" spans="1:9" ht="18" customHeight="1">
      <c r="A44" s="106"/>
      <c r="B44" s="106"/>
      <c r="C44" s="63"/>
      <c r="D44" s="55" t="s">
        <v>39</v>
      </c>
      <c r="E44" s="55"/>
      <c r="F44" s="56">
        <v>0</v>
      </c>
      <c r="G44" s="57">
        <f t="shared" si="2"/>
        <v>0</v>
      </c>
      <c r="H44" s="89">
        <v>0</v>
      </c>
      <c r="I44" s="57">
        <v>0</v>
      </c>
    </row>
    <row r="45" spans="1:9" ht="18" customHeight="1">
      <c r="A45" s="106"/>
      <c r="B45" s="106"/>
      <c r="C45" s="49" t="s">
        <v>18</v>
      </c>
      <c r="D45" s="49"/>
      <c r="E45" s="49"/>
      <c r="F45" s="56">
        <f>SUM(F28,F32,F39)</f>
        <v>3733515</v>
      </c>
      <c r="G45" s="57">
        <f t="shared" si="2"/>
        <v>100</v>
      </c>
      <c r="H45" s="91">
        <f>SUM(H28,H32,H39)</f>
        <v>2526285</v>
      </c>
      <c r="I45" s="57">
        <f t="shared" si="0"/>
        <v>47.786769901258161</v>
      </c>
    </row>
    <row r="46" spans="1:9">
      <c r="A46" s="23" t="s">
        <v>19</v>
      </c>
    </row>
    <row r="47" spans="1:9">
      <c r="A47" s="24" t="s">
        <v>20</v>
      </c>
    </row>
    <row r="57" spans="9:9">
      <c r="I57" s="7"/>
    </row>
    <row r="58" spans="9:9">
      <c r="I58" s="7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5" activePane="bottomRight" state="frozen"/>
      <selection activeCell="L8" sqref="L8"/>
      <selection pane="topRight" activeCell="L8" sqref="L8"/>
      <selection pane="bottomLeft" activeCell="L8" sqref="L8"/>
      <selection pane="bottomRight" activeCell="F26" sqref="F26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4" t="s">
        <v>0</v>
      </c>
      <c r="B1" s="34"/>
      <c r="C1" s="21" t="s">
        <v>258</v>
      </c>
      <c r="D1" s="35"/>
      <c r="E1" s="35"/>
    </row>
    <row r="4" spans="1:9">
      <c r="A4" s="36" t="s">
        <v>112</v>
      </c>
    </row>
    <row r="5" spans="1:9">
      <c r="I5" s="9" t="s">
        <v>113</v>
      </c>
    </row>
    <row r="6" spans="1:9" s="38" customFormat="1" ht="29.25" customHeight="1">
      <c r="A6" s="52" t="s">
        <v>114</v>
      </c>
      <c r="B6" s="72"/>
      <c r="C6" s="72"/>
      <c r="D6" s="72"/>
      <c r="E6" s="37" t="s">
        <v>240</v>
      </c>
      <c r="F6" s="37" t="s">
        <v>241</v>
      </c>
      <c r="G6" s="37" t="s">
        <v>242</v>
      </c>
      <c r="H6" s="37" t="s">
        <v>243</v>
      </c>
      <c r="I6" s="37" t="s">
        <v>244</v>
      </c>
    </row>
    <row r="7" spans="1:9" ht="27" customHeight="1">
      <c r="A7" s="127" t="s">
        <v>115</v>
      </c>
      <c r="B7" s="62" t="s">
        <v>116</v>
      </c>
      <c r="C7" s="55"/>
      <c r="D7" s="68" t="s">
        <v>117</v>
      </c>
      <c r="E7" s="97">
        <v>2776964</v>
      </c>
      <c r="F7" s="97">
        <v>2670046</v>
      </c>
      <c r="G7" s="97">
        <v>2580017</v>
      </c>
      <c r="H7" s="97">
        <v>2582153</v>
      </c>
      <c r="I7" s="97">
        <v>3789364</v>
      </c>
    </row>
    <row r="8" spans="1:9" ht="27" customHeight="1">
      <c r="A8" s="106"/>
      <c r="B8" s="75"/>
      <c r="C8" s="55" t="s">
        <v>118</v>
      </c>
      <c r="D8" s="68" t="s">
        <v>41</v>
      </c>
      <c r="E8" s="86">
        <v>1713766</v>
      </c>
      <c r="F8" s="86">
        <v>1716305</v>
      </c>
      <c r="G8" s="86">
        <v>1673921</v>
      </c>
      <c r="H8" s="100">
        <v>1721764</v>
      </c>
      <c r="I8" s="100">
        <v>1668933</v>
      </c>
    </row>
    <row r="9" spans="1:9" ht="27" customHeight="1">
      <c r="A9" s="106"/>
      <c r="B9" s="55" t="s">
        <v>119</v>
      </c>
      <c r="C9" s="55"/>
      <c r="D9" s="68"/>
      <c r="E9" s="86">
        <v>2758169</v>
      </c>
      <c r="F9" s="86">
        <v>2647594</v>
      </c>
      <c r="G9" s="86">
        <v>2554843</v>
      </c>
      <c r="H9" s="101">
        <v>2526285</v>
      </c>
      <c r="I9" s="101">
        <v>3733515</v>
      </c>
    </row>
    <row r="10" spans="1:9" ht="27" customHeight="1">
      <c r="A10" s="106"/>
      <c r="B10" s="55" t="s">
        <v>120</v>
      </c>
      <c r="C10" s="55"/>
      <c r="D10" s="68"/>
      <c r="E10" s="86">
        <v>18795</v>
      </c>
      <c r="F10" s="86">
        <v>22452</v>
      </c>
      <c r="G10" s="86">
        <v>25174</v>
      </c>
      <c r="H10" s="101">
        <v>55869</v>
      </c>
      <c r="I10" s="101">
        <v>55849</v>
      </c>
    </row>
    <row r="11" spans="1:9" ht="27" customHeight="1">
      <c r="A11" s="106"/>
      <c r="B11" s="55" t="s">
        <v>121</v>
      </c>
      <c r="C11" s="55"/>
      <c r="D11" s="68"/>
      <c r="E11" s="86">
        <v>15030</v>
      </c>
      <c r="F11" s="86">
        <v>14368</v>
      </c>
      <c r="G11" s="86">
        <v>19308</v>
      </c>
      <c r="H11" s="101">
        <v>19188</v>
      </c>
      <c r="I11" s="101">
        <v>20871</v>
      </c>
    </row>
    <row r="12" spans="1:9" ht="27" customHeight="1">
      <c r="A12" s="106"/>
      <c r="B12" s="55" t="s">
        <v>122</v>
      </c>
      <c r="C12" s="55"/>
      <c r="D12" s="68"/>
      <c r="E12" s="86">
        <v>3765</v>
      </c>
      <c r="F12" s="86">
        <v>8084</v>
      </c>
      <c r="G12" s="86">
        <v>5866</v>
      </c>
      <c r="H12" s="101">
        <v>36681</v>
      </c>
      <c r="I12" s="101">
        <v>34977</v>
      </c>
    </row>
    <row r="13" spans="1:9" ht="27" customHeight="1">
      <c r="A13" s="106"/>
      <c r="B13" s="55" t="s">
        <v>123</v>
      </c>
      <c r="C13" s="55"/>
      <c r="D13" s="68"/>
      <c r="E13" s="86">
        <v>-5342</v>
      </c>
      <c r="F13" s="86">
        <v>4319</v>
      </c>
      <c r="G13" s="86">
        <v>-2219</v>
      </c>
      <c r="H13" s="101">
        <v>30815</v>
      </c>
      <c r="I13" s="101">
        <v>-1703</v>
      </c>
    </row>
    <row r="14" spans="1:9" ht="27" customHeight="1">
      <c r="A14" s="106"/>
      <c r="B14" s="55" t="s">
        <v>124</v>
      </c>
      <c r="C14" s="55"/>
      <c r="D14" s="68"/>
      <c r="E14" s="86">
        <v>0</v>
      </c>
      <c r="F14" s="86">
        <v>0</v>
      </c>
      <c r="G14" s="86">
        <v>0</v>
      </c>
      <c r="H14" s="101">
        <v>0</v>
      </c>
      <c r="I14" s="101">
        <v>0</v>
      </c>
    </row>
    <row r="15" spans="1:9" ht="27" customHeight="1">
      <c r="A15" s="106"/>
      <c r="B15" s="55" t="s">
        <v>125</v>
      </c>
      <c r="C15" s="55"/>
      <c r="D15" s="68"/>
      <c r="E15" s="86">
        <v>-20340</v>
      </c>
      <c r="F15" s="86">
        <v>2821</v>
      </c>
      <c r="G15" s="86">
        <v>-2218</v>
      </c>
      <c r="H15" s="101">
        <v>35656</v>
      </c>
      <c r="I15" s="101">
        <v>-1703</v>
      </c>
    </row>
    <row r="16" spans="1:9" ht="27" customHeight="1">
      <c r="A16" s="106"/>
      <c r="B16" s="55" t="s">
        <v>126</v>
      </c>
      <c r="C16" s="55"/>
      <c r="D16" s="68" t="s">
        <v>42</v>
      </c>
      <c r="E16" s="86">
        <v>325977</v>
      </c>
      <c r="F16" s="86">
        <v>330499</v>
      </c>
      <c r="G16" s="86">
        <v>301910</v>
      </c>
      <c r="H16" s="101">
        <v>303406</v>
      </c>
      <c r="I16" s="101">
        <v>318817</v>
      </c>
    </row>
    <row r="17" spans="1:9" ht="27" customHeight="1">
      <c r="A17" s="106"/>
      <c r="B17" s="55" t="s">
        <v>127</v>
      </c>
      <c r="C17" s="55"/>
      <c r="D17" s="68" t="s">
        <v>43</v>
      </c>
      <c r="E17" s="86">
        <v>349678</v>
      </c>
      <c r="F17" s="86">
        <v>348750</v>
      </c>
      <c r="G17" s="86">
        <v>281360</v>
      </c>
      <c r="H17" s="101">
        <v>338603</v>
      </c>
      <c r="I17" s="101">
        <v>438371</v>
      </c>
    </row>
    <row r="18" spans="1:9" ht="27" customHeight="1">
      <c r="A18" s="106"/>
      <c r="B18" s="55" t="s">
        <v>128</v>
      </c>
      <c r="C18" s="55"/>
      <c r="D18" s="68" t="s">
        <v>44</v>
      </c>
      <c r="E18" s="86">
        <v>5517030</v>
      </c>
      <c r="F18" s="86">
        <v>5410018</v>
      </c>
      <c r="G18" s="86">
        <v>5328516</v>
      </c>
      <c r="H18" s="101">
        <v>5219171</v>
      </c>
      <c r="I18" s="101">
        <v>5180685</v>
      </c>
    </row>
    <row r="19" spans="1:9" ht="27" customHeight="1">
      <c r="A19" s="106"/>
      <c r="B19" s="55" t="s">
        <v>129</v>
      </c>
      <c r="C19" s="55"/>
      <c r="D19" s="68" t="s">
        <v>130</v>
      </c>
      <c r="E19" s="86">
        <v>5540731</v>
      </c>
      <c r="F19" s="86">
        <v>5428269</v>
      </c>
      <c r="G19" s="86">
        <v>5307966</v>
      </c>
      <c r="H19" s="86">
        <f>H17+H18-H16</f>
        <v>5254368</v>
      </c>
      <c r="I19" s="86">
        <f>I17+I18-I16</f>
        <v>5300239</v>
      </c>
    </row>
    <row r="20" spans="1:9" ht="27" customHeight="1">
      <c r="A20" s="106"/>
      <c r="B20" s="55" t="s">
        <v>131</v>
      </c>
      <c r="C20" s="55"/>
      <c r="D20" s="68" t="s">
        <v>132</v>
      </c>
      <c r="E20" s="102">
        <v>3.2192434673111734</v>
      </c>
      <c r="F20" s="102">
        <v>3.1521308858274026</v>
      </c>
      <c r="G20" s="102">
        <v>3.1832541679087605</v>
      </c>
      <c r="H20" s="102">
        <f>H18/H8</f>
        <v>3.0312929065772081</v>
      </c>
      <c r="I20" s="102">
        <f>I18/I8</f>
        <v>3.1041899225433256</v>
      </c>
    </row>
    <row r="21" spans="1:9" ht="27" customHeight="1">
      <c r="A21" s="106"/>
      <c r="B21" s="55" t="s">
        <v>133</v>
      </c>
      <c r="C21" s="55"/>
      <c r="D21" s="68" t="s">
        <v>134</v>
      </c>
      <c r="E21" s="102">
        <v>3.2330732433716154</v>
      </c>
      <c r="F21" s="102">
        <v>3.1627647766568296</v>
      </c>
      <c r="G21" s="102">
        <v>3.1709776028856798</v>
      </c>
      <c r="H21" s="102">
        <f>H19/H8</f>
        <v>3.0517353133182015</v>
      </c>
      <c r="I21" s="102">
        <f>I19/I8</f>
        <v>3.1758249132829177</v>
      </c>
    </row>
    <row r="22" spans="1:9" ht="27" customHeight="1">
      <c r="A22" s="106"/>
      <c r="B22" s="55" t="s">
        <v>135</v>
      </c>
      <c r="C22" s="55"/>
      <c r="D22" s="68" t="s">
        <v>136</v>
      </c>
      <c r="E22" s="86">
        <v>624135.90680616675</v>
      </c>
      <c r="F22" s="86">
        <v>612029.7497508052</v>
      </c>
      <c r="G22" s="86">
        <v>602809.51265285281</v>
      </c>
      <c r="H22" s="86">
        <f>H18/H24*1000000</f>
        <v>590439.42571663519</v>
      </c>
      <c r="I22" s="86">
        <f>I18/I24*1000000</f>
        <v>586203.85315837793</v>
      </c>
    </row>
    <row r="23" spans="1:9" ht="27" customHeight="1">
      <c r="A23" s="106"/>
      <c r="B23" s="55" t="s">
        <v>137</v>
      </c>
      <c r="C23" s="55"/>
      <c r="D23" s="68" t="s">
        <v>138</v>
      </c>
      <c r="E23" s="86">
        <v>626817.1764616177</v>
      </c>
      <c r="F23" s="86">
        <v>614094.46653413237</v>
      </c>
      <c r="G23" s="86">
        <v>600484.71237356006</v>
      </c>
      <c r="H23" s="86">
        <f>H19/H24*1000000</f>
        <v>594421.22598088183</v>
      </c>
      <c r="I23" s="86">
        <f>I19/I24*1000000</f>
        <v>599731.60392116266</v>
      </c>
    </row>
    <row r="24" spans="1:9" ht="27" customHeight="1">
      <c r="A24" s="106"/>
      <c r="B24" s="73" t="s">
        <v>139</v>
      </c>
      <c r="C24" s="74"/>
      <c r="D24" s="68" t="s">
        <v>140</v>
      </c>
      <c r="E24" s="86">
        <v>8839469</v>
      </c>
      <c r="F24" s="86">
        <v>8839469</v>
      </c>
      <c r="G24" s="101">
        <v>8839469</v>
      </c>
      <c r="H24" s="101">
        <f>G24</f>
        <v>8839469</v>
      </c>
      <c r="I24" s="101">
        <v>8837685</v>
      </c>
    </row>
    <row r="25" spans="1:9" ht="27" customHeight="1">
      <c r="A25" s="106"/>
      <c r="B25" s="49" t="s">
        <v>141</v>
      </c>
      <c r="C25" s="49"/>
      <c r="D25" s="49"/>
      <c r="E25" s="86">
        <v>1641995</v>
      </c>
      <c r="F25" s="86">
        <v>1555791</v>
      </c>
      <c r="G25" s="86">
        <v>1569476</v>
      </c>
      <c r="H25" s="93">
        <v>1577599</v>
      </c>
      <c r="I25" s="93">
        <v>1598009</v>
      </c>
    </row>
    <row r="26" spans="1:9" ht="27" customHeight="1">
      <c r="A26" s="106"/>
      <c r="B26" s="49" t="s">
        <v>142</v>
      </c>
      <c r="C26" s="49"/>
      <c r="D26" s="49"/>
      <c r="E26" s="103">
        <v>0.77</v>
      </c>
      <c r="F26" s="103">
        <v>0.78</v>
      </c>
      <c r="G26" s="103">
        <v>0.79</v>
      </c>
      <c r="H26" s="104">
        <v>0.79</v>
      </c>
      <c r="I26" s="104">
        <v>0.79</v>
      </c>
    </row>
    <row r="27" spans="1:9" ht="27" customHeight="1">
      <c r="A27" s="106"/>
      <c r="B27" s="49" t="s">
        <v>143</v>
      </c>
      <c r="C27" s="49"/>
      <c r="D27" s="49"/>
      <c r="E27" s="59">
        <v>0.2</v>
      </c>
      <c r="F27" s="59">
        <v>0.5</v>
      </c>
      <c r="G27" s="59">
        <v>0.4</v>
      </c>
      <c r="H27" s="57">
        <v>2.2999999999999998</v>
      </c>
      <c r="I27" s="57">
        <v>2.2000000000000002</v>
      </c>
    </row>
    <row r="28" spans="1:9" ht="27" customHeight="1">
      <c r="A28" s="106"/>
      <c r="B28" s="49" t="s">
        <v>144</v>
      </c>
      <c r="C28" s="49"/>
      <c r="D28" s="49"/>
      <c r="E28" s="59">
        <v>101.1</v>
      </c>
      <c r="F28" s="59">
        <v>100.5</v>
      </c>
      <c r="G28" s="59">
        <v>100.1</v>
      </c>
      <c r="H28" s="57">
        <v>98.5</v>
      </c>
      <c r="I28" s="57">
        <v>100.8</v>
      </c>
    </row>
    <row r="29" spans="1:9" ht="27" customHeight="1">
      <c r="A29" s="106"/>
      <c r="B29" s="49" t="s">
        <v>145</v>
      </c>
      <c r="C29" s="49"/>
      <c r="D29" s="49"/>
      <c r="E29" s="59">
        <v>64.7</v>
      </c>
      <c r="F29" s="59">
        <v>67.7</v>
      </c>
      <c r="G29" s="59">
        <v>66.599999999999994</v>
      </c>
      <c r="H29" s="57">
        <v>66.7</v>
      </c>
      <c r="I29" s="57">
        <v>62.2</v>
      </c>
    </row>
    <row r="30" spans="1:9" ht="27" customHeight="1">
      <c r="A30" s="106"/>
      <c r="B30" s="127" t="s">
        <v>146</v>
      </c>
      <c r="C30" s="49" t="s">
        <v>147</v>
      </c>
      <c r="D30" s="49"/>
      <c r="E30" s="59">
        <v>0</v>
      </c>
      <c r="F30" s="59">
        <v>0</v>
      </c>
      <c r="G30" s="59">
        <v>0</v>
      </c>
      <c r="H30" s="57">
        <v>0</v>
      </c>
      <c r="I30" s="57">
        <v>0</v>
      </c>
    </row>
    <row r="31" spans="1:9" ht="27" customHeight="1">
      <c r="A31" s="106"/>
      <c r="B31" s="106"/>
      <c r="C31" s="49" t="s">
        <v>148</v>
      </c>
      <c r="D31" s="49"/>
      <c r="E31" s="59">
        <v>0</v>
      </c>
      <c r="F31" s="59">
        <v>0</v>
      </c>
      <c r="G31" s="59">
        <v>0</v>
      </c>
      <c r="H31" s="57">
        <v>0</v>
      </c>
      <c r="I31" s="57">
        <v>0</v>
      </c>
    </row>
    <row r="32" spans="1:9" ht="27" customHeight="1">
      <c r="A32" s="106"/>
      <c r="B32" s="106"/>
      <c r="C32" s="49" t="s">
        <v>149</v>
      </c>
      <c r="D32" s="49"/>
      <c r="E32" s="59">
        <v>18.399999999999999</v>
      </c>
      <c r="F32" s="59">
        <v>17.899999999999999</v>
      </c>
      <c r="G32" s="59">
        <v>16.8</v>
      </c>
      <c r="H32" s="57">
        <v>15.3</v>
      </c>
      <c r="I32" s="57">
        <v>13.7</v>
      </c>
    </row>
    <row r="33" spans="1:9" ht="27" customHeight="1">
      <c r="A33" s="106"/>
      <c r="B33" s="106"/>
      <c r="C33" s="49" t="s">
        <v>150</v>
      </c>
      <c r="D33" s="49"/>
      <c r="E33" s="98">
        <v>183.4</v>
      </c>
      <c r="F33" s="98">
        <v>183.1</v>
      </c>
      <c r="G33" s="98">
        <v>173.8</v>
      </c>
      <c r="H33" s="99">
        <v>164.3</v>
      </c>
      <c r="I33" s="99">
        <v>153.4</v>
      </c>
    </row>
    <row r="34" spans="1:9" ht="27" customHeight="1">
      <c r="A34" s="2" t="s">
        <v>239</v>
      </c>
      <c r="B34" s="7"/>
      <c r="C34" s="7"/>
      <c r="D34" s="7"/>
      <c r="E34" s="39"/>
      <c r="F34" s="39"/>
      <c r="G34" s="39"/>
      <c r="H34" s="39"/>
      <c r="I34" s="40"/>
    </row>
    <row r="35" spans="1:9" ht="27" customHeight="1">
      <c r="A35" s="8" t="s">
        <v>110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34" sqref="H3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7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265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245</v>
      </c>
      <c r="B5" s="12"/>
      <c r="C5" s="12"/>
      <c r="D5" s="12"/>
      <c r="K5" s="15"/>
      <c r="O5" s="15" t="s">
        <v>47</v>
      </c>
    </row>
    <row r="6" spans="1:25" ht="15.95" customHeight="1">
      <c r="A6" s="112" t="s">
        <v>48</v>
      </c>
      <c r="B6" s="113"/>
      <c r="C6" s="113"/>
      <c r="D6" s="113"/>
      <c r="E6" s="113"/>
      <c r="F6" s="120" t="s">
        <v>259</v>
      </c>
      <c r="G6" s="121"/>
      <c r="H6" s="120" t="s">
        <v>260</v>
      </c>
      <c r="I6" s="121"/>
      <c r="J6" s="120" t="s">
        <v>261</v>
      </c>
      <c r="K6" s="121"/>
      <c r="L6" s="119"/>
      <c r="M6" s="119"/>
      <c r="N6" s="119"/>
      <c r="O6" s="119"/>
    </row>
    <row r="7" spans="1:25" ht="15.95" customHeight="1">
      <c r="A7" s="113"/>
      <c r="B7" s="113"/>
      <c r="C7" s="113"/>
      <c r="D7" s="113"/>
      <c r="E7" s="113"/>
      <c r="F7" s="76" t="s">
        <v>237</v>
      </c>
      <c r="G7" s="76" t="s">
        <v>248</v>
      </c>
      <c r="H7" s="76" t="s">
        <v>237</v>
      </c>
      <c r="I7" s="77" t="s">
        <v>246</v>
      </c>
      <c r="J7" s="76" t="s">
        <v>237</v>
      </c>
      <c r="K7" s="77" t="s">
        <v>246</v>
      </c>
      <c r="L7" s="76" t="s">
        <v>237</v>
      </c>
      <c r="M7" s="77" t="s">
        <v>246</v>
      </c>
      <c r="N7" s="76" t="s">
        <v>237</v>
      </c>
      <c r="O7" s="77" t="s">
        <v>246</v>
      </c>
    </row>
    <row r="8" spans="1:25" ht="15.95" customHeight="1">
      <c r="A8" s="110" t="s">
        <v>82</v>
      </c>
      <c r="B8" s="62" t="s">
        <v>49</v>
      </c>
      <c r="C8" s="55"/>
      <c r="D8" s="55"/>
      <c r="E8" s="68" t="s">
        <v>40</v>
      </c>
      <c r="F8" s="93">
        <v>681</v>
      </c>
      <c r="G8" s="93">
        <v>746</v>
      </c>
      <c r="H8" s="93">
        <v>1986</v>
      </c>
      <c r="I8" s="93">
        <v>4190</v>
      </c>
      <c r="J8" s="93">
        <v>61181</v>
      </c>
      <c r="K8" s="93">
        <v>61412</v>
      </c>
      <c r="L8" s="56"/>
      <c r="M8" s="56"/>
      <c r="N8" s="56"/>
      <c r="O8" s="56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0"/>
      <c r="B9" s="64"/>
      <c r="C9" s="55" t="s">
        <v>50</v>
      </c>
      <c r="D9" s="55"/>
      <c r="E9" s="68" t="s">
        <v>41</v>
      </c>
      <c r="F9" s="93">
        <v>681</v>
      </c>
      <c r="G9" s="93">
        <v>746</v>
      </c>
      <c r="H9" s="93">
        <v>1986</v>
      </c>
      <c r="I9" s="93">
        <v>4190</v>
      </c>
      <c r="J9" s="93">
        <v>61181</v>
      </c>
      <c r="K9" s="93">
        <v>61412</v>
      </c>
      <c r="L9" s="56"/>
      <c r="M9" s="56"/>
      <c r="N9" s="56"/>
      <c r="O9" s="56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0"/>
      <c r="B10" s="63"/>
      <c r="C10" s="55" t="s">
        <v>51</v>
      </c>
      <c r="D10" s="55"/>
      <c r="E10" s="68" t="s">
        <v>42</v>
      </c>
      <c r="F10" s="93">
        <v>0</v>
      </c>
      <c r="G10" s="90">
        <v>0</v>
      </c>
      <c r="H10" s="93">
        <v>0</v>
      </c>
      <c r="I10" s="93">
        <v>0</v>
      </c>
      <c r="J10" s="94">
        <v>0</v>
      </c>
      <c r="K10" s="94">
        <v>0</v>
      </c>
      <c r="L10" s="56"/>
      <c r="M10" s="56"/>
      <c r="N10" s="56"/>
      <c r="O10" s="56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0"/>
      <c r="B11" s="62" t="s">
        <v>52</v>
      </c>
      <c r="C11" s="55"/>
      <c r="D11" s="55"/>
      <c r="E11" s="68" t="s">
        <v>43</v>
      </c>
      <c r="F11" s="93">
        <v>524</v>
      </c>
      <c r="G11" s="93">
        <v>621</v>
      </c>
      <c r="H11" s="93">
        <v>902</v>
      </c>
      <c r="I11" s="93">
        <v>4570</v>
      </c>
      <c r="J11" s="93">
        <v>63050</v>
      </c>
      <c r="K11" s="93">
        <v>62805</v>
      </c>
      <c r="L11" s="56"/>
      <c r="M11" s="56"/>
      <c r="N11" s="56"/>
      <c r="O11" s="56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0"/>
      <c r="B12" s="64"/>
      <c r="C12" s="55" t="s">
        <v>53</v>
      </c>
      <c r="D12" s="55"/>
      <c r="E12" s="68" t="s">
        <v>44</v>
      </c>
      <c r="F12" s="93">
        <v>524</v>
      </c>
      <c r="G12" s="93">
        <v>621</v>
      </c>
      <c r="H12" s="93">
        <v>902</v>
      </c>
      <c r="I12" s="93">
        <f>4449+109</f>
        <v>4558</v>
      </c>
      <c r="J12" s="93">
        <v>63050</v>
      </c>
      <c r="K12" s="93">
        <v>62805</v>
      </c>
      <c r="L12" s="56"/>
      <c r="M12" s="56"/>
      <c r="N12" s="56"/>
      <c r="O12" s="56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0"/>
      <c r="B13" s="63"/>
      <c r="C13" s="55" t="s">
        <v>54</v>
      </c>
      <c r="D13" s="55"/>
      <c r="E13" s="68" t="s">
        <v>45</v>
      </c>
      <c r="F13" s="93">
        <v>0</v>
      </c>
      <c r="G13" s="93">
        <v>0</v>
      </c>
      <c r="H13" s="94">
        <v>0</v>
      </c>
      <c r="I13" s="94">
        <v>12</v>
      </c>
      <c r="J13" s="94">
        <v>0</v>
      </c>
      <c r="K13" s="94">
        <v>0</v>
      </c>
      <c r="L13" s="56"/>
      <c r="M13" s="56"/>
      <c r="N13" s="56"/>
      <c r="O13" s="56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0"/>
      <c r="B14" s="55" t="s">
        <v>55</v>
      </c>
      <c r="C14" s="55"/>
      <c r="D14" s="55"/>
      <c r="E14" s="68" t="s">
        <v>152</v>
      </c>
      <c r="F14" s="93">
        <f t="shared" ref="F14:O15" si="0">F9-F12</f>
        <v>157</v>
      </c>
      <c r="G14" s="93">
        <f t="shared" si="0"/>
        <v>125</v>
      </c>
      <c r="H14" s="93">
        <f t="shared" si="0"/>
        <v>1084</v>
      </c>
      <c r="I14" s="93">
        <f t="shared" si="0"/>
        <v>-368</v>
      </c>
      <c r="J14" s="93">
        <f t="shared" si="0"/>
        <v>-1869</v>
      </c>
      <c r="K14" s="93">
        <f t="shared" si="0"/>
        <v>-1393</v>
      </c>
      <c r="L14" s="56">
        <f t="shared" si="0"/>
        <v>0</v>
      </c>
      <c r="M14" s="56">
        <f t="shared" si="0"/>
        <v>0</v>
      </c>
      <c r="N14" s="56">
        <f t="shared" si="0"/>
        <v>0</v>
      </c>
      <c r="O14" s="56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0"/>
      <c r="B15" s="55" t="s">
        <v>56</v>
      </c>
      <c r="C15" s="55"/>
      <c r="D15" s="55"/>
      <c r="E15" s="68" t="s">
        <v>153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-12</v>
      </c>
      <c r="J15" s="93">
        <f t="shared" si="0"/>
        <v>0</v>
      </c>
      <c r="K15" s="93">
        <f t="shared" si="0"/>
        <v>0</v>
      </c>
      <c r="L15" s="56">
        <f t="shared" si="0"/>
        <v>0</v>
      </c>
      <c r="M15" s="56">
        <f t="shared" si="0"/>
        <v>0</v>
      </c>
      <c r="N15" s="56">
        <f t="shared" si="0"/>
        <v>0</v>
      </c>
      <c r="O15" s="56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0"/>
      <c r="B16" s="55" t="s">
        <v>57</v>
      </c>
      <c r="C16" s="55"/>
      <c r="D16" s="55"/>
      <c r="E16" s="68" t="s">
        <v>154</v>
      </c>
      <c r="F16" s="93">
        <f t="shared" ref="F16:O16" si="1">F8-F11</f>
        <v>157</v>
      </c>
      <c r="G16" s="93">
        <f t="shared" si="1"/>
        <v>125</v>
      </c>
      <c r="H16" s="93">
        <f t="shared" si="1"/>
        <v>1084</v>
      </c>
      <c r="I16" s="93">
        <f t="shared" si="1"/>
        <v>-380</v>
      </c>
      <c r="J16" s="93">
        <f t="shared" si="1"/>
        <v>-1869</v>
      </c>
      <c r="K16" s="93">
        <f t="shared" si="1"/>
        <v>-1393</v>
      </c>
      <c r="L16" s="56">
        <f t="shared" si="1"/>
        <v>0</v>
      </c>
      <c r="M16" s="56">
        <f t="shared" si="1"/>
        <v>0</v>
      </c>
      <c r="N16" s="56">
        <f t="shared" si="1"/>
        <v>0</v>
      </c>
      <c r="O16" s="56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0"/>
      <c r="B17" s="55" t="s">
        <v>58</v>
      </c>
      <c r="C17" s="55"/>
      <c r="D17" s="55"/>
      <c r="E17" s="53"/>
      <c r="F17" s="94">
        <v>13769</v>
      </c>
      <c r="G17" s="94">
        <v>13926</v>
      </c>
      <c r="H17" s="94">
        <v>5559</v>
      </c>
      <c r="I17" s="94">
        <v>6643</v>
      </c>
      <c r="J17" s="93">
        <v>9357</v>
      </c>
      <c r="K17" s="93">
        <v>7488</v>
      </c>
      <c r="L17" s="56"/>
      <c r="M17" s="56"/>
      <c r="N17" s="69"/>
      <c r="O17" s="70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0"/>
      <c r="B18" s="55" t="s">
        <v>59</v>
      </c>
      <c r="C18" s="55"/>
      <c r="D18" s="55"/>
      <c r="E18" s="53"/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70"/>
      <c r="M18" s="70"/>
      <c r="N18" s="70"/>
      <c r="O18" s="70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0" t="s">
        <v>83</v>
      </c>
      <c r="B19" s="62" t="s">
        <v>60</v>
      </c>
      <c r="C19" s="55"/>
      <c r="D19" s="55"/>
      <c r="E19" s="68"/>
      <c r="F19" s="93">
        <v>91</v>
      </c>
      <c r="G19" s="93">
        <v>52</v>
      </c>
      <c r="H19" s="93">
        <v>3131</v>
      </c>
      <c r="I19" s="93">
        <v>27772</v>
      </c>
      <c r="J19" s="93">
        <v>40432</v>
      </c>
      <c r="K19" s="93">
        <v>34870</v>
      </c>
      <c r="L19" s="56"/>
      <c r="M19" s="56"/>
      <c r="N19" s="56"/>
      <c r="O19" s="56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0"/>
      <c r="B20" s="63"/>
      <c r="C20" s="55" t="s">
        <v>61</v>
      </c>
      <c r="D20" s="55"/>
      <c r="E20" s="68"/>
      <c r="F20" s="93">
        <v>43</v>
      </c>
      <c r="G20" s="93">
        <v>2</v>
      </c>
      <c r="H20" s="93">
        <v>3131</v>
      </c>
      <c r="I20" s="93">
        <v>27772</v>
      </c>
      <c r="J20" s="93">
        <v>14025</v>
      </c>
      <c r="K20" s="93">
        <v>10963</v>
      </c>
      <c r="L20" s="56"/>
      <c r="M20" s="56"/>
      <c r="N20" s="56"/>
      <c r="O20" s="56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0"/>
      <c r="B21" s="75" t="s">
        <v>62</v>
      </c>
      <c r="C21" s="55"/>
      <c r="D21" s="55"/>
      <c r="E21" s="68" t="s">
        <v>155</v>
      </c>
      <c r="F21" s="93">
        <v>91</v>
      </c>
      <c r="G21" s="93">
        <v>52</v>
      </c>
      <c r="H21" s="93">
        <v>3131</v>
      </c>
      <c r="I21" s="93">
        <v>27772</v>
      </c>
      <c r="J21" s="93">
        <v>38025</v>
      </c>
      <c r="K21" s="93">
        <v>32846</v>
      </c>
      <c r="L21" s="56"/>
      <c r="M21" s="56"/>
      <c r="N21" s="56"/>
      <c r="O21" s="56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0"/>
      <c r="B22" s="62" t="s">
        <v>63</v>
      </c>
      <c r="C22" s="55"/>
      <c r="D22" s="55"/>
      <c r="E22" s="68" t="s">
        <v>156</v>
      </c>
      <c r="F22" s="93">
        <v>186</v>
      </c>
      <c r="G22" s="93">
        <v>105</v>
      </c>
      <c r="H22" s="93">
        <v>5041</v>
      </c>
      <c r="I22" s="93">
        <v>29942</v>
      </c>
      <c r="J22" s="93">
        <v>45463</v>
      </c>
      <c r="K22" s="93">
        <v>39305</v>
      </c>
      <c r="L22" s="56"/>
      <c r="M22" s="56"/>
      <c r="N22" s="56"/>
      <c r="O22" s="56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0"/>
      <c r="B23" s="63" t="s">
        <v>64</v>
      </c>
      <c r="C23" s="55" t="s">
        <v>65</v>
      </c>
      <c r="D23" s="55"/>
      <c r="E23" s="68"/>
      <c r="F23" s="93">
        <v>86</v>
      </c>
      <c r="G23" s="93">
        <v>90</v>
      </c>
      <c r="H23" s="93">
        <v>5041</v>
      </c>
      <c r="I23" s="93">
        <v>29942</v>
      </c>
      <c r="J23" s="93">
        <v>18530</v>
      </c>
      <c r="K23" s="93">
        <v>15452</v>
      </c>
      <c r="L23" s="56"/>
      <c r="M23" s="56"/>
      <c r="N23" s="56"/>
      <c r="O23" s="56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0"/>
      <c r="B24" s="55" t="s">
        <v>157</v>
      </c>
      <c r="C24" s="55"/>
      <c r="D24" s="55"/>
      <c r="E24" s="68" t="s">
        <v>158</v>
      </c>
      <c r="F24" s="93">
        <f t="shared" ref="F24:O24" si="2">F21-F22</f>
        <v>-95</v>
      </c>
      <c r="G24" s="93">
        <f t="shared" si="2"/>
        <v>-53</v>
      </c>
      <c r="H24" s="93">
        <f t="shared" si="2"/>
        <v>-1910</v>
      </c>
      <c r="I24" s="93">
        <f t="shared" si="2"/>
        <v>-2170</v>
      </c>
      <c r="J24" s="93">
        <f t="shared" si="2"/>
        <v>-7438</v>
      </c>
      <c r="K24" s="93">
        <f t="shared" si="2"/>
        <v>-6459</v>
      </c>
      <c r="L24" s="56">
        <f t="shared" si="2"/>
        <v>0</v>
      </c>
      <c r="M24" s="56">
        <f t="shared" si="2"/>
        <v>0</v>
      </c>
      <c r="N24" s="56">
        <f t="shared" si="2"/>
        <v>0</v>
      </c>
      <c r="O24" s="56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0"/>
      <c r="B25" s="62" t="s">
        <v>66</v>
      </c>
      <c r="C25" s="62"/>
      <c r="D25" s="62"/>
      <c r="E25" s="115" t="s">
        <v>159</v>
      </c>
      <c r="F25" s="122">
        <v>95</v>
      </c>
      <c r="G25" s="122">
        <v>53</v>
      </c>
      <c r="H25" s="122">
        <v>1910</v>
      </c>
      <c r="I25" s="122">
        <v>2170</v>
      </c>
      <c r="J25" s="122">
        <v>7438</v>
      </c>
      <c r="K25" s="122">
        <v>6459</v>
      </c>
      <c r="L25" s="122"/>
      <c r="M25" s="122"/>
      <c r="N25" s="122"/>
      <c r="O25" s="122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0"/>
      <c r="B26" s="75" t="s">
        <v>67</v>
      </c>
      <c r="C26" s="75"/>
      <c r="D26" s="75"/>
      <c r="E26" s="116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0"/>
      <c r="B27" s="55" t="s">
        <v>160</v>
      </c>
      <c r="C27" s="55"/>
      <c r="D27" s="55"/>
      <c r="E27" s="68" t="s">
        <v>161</v>
      </c>
      <c r="F27" s="93">
        <f t="shared" ref="F27:O27" si="3">F24+F25</f>
        <v>0</v>
      </c>
      <c r="G27" s="93">
        <f t="shared" si="3"/>
        <v>0</v>
      </c>
      <c r="H27" s="93">
        <f t="shared" si="3"/>
        <v>0</v>
      </c>
      <c r="I27" s="93">
        <f t="shared" si="3"/>
        <v>0</v>
      </c>
      <c r="J27" s="93">
        <f t="shared" si="3"/>
        <v>0</v>
      </c>
      <c r="K27" s="93">
        <f t="shared" si="3"/>
        <v>0</v>
      </c>
      <c r="L27" s="56">
        <f t="shared" si="3"/>
        <v>0</v>
      </c>
      <c r="M27" s="56">
        <f t="shared" si="3"/>
        <v>0</v>
      </c>
      <c r="N27" s="56">
        <f t="shared" si="3"/>
        <v>0</v>
      </c>
      <c r="O27" s="56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4" t="s">
        <v>68</v>
      </c>
      <c r="B30" s="114"/>
      <c r="C30" s="114"/>
      <c r="D30" s="114"/>
      <c r="E30" s="114"/>
      <c r="F30" s="125" t="s">
        <v>262</v>
      </c>
      <c r="G30" s="126"/>
      <c r="H30" s="125" t="s">
        <v>263</v>
      </c>
      <c r="I30" s="126"/>
      <c r="J30" s="125" t="s">
        <v>264</v>
      </c>
      <c r="K30" s="126"/>
      <c r="L30" s="124"/>
      <c r="M30" s="124"/>
      <c r="N30" s="124"/>
      <c r="O30" s="124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4"/>
      <c r="B31" s="114"/>
      <c r="C31" s="114"/>
      <c r="D31" s="114"/>
      <c r="E31" s="114"/>
      <c r="F31" s="76" t="s">
        <v>237</v>
      </c>
      <c r="G31" s="77" t="s">
        <v>246</v>
      </c>
      <c r="H31" s="76" t="s">
        <v>237</v>
      </c>
      <c r="I31" s="77" t="s">
        <v>246</v>
      </c>
      <c r="J31" s="76" t="s">
        <v>237</v>
      </c>
      <c r="K31" s="77" t="s">
        <v>246</v>
      </c>
      <c r="L31" s="76" t="s">
        <v>237</v>
      </c>
      <c r="M31" s="77" t="s">
        <v>246</v>
      </c>
      <c r="N31" s="76" t="s">
        <v>237</v>
      </c>
      <c r="O31" s="77" t="s">
        <v>246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0" t="s">
        <v>84</v>
      </c>
      <c r="B32" s="62" t="s">
        <v>49</v>
      </c>
      <c r="C32" s="55"/>
      <c r="D32" s="55"/>
      <c r="E32" s="68" t="s">
        <v>40</v>
      </c>
      <c r="F32" s="93">
        <v>4091</v>
      </c>
      <c r="G32" s="93">
        <v>4139</v>
      </c>
      <c r="H32" s="93">
        <v>1337</v>
      </c>
      <c r="I32" s="93">
        <v>3564</v>
      </c>
      <c r="J32" s="93">
        <v>454</v>
      </c>
      <c r="K32" s="93">
        <v>873</v>
      </c>
      <c r="L32" s="56"/>
      <c r="M32" s="56"/>
      <c r="N32" s="56"/>
      <c r="O32" s="56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17"/>
      <c r="B33" s="64"/>
      <c r="C33" s="62" t="s">
        <v>69</v>
      </c>
      <c r="D33" s="55"/>
      <c r="E33" s="68"/>
      <c r="F33" s="93">
        <v>4090</v>
      </c>
      <c r="G33" s="93">
        <v>4111</v>
      </c>
      <c r="H33" s="93">
        <v>1234</v>
      </c>
      <c r="I33" s="93">
        <v>3552</v>
      </c>
      <c r="J33" s="93">
        <v>453</v>
      </c>
      <c r="K33" s="93">
        <v>873</v>
      </c>
      <c r="L33" s="56"/>
      <c r="M33" s="56"/>
      <c r="N33" s="56"/>
      <c r="O33" s="56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17"/>
      <c r="B34" s="64"/>
      <c r="C34" s="63"/>
      <c r="D34" s="55" t="s">
        <v>70</v>
      </c>
      <c r="E34" s="68"/>
      <c r="F34" s="93">
        <v>4090</v>
      </c>
      <c r="G34" s="93">
        <v>4111</v>
      </c>
      <c r="H34" s="93">
        <v>0</v>
      </c>
      <c r="I34" s="93">
        <v>2410</v>
      </c>
      <c r="J34" s="93">
        <v>168</v>
      </c>
      <c r="K34" s="93">
        <v>836</v>
      </c>
      <c r="L34" s="56"/>
      <c r="M34" s="56"/>
      <c r="N34" s="56"/>
      <c r="O34" s="56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17"/>
      <c r="B35" s="63"/>
      <c r="C35" s="75" t="s">
        <v>71</v>
      </c>
      <c r="D35" s="55"/>
      <c r="E35" s="68"/>
      <c r="F35" s="93">
        <v>1</v>
      </c>
      <c r="G35" s="93">
        <v>28</v>
      </c>
      <c r="H35" s="93">
        <v>104</v>
      </c>
      <c r="I35" s="93">
        <v>12</v>
      </c>
      <c r="J35" s="95">
        <v>1</v>
      </c>
      <c r="K35" s="95">
        <v>0</v>
      </c>
      <c r="L35" s="56"/>
      <c r="M35" s="56"/>
      <c r="N35" s="56"/>
      <c r="O35" s="56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17"/>
      <c r="B36" s="62" t="s">
        <v>52</v>
      </c>
      <c r="C36" s="55"/>
      <c r="D36" s="55"/>
      <c r="E36" s="68" t="s">
        <v>41</v>
      </c>
      <c r="F36" s="93">
        <v>1396</v>
      </c>
      <c r="G36" s="93">
        <v>1315</v>
      </c>
      <c r="H36" s="93">
        <v>444</v>
      </c>
      <c r="I36" s="93">
        <v>482</v>
      </c>
      <c r="J36" s="93">
        <v>9</v>
      </c>
      <c r="K36" s="93">
        <v>69</v>
      </c>
      <c r="L36" s="56"/>
      <c r="M36" s="56"/>
      <c r="N36" s="56"/>
      <c r="O36" s="56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17"/>
      <c r="B37" s="64"/>
      <c r="C37" s="55" t="s">
        <v>72</v>
      </c>
      <c r="D37" s="55"/>
      <c r="E37" s="68"/>
      <c r="F37" s="93">
        <v>1133</v>
      </c>
      <c r="G37" s="93">
        <v>1076</v>
      </c>
      <c r="H37" s="93">
        <v>364</v>
      </c>
      <c r="I37" s="93">
        <v>333</v>
      </c>
      <c r="J37" s="93">
        <v>9</v>
      </c>
      <c r="K37" s="93">
        <v>69</v>
      </c>
      <c r="L37" s="56"/>
      <c r="M37" s="56"/>
      <c r="N37" s="56"/>
      <c r="O37" s="56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17"/>
      <c r="B38" s="63"/>
      <c r="C38" s="55" t="s">
        <v>73</v>
      </c>
      <c r="D38" s="55"/>
      <c r="E38" s="68"/>
      <c r="F38" s="93">
        <v>264</v>
      </c>
      <c r="G38" s="93">
        <v>239</v>
      </c>
      <c r="H38" s="93">
        <v>79</v>
      </c>
      <c r="I38" s="93">
        <v>150</v>
      </c>
      <c r="J38" s="93">
        <v>0.1</v>
      </c>
      <c r="K38" s="93">
        <v>1.7000000000000001E-2</v>
      </c>
      <c r="L38" s="56"/>
      <c r="M38" s="56"/>
      <c r="N38" s="56"/>
      <c r="O38" s="56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17"/>
      <c r="B39" s="49" t="s">
        <v>74</v>
      </c>
      <c r="C39" s="49"/>
      <c r="D39" s="49"/>
      <c r="E39" s="68" t="s">
        <v>163</v>
      </c>
      <c r="F39" s="93">
        <f t="shared" ref="F39:O39" si="4">F32-F36</f>
        <v>2695</v>
      </c>
      <c r="G39" s="93">
        <f t="shared" si="4"/>
        <v>2824</v>
      </c>
      <c r="H39" s="93">
        <f t="shared" si="4"/>
        <v>893</v>
      </c>
      <c r="I39" s="93">
        <v>3082</v>
      </c>
      <c r="J39" s="93">
        <f t="shared" si="4"/>
        <v>445</v>
      </c>
      <c r="K39" s="93">
        <v>803</v>
      </c>
      <c r="L39" s="56">
        <f t="shared" si="4"/>
        <v>0</v>
      </c>
      <c r="M39" s="56">
        <f t="shared" si="4"/>
        <v>0</v>
      </c>
      <c r="N39" s="56">
        <f t="shared" si="4"/>
        <v>0</v>
      </c>
      <c r="O39" s="56">
        <f t="shared" si="4"/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0" t="s">
        <v>85</v>
      </c>
      <c r="B40" s="62" t="s">
        <v>75</v>
      </c>
      <c r="C40" s="55"/>
      <c r="D40" s="55"/>
      <c r="E40" s="68" t="s">
        <v>43</v>
      </c>
      <c r="F40" s="93">
        <v>573</v>
      </c>
      <c r="G40" s="93">
        <v>1152</v>
      </c>
      <c r="H40" s="93">
        <v>2904</v>
      </c>
      <c r="I40" s="93">
        <v>5478</v>
      </c>
      <c r="J40" s="93">
        <v>745</v>
      </c>
      <c r="K40" s="93">
        <v>1397</v>
      </c>
      <c r="L40" s="56"/>
      <c r="M40" s="56"/>
      <c r="N40" s="56"/>
      <c r="O40" s="56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1"/>
      <c r="B41" s="63"/>
      <c r="C41" s="55" t="s">
        <v>76</v>
      </c>
      <c r="D41" s="55"/>
      <c r="E41" s="68"/>
      <c r="F41" s="95">
        <v>0</v>
      </c>
      <c r="G41" s="95">
        <v>0</v>
      </c>
      <c r="H41" s="95">
        <v>140</v>
      </c>
      <c r="I41" s="95">
        <v>3497</v>
      </c>
      <c r="J41" s="93">
        <v>60</v>
      </c>
      <c r="K41" s="93">
        <v>7</v>
      </c>
      <c r="L41" s="56"/>
      <c r="M41" s="56"/>
      <c r="N41" s="56"/>
      <c r="O41" s="56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1"/>
      <c r="B42" s="62" t="s">
        <v>63</v>
      </c>
      <c r="C42" s="55"/>
      <c r="D42" s="55"/>
      <c r="E42" s="68" t="s">
        <v>44</v>
      </c>
      <c r="F42" s="93">
        <v>1614</v>
      </c>
      <c r="G42" s="93">
        <v>1910</v>
      </c>
      <c r="H42" s="93">
        <v>3388</v>
      </c>
      <c r="I42" s="93">
        <v>5810</v>
      </c>
      <c r="J42" s="93">
        <v>1469</v>
      </c>
      <c r="K42" s="93">
        <v>1227</v>
      </c>
      <c r="L42" s="56"/>
      <c r="M42" s="56"/>
      <c r="N42" s="56"/>
      <c r="O42" s="56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1"/>
      <c r="B43" s="63"/>
      <c r="C43" s="55" t="s">
        <v>77</v>
      </c>
      <c r="D43" s="55"/>
      <c r="E43" s="68"/>
      <c r="F43" s="93">
        <v>920</v>
      </c>
      <c r="G43" s="93">
        <v>1181</v>
      </c>
      <c r="H43" s="93">
        <v>3043</v>
      </c>
      <c r="I43" s="93">
        <v>5335</v>
      </c>
      <c r="J43" s="95">
        <v>140</v>
      </c>
      <c r="K43" s="95">
        <v>130</v>
      </c>
      <c r="L43" s="56"/>
      <c r="M43" s="56"/>
      <c r="N43" s="56"/>
      <c r="O43" s="56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1"/>
      <c r="B44" s="55" t="s">
        <v>74</v>
      </c>
      <c r="C44" s="55"/>
      <c r="D44" s="55"/>
      <c r="E44" s="68" t="s">
        <v>164</v>
      </c>
      <c r="F44" s="95">
        <f t="shared" ref="F44:O44" si="5">F40-F42</f>
        <v>-1041</v>
      </c>
      <c r="G44" s="95">
        <f t="shared" si="5"/>
        <v>-758</v>
      </c>
      <c r="H44" s="95">
        <f t="shared" si="5"/>
        <v>-484</v>
      </c>
      <c r="I44" s="95">
        <f>I40-I42</f>
        <v>-332</v>
      </c>
      <c r="J44" s="95">
        <f t="shared" si="5"/>
        <v>-724</v>
      </c>
      <c r="K44" s="95">
        <f>K40-K42</f>
        <v>170</v>
      </c>
      <c r="L44" s="70">
        <f t="shared" si="5"/>
        <v>0</v>
      </c>
      <c r="M44" s="70">
        <f t="shared" si="5"/>
        <v>0</v>
      </c>
      <c r="N44" s="70">
        <f t="shared" si="5"/>
        <v>0</v>
      </c>
      <c r="O44" s="70">
        <f t="shared" si="5"/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0" t="s">
        <v>86</v>
      </c>
      <c r="B45" s="49" t="s">
        <v>78</v>
      </c>
      <c r="C45" s="49"/>
      <c r="D45" s="49"/>
      <c r="E45" s="68" t="s">
        <v>165</v>
      </c>
      <c r="F45" s="93">
        <f t="shared" ref="F45:O45" si="6">F39+F44</f>
        <v>1654</v>
      </c>
      <c r="G45" s="93">
        <f t="shared" si="6"/>
        <v>2066</v>
      </c>
      <c r="H45" s="93">
        <f t="shared" si="6"/>
        <v>409</v>
      </c>
      <c r="I45" s="93">
        <f>I39+I44</f>
        <v>2750</v>
      </c>
      <c r="J45" s="93">
        <f t="shared" si="6"/>
        <v>-279</v>
      </c>
      <c r="K45" s="93">
        <f>K39+K44</f>
        <v>973</v>
      </c>
      <c r="L45" s="56">
        <f t="shared" si="6"/>
        <v>0</v>
      </c>
      <c r="M45" s="56">
        <f t="shared" si="6"/>
        <v>0</v>
      </c>
      <c r="N45" s="56">
        <f t="shared" si="6"/>
        <v>0</v>
      </c>
      <c r="O45" s="56">
        <f t="shared" si="6"/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1"/>
      <c r="B46" s="55" t="s">
        <v>79</v>
      </c>
      <c r="C46" s="55"/>
      <c r="D46" s="55"/>
      <c r="E46" s="55"/>
      <c r="F46" s="95">
        <v>1624</v>
      </c>
      <c r="G46" s="95">
        <v>3401</v>
      </c>
      <c r="H46" s="95">
        <v>468</v>
      </c>
      <c r="I46" s="95">
        <v>2677</v>
      </c>
      <c r="J46" s="95">
        <v>87</v>
      </c>
      <c r="K46" s="95">
        <v>1034</v>
      </c>
      <c r="L46" s="56"/>
      <c r="M46" s="56"/>
      <c r="N46" s="70"/>
      <c r="O46" s="70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1"/>
      <c r="B47" s="55" t="s">
        <v>80</v>
      </c>
      <c r="C47" s="55"/>
      <c r="D47" s="55"/>
      <c r="E47" s="55"/>
      <c r="F47" s="93">
        <v>242</v>
      </c>
      <c r="G47" s="93">
        <v>213</v>
      </c>
      <c r="H47" s="93">
        <v>253</v>
      </c>
      <c r="I47" s="93">
        <v>312</v>
      </c>
      <c r="J47" s="93">
        <v>3</v>
      </c>
      <c r="K47" s="93">
        <v>369</v>
      </c>
      <c r="L47" s="56"/>
      <c r="M47" s="56"/>
      <c r="N47" s="56"/>
      <c r="O47" s="56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1"/>
      <c r="B48" s="55" t="s">
        <v>81</v>
      </c>
      <c r="C48" s="55"/>
      <c r="D48" s="55"/>
      <c r="E48" s="55"/>
      <c r="F48" s="93">
        <v>242</v>
      </c>
      <c r="G48" s="93">
        <v>191</v>
      </c>
      <c r="H48" s="93">
        <v>345</v>
      </c>
      <c r="I48" s="93">
        <v>475</v>
      </c>
      <c r="J48" s="93">
        <v>0</v>
      </c>
      <c r="K48" s="93">
        <v>369</v>
      </c>
      <c r="L48" s="56"/>
      <c r="M48" s="56"/>
      <c r="N48" s="56"/>
      <c r="O48" s="56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5" ht="15.95" customHeight="1">
      <c r="A49" s="8" t="s">
        <v>166</v>
      </c>
      <c r="O49" s="6"/>
    </row>
    <row r="50" spans="1:15" ht="15.95" customHeight="1">
      <c r="A50" s="8"/>
      <c r="O50" s="7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7"/>
  <sheetViews>
    <sheetView view="pageBreakPreview" topLeftCell="C16" zoomScale="85" zoomScaleNormal="100" zoomScaleSheetLayoutView="85" workbookViewId="0">
      <selection activeCell="C54" sqref="C5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" width="12.375" style="2" customWidth="1"/>
    <col min="17" max="16384" width="9" style="2"/>
  </cols>
  <sheetData>
    <row r="1" spans="1:16" ht="33.950000000000003" customHeight="1">
      <c r="A1" s="34" t="s">
        <v>0</v>
      </c>
      <c r="B1" s="34"/>
      <c r="C1" s="42" t="s">
        <v>265</v>
      </c>
      <c r="D1" s="43"/>
    </row>
    <row r="3" spans="1:16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6" ht="15" customHeight="1">
      <c r="A4" s="14"/>
      <c r="B4" s="14"/>
      <c r="C4" s="14"/>
      <c r="D4" s="14"/>
      <c r="E4" s="14"/>
      <c r="F4" s="14"/>
      <c r="I4" s="14"/>
      <c r="J4" s="14"/>
    </row>
    <row r="5" spans="1:16" ht="15" customHeight="1">
      <c r="A5" s="44"/>
      <c r="B5" s="44" t="s">
        <v>247</v>
      </c>
      <c r="C5" s="44"/>
      <c r="D5" s="44"/>
      <c r="H5" s="15"/>
      <c r="L5" s="15"/>
      <c r="N5" s="15"/>
      <c r="P5" s="15" t="s">
        <v>168</v>
      </c>
    </row>
    <row r="6" spans="1:16" ht="15" customHeight="1">
      <c r="A6" s="45"/>
      <c r="B6" s="46"/>
      <c r="C6" s="46"/>
      <c r="D6" s="84"/>
      <c r="E6" s="128" t="s">
        <v>266</v>
      </c>
      <c r="F6" s="129"/>
      <c r="G6" s="128" t="s">
        <v>267</v>
      </c>
      <c r="H6" s="129"/>
      <c r="I6" s="128" t="s">
        <v>268</v>
      </c>
      <c r="J6" s="129"/>
      <c r="K6" s="128" t="s">
        <v>269</v>
      </c>
      <c r="L6" s="129"/>
      <c r="M6" s="128" t="s">
        <v>270</v>
      </c>
      <c r="N6" s="129"/>
      <c r="O6" s="128" t="s">
        <v>271</v>
      </c>
      <c r="P6" s="129"/>
    </row>
    <row r="7" spans="1:16" ht="15" customHeight="1">
      <c r="A7" s="18"/>
      <c r="B7" s="19"/>
      <c r="C7" s="19"/>
      <c r="D7" s="61"/>
      <c r="E7" s="37" t="s">
        <v>237</v>
      </c>
      <c r="F7" s="85" t="s">
        <v>246</v>
      </c>
      <c r="G7" s="37" t="s">
        <v>237</v>
      </c>
      <c r="H7" s="37" t="s">
        <v>246</v>
      </c>
      <c r="I7" s="37" t="s">
        <v>237</v>
      </c>
      <c r="J7" s="37" t="s">
        <v>246</v>
      </c>
      <c r="K7" s="37" t="s">
        <v>237</v>
      </c>
      <c r="L7" s="37" t="s">
        <v>246</v>
      </c>
      <c r="M7" s="37" t="s">
        <v>237</v>
      </c>
      <c r="N7" s="37" t="s">
        <v>246</v>
      </c>
      <c r="O7" s="87" t="s">
        <v>237</v>
      </c>
      <c r="P7" s="87" t="s">
        <v>246</v>
      </c>
    </row>
    <row r="8" spans="1:16" ht="18" customHeight="1">
      <c r="A8" s="106" t="s">
        <v>169</v>
      </c>
      <c r="B8" s="78" t="s">
        <v>170</v>
      </c>
      <c r="C8" s="79"/>
      <c r="D8" s="79"/>
      <c r="E8" s="80">
        <v>1</v>
      </c>
      <c r="F8" s="80">
        <v>1</v>
      </c>
      <c r="G8" s="80">
        <v>1</v>
      </c>
      <c r="H8" s="80">
        <v>1</v>
      </c>
      <c r="I8" s="80">
        <v>1</v>
      </c>
      <c r="J8" s="80">
        <v>1</v>
      </c>
      <c r="K8" s="80">
        <v>258</v>
      </c>
      <c r="L8" s="80">
        <v>258</v>
      </c>
      <c r="M8" s="80">
        <v>27</v>
      </c>
      <c r="N8" s="80">
        <v>27</v>
      </c>
      <c r="O8" s="80">
        <v>19</v>
      </c>
      <c r="P8" s="80">
        <v>19</v>
      </c>
    </row>
    <row r="9" spans="1:16" ht="18" customHeight="1">
      <c r="A9" s="106"/>
      <c r="B9" s="106" t="s">
        <v>171</v>
      </c>
      <c r="C9" s="55" t="s">
        <v>172</v>
      </c>
      <c r="D9" s="55"/>
      <c r="E9" s="80">
        <v>30</v>
      </c>
      <c r="F9" s="80">
        <v>30</v>
      </c>
      <c r="G9" s="80">
        <v>31</v>
      </c>
      <c r="H9" s="80">
        <v>31</v>
      </c>
      <c r="I9" s="80">
        <v>50017</v>
      </c>
      <c r="J9" s="80">
        <v>50017</v>
      </c>
      <c r="K9" s="80">
        <v>600</v>
      </c>
      <c r="L9" s="80">
        <v>600</v>
      </c>
      <c r="M9" s="80">
        <v>14538</v>
      </c>
      <c r="N9" s="80">
        <v>14538</v>
      </c>
      <c r="O9" s="80">
        <v>100</v>
      </c>
      <c r="P9" s="80">
        <v>100</v>
      </c>
    </row>
    <row r="10" spans="1:16" ht="18" customHeight="1">
      <c r="A10" s="106"/>
      <c r="B10" s="106"/>
      <c r="C10" s="55" t="s">
        <v>173</v>
      </c>
      <c r="D10" s="55"/>
      <c r="E10" s="80">
        <v>30</v>
      </c>
      <c r="F10" s="80">
        <v>30</v>
      </c>
      <c r="G10" s="80">
        <v>31</v>
      </c>
      <c r="H10" s="80">
        <v>31</v>
      </c>
      <c r="I10" s="80">
        <v>50017</v>
      </c>
      <c r="J10" s="80">
        <v>50017</v>
      </c>
      <c r="K10" s="80">
        <v>300</v>
      </c>
      <c r="L10" s="80">
        <v>300</v>
      </c>
      <c r="M10" s="80">
        <v>9463</v>
      </c>
      <c r="N10" s="80">
        <v>9463</v>
      </c>
      <c r="O10" s="80">
        <v>54</v>
      </c>
      <c r="P10" s="80">
        <v>54</v>
      </c>
    </row>
    <row r="11" spans="1:16" ht="18" customHeight="1">
      <c r="A11" s="106"/>
      <c r="B11" s="106"/>
      <c r="C11" s="55" t="s">
        <v>174</v>
      </c>
      <c r="D11" s="55"/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221</v>
      </c>
      <c r="N11" s="80">
        <v>221</v>
      </c>
      <c r="O11" s="80">
        <v>5</v>
      </c>
      <c r="P11" s="80">
        <v>5</v>
      </c>
    </row>
    <row r="12" spans="1:16" ht="18" customHeight="1">
      <c r="A12" s="106"/>
      <c r="B12" s="106"/>
      <c r="C12" s="55" t="s">
        <v>175</v>
      </c>
      <c r="D12" s="55"/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300</v>
      </c>
      <c r="L12" s="80">
        <v>300</v>
      </c>
      <c r="M12" s="80">
        <v>4854</v>
      </c>
      <c r="N12" s="80">
        <v>4854</v>
      </c>
      <c r="O12" s="80">
        <v>41</v>
      </c>
      <c r="P12" s="80">
        <v>41</v>
      </c>
    </row>
    <row r="13" spans="1:16" ht="18" customHeight="1">
      <c r="A13" s="106"/>
      <c r="B13" s="106"/>
      <c r="C13" s="55" t="s">
        <v>176</v>
      </c>
      <c r="D13" s="55"/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</row>
    <row r="14" spans="1:16" ht="18" customHeight="1">
      <c r="A14" s="106"/>
      <c r="B14" s="106"/>
      <c r="C14" s="55" t="s">
        <v>177</v>
      </c>
      <c r="D14" s="55"/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</row>
    <row r="15" spans="1:16" ht="18" customHeight="1">
      <c r="A15" s="127" t="s">
        <v>178</v>
      </c>
      <c r="B15" s="106" t="s">
        <v>179</v>
      </c>
      <c r="C15" s="55" t="s">
        <v>180</v>
      </c>
      <c r="D15" s="55"/>
      <c r="E15" s="56">
        <v>8579</v>
      </c>
      <c r="F15" s="93">
        <v>9843</v>
      </c>
      <c r="G15" s="56">
        <v>14306</v>
      </c>
      <c r="H15" s="93">
        <v>16166</v>
      </c>
      <c r="I15" s="56">
        <v>24269</v>
      </c>
      <c r="J15" s="93">
        <v>27747</v>
      </c>
      <c r="K15" s="56">
        <v>4098</v>
      </c>
      <c r="L15" s="93">
        <v>3637</v>
      </c>
      <c r="M15" s="56">
        <v>4686</v>
      </c>
      <c r="N15" s="93">
        <v>3119</v>
      </c>
      <c r="O15" s="93">
        <v>2547</v>
      </c>
      <c r="P15" s="93">
        <v>2315</v>
      </c>
    </row>
    <row r="16" spans="1:16" ht="18" customHeight="1">
      <c r="A16" s="106"/>
      <c r="B16" s="106"/>
      <c r="C16" s="55" t="s">
        <v>181</v>
      </c>
      <c r="D16" s="55"/>
      <c r="E16" s="56">
        <v>32</v>
      </c>
      <c r="F16" s="93">
        <v>40</v>
      </c>
      <c r="G16" s="56">
        <v>209786</v>
      </c>
      <c r="H16" s="93">
        <v>210138</v>
      </c>
      <c r="I16" s="56">
        <v>64507</v>
      </c>
      <c r="J16" s="93">
        <v>64509</v>
      </c>
      <c r="K16" s="56">
        <v>1691</v>
      </c>
      <c r="L16" s="93">
        <v>2384</v>
      </c>
      <c r="M16" s="56">
        <v>39048</v>
      </c>
      <c r="N16" s="93">
        <v>38411</v>
      </c>
      <c r="O16" s="93">
        <v>2329</v>
      </c>
      <c r="P16" s="93">
        <v>2337</v>
      </c>
    </row>
    <row r="17" spans="1:16" ht="18" customHeight="1">
      <c r="A17" s="106"/>
      <c r="B17" s="106"/>
      <c r="C17" s="55" t="s">
        <v>182</v>
      </c>
      <c r="D17" s="55"/>
      <c r="E17" s="56">
        <v>0</v>
      </c>
      <c r="F17" s="93">
        <v>0</v>
      </c>
      <c r="G17" s="56">
        <v>0</v>
      </c>
      <c r="H17" s="93">
        <v>0</v>
      </c>
      <c r="I17" s="56">
        <v>0</v>
      </c>
      <c r="J17" s="93">
        <v>0</v>
      </c>
      <c r="K17" s="56">
        <v>0</v>
      </c>
      <c r="L17" s="93">
        <v>0</v>
      </c>
      <c r="M17" s="56">
        <v>0</v>
      </c>
      <c r="N17" s="93">
        <v>0</v>
      </c>
      <c r="O17" s="93">
        <v>0</v>
      </c>
      <c r="P17" s="93">
        <v>0</v>
      </c>
    </row>
    <row r="18" spans="1:16" ht="18" customHeight="1">
      <c r="A18" s="106"/>
      <c r="B18" s="106"/>
      <c r="C18" s="55" t="s">
        <v>183</v>
      </c>
      <c r="D18" s="55"/>
      <c r="E18" s="56">
        <v>8611</v>
      </c>
      <c r="F18" s="93">
        <v>9883</v>
      </c>
      <c r="G18" s="56">
        <v>224093</v>
      </c>
      <c r="H18" s="93">
        <v>226305</v>
      </c>
      <c r="I18" s="56">
        <v>88776</v>
      </c>
      <c r="J18" s="93">
        <v>92256</v>
      </c>
      <c r="K18" s="56">
        <v>5790</v>
      </c>
      <c r="L18" s="93">
        <v>6021</v>
      </c>
      <c r="M18" s="56">
        <v>43734</v>
      </c>
      <c r="N18" s="93">
        <v>41530</v>
      </c>
      <c r="O18" s="93">
        <v>4877</v>
      </c>
      <c r="P18" s="93">
        <v>4652</v>
      </c>
    </row>
    <row r="19" spans="1:16" ht="18" customHeight="1">
      <c r="A19" s="106"/>
      <c r="B19" s="106" t="s">
        <v>184</v>
      </c>
      <c r="C19" s="55" t="s">
        <v>185</v>
      </c>
      <c r="D19" s="55"/>
      <c r="E19" s="56">
        <v>1152</v>
      </c>
      <c r="F19" s="93">
        <v>1596</v>
      </c>
      <c r="G19" s="56">
        <v>11818</v>
      </c>
      <c r="H19" s="93">
        <v>20707</v>
      </c>
      <c r="I19" s="56">
        <v>198</v>
      </c>
      <c r="J19" s="93">
        <v>2077</v>
      </c>
      <c r="K19" s="56">
        <v>1309</v>
      </c>
      <c r="L19" s="93">
        <v>1532</v>
      </c>
      <c r="M19" s="56">
        <v>4663</v>
      </c>
      <c r="N19" s="93">
        <v>4319</v>
      </c>
      <c r="O19" s="93">
        <v>305</v>
      </c>
      <c r="P19" s="93">
        <v>340</v>
      </c>
    </row>
    <row r="20" spans="1:16" ht="18" customHeight="1">
      <c r="A20" s="106"/>
      <c r="B20" s="106"/>
      <c r="C20" s="55" t="s">
        <v>186</v>
      </c>
      <c r="D20" s="55"/>
      <c r="E20" s="56">
        <v>6542</v>
      </c>
      <c r="F20" s="93">
        <v>7358</v>
      </c>
      <c r="G20" s="56">
        <v>151105</v>
      </c>
      <c r="H20" s="93">
        <v>147173</v>
      </c>
      <c r="I20" s="56">
        <v>5224</v>
      </c>
      <c r="J20" s="93">
        <v>7080</v>
      </c>
      <c r="K20" s="56">
        <v>85</v>
      </c>
      <c r="L20" s="93">
        <v>71</v>
      </c>
      <c r="M20" s="56">
        <v>15448</v>
      </c>
      <c r="N20" s="93">
        <v>13252</v>
      </c>
      <c r="O20" s="93">
        <v>718</v>
      </c>
      <c r="P20" s="93">
        <v>760</v>
      </c>
    </row>
    <row r="21" spans="1:16" s="47" customFormat="1" ht="18" customHeight="1">
      <c r="A21" s="106"/>
      <c r="B21" s="106"/>
      <c r="C21" s="81" t="s">
        <v>187</v>
      </c>
      <c r="D21" s="81"/>
      <c r="E21" s="82">
        <v>0</v>
      </c>
      <c r="F21" s="82">
        <v>0</v>
      </c>
      <c r="G21" s="82">
        <v>0</v>
      </c>
      <c r="H21" s="82">
        <v>0</v>
      </c>
      <c r="I21" s="82">
        <v>29127</v>
      </c>
      <c r="J21" s="82">
        <v>28873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</row>
    <row r="22" spans="1:16" ht="18" customHeight="1">
      <c r="A22" s="106"/>
      <c r="B22" s="106"/>
      <c r="C22" s="49" t="s">
        <v>188</v>
      </c>
      <c r="D22" s="49"/>
      <c r="E22" s="56">
        <v>7694</v>
      </c>
      <c r="F22" s="93">
        <v>8954</v>
      </c>
      <c r="G22" s="56">
        <v>162924</v>
      </c>
      <c r="H22" s="93">
        <v>167881</v>
      </c>
      <c r="I22" s="56">
        <v>34550</v>
      </c>
      <c r="J22" s="93">
        <v>38030</v>
      </c>
      <c r="K22" s="56">
        <v>1394</v>
      </c>
      <c r="L22" s="93">
        <v>1603</v>
      </c>
      <c r="M22" s="56">
        <v>20111</v>
      </c>
      <c r="N22" s="93">
        <v>17571</v>
      </c>
      <c r="O22" s="93">
        <v>1023</v>
      </c>
      <c r="P22" s="93">
        <v>1100</v>
      </c>
    </row>
    <row r="23" spans="1:16" ht="18" customHeight="1">
      <c r="A23" s="106"/>
      <c r="B23" s="106" t="s">
        <v>189</v>
      </c>
      <c r="C23" s="55" t="s">
        <v>190</v>
      </c>
      <c r="D23" s="55"/>
      <c r="E23" s="56">
        <v>30</v>
      </c>
      <c r="F23" s="93">
        <v>30</v>
      </c>
      <c r="G23" s="56">
        <v>31</v>
      </c>
      <c r="H23" s="93">
        <v>31</v>
      </c>
      <c r="I23" s="56">
        <v>50017</v>
      </c>
      <c r="J23" s="93">
        <v>50017</v>
      </c>
      <c r="K23" s="56">
        <v>600</v>
      </c>
      <c r="L23" s="93">
        <v>600</v>
      </c>
      <c r="M23" s="56">
        <v>14538</v>
      </c>
      <c r="N23" s="93">
        <v>14538</v>
      </c>
      <c r="O23" s="93">
        <v>100</v>
      </c>
      <c r="P23" s="93">
        <v>100</v>
      </c>
    </row>
    <row r="24" spans="1:16" ht="18" customHeight="1">
      <c r="A24" s="106"/>
      <c r="B24" s="106"/>
      <c r="C24" s="55" t="s">
        <v>191</v>
      </c>
      <c r="D24" s="55"/>
      <c r="E24" s="56">
        <v>887</v>
      </c>
      <c r="F24" s="93">
        <v>899</v>
      </c>
      <c r="G24" s="56">
        <v>61138</v>
      </c>
      <c r="H24" s="93">
        <v>58393</v>
      </c>
      <c r="I24" s="56">
        <v>4209</v>
      </c>
      <c r="J24" s="93">
        <v>4209</v>
      </c>
      <c r="K24" s="56">
        <v>3796</v>
      </c>
      <c r="L24" s="93">
        <v>3818</v>
      </c>
      <c r="M24" s="56">
        <v>9111</v>
      </c>
      <c r="N24" s="93">
        <v>9454</v>
      </c>
      <c r="O24" s="93">
        <v>3754</v>
      </c>
      <c r="P24" s="93">
        <v>3452</v>
      </c>
    </row>
    <row r="25" spans="1:16" ht="18" customHeight="1">
      <c r="A25" s="106"/>
      <c r="B25" s="106"/>
      <c r="C25" s="55" t="s">
        <v>192</v>
      </c>
      <c r="D25" s="55"/>
      <c r="E25" s="56">
        <v>0</v>
      </c>
      <c r="F25" s="93">
        <v>0</v>
      </c>
      <c r="G25" s="56">
        <v>0</v>
      </c>
      <c r="H25" s="93">
        <v>0</v>
      </c>
      <c r="I25" s="56">
        <v>0</v>
      </c>
      <c r="J25" s="93">
        <v>0</v>
      </c>
      <c r="K25" s="56">
        <v>0</v>
      </c>
      <c r="L25" s="93">
        <v>0</v>
      </c>
      <c r="M25" s="56">
        <v>0</v>
      </c>
      <c r="N25" s="93">
        <v>0</v>
      </c>
      <c r="O25" s="93">
        <v>25</v>
      </c>
      <c r="P25" s="93">
        <v>25</v>
      </c>
    </row>
    <row r="26" spans="1:16" ht="18" customHeight="1">
      <c r="A26" s="106"/>
      <c r="B26" s="106"/>
      <c r="C26" s="55" t="s">
        <v>193</v>
      </c>
      <c r="D26" s="55"/>
      <c r="E26" s="56">
        <v>917</v>
      </c>
      <c r="F26" s="93">
        <v>929</v>
      </c>
      <c r="G26" s="56">
        <v>61169</v>
      </c>
      <c r="H26" s="93">
        <v>58424</v>
      </c>
      <c r="I26" s="56">
        <v>54226</v>
      </c>
      <c r="J26" s="93">
        <v>54226</v>
      </c>
      <c r="K26" s="56">
        <v>4396</v>
      </c>
      <c r="L26" s="93">
        <v>4418</v>
      </c>
      <c r="M26" s="56">
        <v>23623</v>
      </c>
      <c r="N26" s="93">
        <v>23959</v>
      </c>
      <c r="O26" s="93">
        <v>3854</v>
      </c>
      <c r="P26" s="93">
        <v>3552</v>
      </c>
    </row>
    <row r="27" spans="1:16" ht="18" customHeight="1">
      <c r="A27" s="106"/>
      <c r="B27" s="55" t="s">
        <v>194</v>
      </c>
      <c r="C27" s="55"/>
      <c r="D27" s="55"/>
      <c r="E27" s="56">
        <v>8611</v>
      </c>
      <c r="F27" s="93">
        <v>9883</v>
      </c>
      <c r="G27" s="56">
        <v>224093</v>
      </c>
      <c r="H27" s="93">
        <v>226305</v>
      </c>
      <c r="I27" s="56">
        <v>88776</v>
      </c>
      <c r="J27" s="93">
        <v>92256</v>
      </c>
      <c r="K27" s="56">
        <v>5790</v>
      </c>
      <c r="L27" s="93">
        <v>6021</v>
      </c>
      <c r="M27" s="56">
        <v>43734</v>
      </c>
      <c r="N27" s="93">
        <v>41530</v>
      </c>
      <c r="O27" s="93">
        <v>4877</v>
      </c>
      <c r="P27" s="93">
        <v>4652</v>
      </c>
    </row>
    <row r="28" spans="1:16" ht="18" customHeight="1">
      <c r="A28" s="106" t="s">
        <v>195</v>
      </c>
      <c r="B28" s="106" t="s">
        <v>196</v>
      </c>
      <c r="C28" s="55" t="s">
        <v>197</v>
      </c>
      <c r="D28" s="83" t="s">
        <v>40</v>
      </c>
      <c r="E28" s="56">
        <v>5193</v>
      </c>
      <c r="F28" s="93">
        <v>8205</v>
      </c>
      <c r="G28" s="56">
        <v>22343</v>
      </c>
      <c r="H28" s="93">
        <v>23984</v>
      </c>
      <c r="I28" s="56">
        <v>2050</v>
      </c>
      <c r="J28" s="93">
        <v>3873</v>
      </c>
      <c r="K28" s="56">
        <v>953</v>
      </c>
      <c r="L28" s="93">
        <v>2057</v>
      </c>
      <c r="M28" s="56">
        <v>8036</v>
      </c>
      <c r="N28" s="93">
        <v>11236</v>
      </c>
      <c r="O28" s="93">
        <v>2605</v>
      </c>
      <c r="P28" s="93">
        <v>2590</v>
      </c>
    </row>
    <row r="29" spans="1:16" ht="18" customHeight="1">
      <c r="A29" s="106"/>
      <c r="B29" s="106"/>
      <c r="C29" s="55" t="s">
        <v>198</v>
      </c>
      <c r="D29" s="83" t="s">
        <v>41</v>
      </c>
      <c r="E29" s="56">
        <v>5192</v>
      </c>
      <c r="F29" s="93">
        <v>8196</v>
      </c>
      <c r="G29" s="56">
        <v>19142</v>
      </c>
      <c r="H29" s="93">
        <v>20465</v>
      </c>
      <c r="I29" s="56">
        <v>1917</v>
      </c>
      <c r="J29" s="93">
        <v>3589</v>
      </c>
      <c r="K29" s="56">
        <v>1580</v>
      </c>
      <c r="L29" s="93">
        <v>1848</v>
      </c>
      <c r="M29" s="56">
        <v>8298</v>
      </c>
      <c r="N29" s="93">
        <v>8620</v>
      </c>
      <c r="O29" s="93">
        <v>2115</v>
      </c>
      <c r="P29" s="93">
        <v>2042</v>
      </c>
    </row>
    <row r="30" spans="1:16" ht="18" customHeight="1">
      <c r="A30" s="106"/>
      <c r="B30" s="106"/>
      <c r="C30" s="55" t="s">
        <v>199</v>
      </c>
      <c r="D30" s="83" t="s">
        <v>200</v>
      </c>
      <c r="E30" s="56">
        <v>14</v>
      </c>
      <c r="F30" s="93">
        <v>20</v>
      </c>
      <c r="G30" s="56">
        <v>1308</v>
      </c>
      <c r="H30" s="93">
        <v>1265</v>
      </c>
      <c r="I30" s="56">
        <v>180</v>
      </c>
      <c r="J30" s="93">
        <v>191</v>
      </c>
      <c r="K30" s="56">
        <v>255</v>
      </c>
      <c r="L30" s="93">
        <v>277</v>
      </c>
      <c r="M30" s="56">
        <v>0</v>
      </c>
      <c r="N30" s="93">
        <v>0</v>
      </c>
      <c r="O30" s="93">
        <v>0</v>
      </c>
      <c r="P30" s="93">
        <v>0</v>
      </c>
    </row>
    <row r="31" spans="1:16" ht="18" customHeight="1">
      <c r="A31" s="106"/>
      <c r="B31" s="106"/>
      <c r="C31" s="49" t="s">
        <v>201</v>
      </c>
      <c r="D31" s="83" t="s">
        <v>202</v>
      </c>
      <c r="E31" s="56">
        <f t="shared" ref="E31:M31" si="0">E28-E29-E30</f>
        <v>-13</v>
      </c>
      <c r="F31" s="93">
        <f>F28-F29-F30</f>
        <v>-11</v>
      </c>
      <c r="G31" s="56">
        <f t="shared" si="0"/>
        <v>1893</v>
      </c>
      <c r="H31" s="93">
        <v>2253</v>
      </c>
      <c r="I31" s="56">
        <f t="shared" si="0"/>
        <v>-47</v>
      </c>
      <c r="J31" s="93">
        <v>92</v>
      </c>
      <c r="K31" s="56">
        <f t="shared" si="0"/>
        <v>-882</v>
      </c>
      <c r="L31" s="93">
        <f t="shared" si="0"/>
        <v>-68</v>
      </c>
      <c r="M31" s="56">
        <f t="shared" si="0"/>
        <v>-262</v>
      </c>
      <c r="N31" s="93">
        <v>2615</v>
      </c>
      <c r="O31" s="93">
        <f t="shared" ref="O31:P31" si="1">O28-O29-O30</f>
        <v>490</v>
      </c>
      <c r="P31" s="93">
        <f t="shared" si="1"/>
        <v>548</v>
      </c>
    </row>
    <row r="32" spans="1:16" ht="18" customHeight="1">
      <c r="A32" s="106"/>
      <c r="B32" s="106"/>
      <c r="C32" s="55" t="s">
        <v>203</v>
      </c>
      <c r="D32" s="83" t="s">
        <v>204</v>
      </c>
      <c r="E32" s="56">
        <v>1E-3</v>
      </c>
      <c r="F32" s="93">
        <v>2.9999999999999997E-4</v>
      </c>
      <c r="G32" s="56">
        <v>28</v>
      </c>
      <c r="H32" s="93">
        <v>267</v>
      </c>
      <c r="I32" s="56">
        <v>47</v>
      </c>
      <c r="J32" s="93">
        <v>3</v>
      </c>
      <c r="K32" s="56">
        <v>31</v>
      </c>
      <c r="L32" s="93">
        <v>39</v>
      </c>
      <c r="M32" s="56">
        <v>43</v>
      </c>
      <c r="N32" s="93">
        <v>126</v>
      </c>
      <c r="O32" s="93">
        <v>1</v>
      </c>
      <c r="P32" s="93">
        <v>1.4</v>
      </c>
    </row>
    <row r="33" spans="1:16" ht="18" customHeight="1">
      <c r="A33" s="106"/>
      <c r="B33" s="106"/>
      <c r="C33" s="55" t="s">
        <v>205</v>
      </c>
      <c r="D33" s="83" t="s">
        <v>206</v>
      </c>
      <c r="E33" s="56">
        <v>0</v>
      </c>
      <c r="F33" s="93">
        <v>0</v>
      </c>
      <c r="G33" s="56">
        <v>288</v>
      </c>
      <c r="H33" s="93">
        <v>577</v>
      </c>
      <c r="I33" s="56">
        <v>0</v>
      </c>
      <c r="J33" s="93">
        <v>95</v>
      </c>
      <c r="K33" s="56">
        <v>1</v>
      </c>
      <c r="L33" s="93">
        <v>0.6</v>
      </c>
      <c r="M33" s="56">
        <v>249</v>
      </c>
      <c r="N33" s="93">
        <v>336</v>
      </c>
      <c r="O33" s="93">
        <v>3</v>
      </c>
      <c r="P33" s="93">
        <v>3</v>
      </c>
    </row>
    <row r="34" spans="1:16" ht="18" customHeight="1">
      <c r="A34" s="106"/>
      <c r="B34" s="106"/>
      <c r="C34" s="49" t="s">
        <v>207</v>
      </c>
      <c r="D34" s="83" t="s">
        <v>208</v>
      </c>
      <c r="E34" s="56">
        <f t="shared" ref="E34:M34" si="2">E31+E32-E33</f>
        <v>-12.999000000000001</v>
      </c>
      <c r="F34" s="93">
        <f t="shared" si="2"/>
        <v>-10.999700000000001</v>
      </c>
      <c r="G34" s="56">
        <f t="shared" si="2"/>
        <v>1633</v>
      </c>
      <c r="H34" s="93">
        <f t="shared" si="2"/>
        <v>1943</v>
      </c>
      <c r="I34" s="56">
        <f t="shared" si="2"/>
        <v>0</v>
      </c>
      <c r="J34" s="93">
        <f>J31+J32-J33</f>
        <v>0</v>
      </c>
      <c r="K34" s="56">
        <f t="shared" si="2"/>
        <v>-852</v>
      </c>
      <c r="L34" s="93">
        <f t="shared" si="2"/>
        <v>-29.6</v>
      </c>
      <c r="M34" s="56">
        <f t="shared" si="2"/>
        <v>-468</v>
      </c>
      <c r="N34" s="93">
        <f>N31+N32-N33+1</f>
        <v>2406</v>
      </c>
      <c r="O34" s="93">
        <f t="shared" ref="O34:P34" si="3">O31+O32-O33</f>
        <v>488</v>
      </c>
      <c r="P34" s="93">
        <f t="shared" si="3"/>
        <v>546.4</v>
      </c>
    </row>
    <row r="35" spans="1:16" ht="18" customHeight="1">
      <c r="A35" s="106"/>
      <c r="B35" s="106" t="s">
        <v>209</v>
      </c>
      <c r="C35" s="55" t="s">
        <v>210</v>
      </c>
      <c r="D35" s="83" t="s">
        <v>211</v>
      </c>
      <c r="E35" s="56">
        <v>0</v>
      </c>
      <c r="F35" s="93">
        <v>0</v>
      </c>
      <c r="G35" s="56">
        <v>1426</v>
      </c>
      <c r="H35" s="93">
        <v>215</v>
      </c>
      <c r="I35" s="56">
        <v>0</v>
      </c>
      <c r="J35" s="93">
        <v>0</v>
      </c>
      <c r="K35" s="56">
        <v>852</v>
      </c>
      <c r="L35" s="93">
        <v>107</v>
      </c>
      <c r="M35" s="56">
        <v>165</v>
      </c>
      <c r="N35" s="93">
        <v>76</v>
      </c>
      <c r="O35" s="93">
        <v>0</v>
      </c>
      <c r="P35" s="93">
        <v>0.85</v>
      </c>
    </row>
    <row r="36" spans="1:16" ht="18" customHeight="1">
      <c r="A36" s="106"/>
      <c r="B36" s="106"/>
      <c r="C36" s="55" t="s">
        <v>212</v>
      </c>
      <c r="D36" s="83" t="s">
        <v>213</v>
      </c>
      <c r="E36" s="56">
        <v>0</v>
      </c>
      <c r="F36" s="93">
        <v>0</v>
      </c>
      <c r="G36" s="56">
        <v>314</v>
      </c>
      <c r="H36" s="93">
        <v>137</v>
      </c>
      <c r="I36" s="56">
        <v>0</v>
      </c>
      <c r="J36" s="93">
        <v>0</v>
      </c>
      <c r="K36" s="56">
        <v>0</v>
      </c>
      <c r="L36" s="93">
        <v>3</v>
      </c>
      <c r="M36" s="56">
        <v>157</v>
      </c>
      <c r="N36" s="93">
        <v>76</v>
      </c>
      <c r="O36" s="93">
        <v>0</v>
      </c>
      <c r="P36" s="93">
        <v>0.85</v>
      </c>
    </row>
    <row r="37" spans="1:16" ht="18" customHeight="1">
      <c r="A37" s="106"/>
      <c r="B37" s="106"/>
      <c r="C37" s="55" t="s">
        <v>214</v>
      </c>
      <c r="D37" s="83" t="s">
        <v>215</v>
      </c>
      <c r="E37" s="56">
        <f t="shared" ref="E37:N37" si="4">E34+E35-E36</f>
        <v>-12.999000000000001</v>
      </c>
      <c r="F37" s="93">
        <f t="shared" si="4"/>
        <v>-10.999700000000001</v>
      </c>
      <c r="G37" s="56">
        <f t="shared" si="4"/>
        <v>2745</v>
      </c>
      <c r="H37" s="93">
        <f>H34+H35-H36+1</f>
        <v>2022</v>
      </c>
      <c r="I37" s="56">
        <f t="shared" si="4"/>
        <v>0</v>
      </c>
      <c r="J37" s="90">
        <v>0</v>
      </c>
      <c r="K37" s="56">
        <f t="shared" si="4"/>
        <v>0</v>
      </c>
      <c r="L37" s="93">
        <v>75</v>
      </c>
      <c r="M37" s="56">
        <f t="shared" si="4"/>
        <v>-460</v>
      </c>
      <c r="N37" s="93">
        <f t="shared" si="4"/>
        <v>2406</v>
      </c>
      <c r="O37" s="93">
        <f t="shared" ref="O37:P37" si="5">O34+O35-O36</f>
        <v>488</v>
      </c>
      <c r="P37" s="93">
        <f t="shared" si="5"/>
        <v>546.4</v>
      </c>
    </row>
    <row r="38" spans="1:16" ht="18" customHeight="1">
      <c r="A38" s="106"/>
      <c r="B38" s="106"/>
      <c r="C38" s="55" t="s">
        <v>216</v>
      </c>
      <c r="D38" s="83" t="s">
        <v>217</v>
      </c>
      <c r="E38" s="56">
        <v>0</v>
      </c>
      <c r="F38" s="93">
        <v>0</v>
      </c>
      <c r="G38" s="56">
        <v>0</v>
      </c>
      <c r="H38" s="93">
        <v>0</v>
      </c>
      <c r="I38" s="56">
        <v>0</v>
      </c>
      <c r="J38" s="93">
        <v>0</v>
      </c>
      <c r="K38" s="56">
        <v>0</v>
      </c>
      <c r="L38" s="93">
        <v>0</v>
      </c>
      <c r="M38" s="56">
        <v>0</v>
      </c>
      <c r="N38" s="93">
        <v>0</v>
      </c>
      <c r="O38" s="93">
        <v>0</v>
      </c>
      <c r="P38" s="93">
        <v>0</v>
      </c>
    </row>
    <row r="39" spans="1:16" ht="18" customHeight="1">
      <c r="A39" s="106"/>
      <c r="B39" s="106"/>
      <c r="C39" s="55" t="s">
        <v>218</v>
      </c>
      <c r="D39" s="83" t="s">
        <v>219</v>
      </c>
      <c r="E39" s="56">
        <v>0</v>
      </c>
      <c r="F39" s="93">
        <v>0</v>
      </c>
      <c r="G39" s="56">
        <v>0</v>
      </c>
      <c r="H39" s="93">
        <v>0</v>
      </c>
      <c r="I39" s="56">
        <v>0</v>
      </c>
      <c r="J39" s="93">
        <v>0</v>
      </c>
      <c r="K39" s="56">
        <v>0</v>
      </c>
      <c r="L39" s="93">
        <v>0</v>
      </c>
      <c r="M39" s="56">
        <v>0</v>
      </c>
      <c r="N39" s="93">
        <v>0</v>
      </c>
      <c r="O39" s="93">
        <v>0</v>
      </c>
      <c r="P39" s="93">
        <v>0</v>
      </c>
    </row>
    <row r="40" spans="1:16" ht="18" customHeight="1">
      <c r="A40" s="106"/>
      <c r="B40" s="106"/>
      <c r="C40" s="55" t="s">
        <v>220</v>
      </c>
      <c r="D40" s="83" t="s">
        <v>221</v>
      </c>
      <c r="E40" s="56">
        <v>0</v>
      </c>
      <c r="F40" s="93">
        <v>0</v>
      </c>
      <c r="G40" s="56">
        <v>0</v>
      </c>
      <c r="H40" s="93">
        <v>0</v>
      </c>
      <c r="I40" s="56">
        <v>0</v>
      </c>
      <c r="J40" s="93">
        <v>0</v>
      </c>
      <c r="K40" s="56">
        <v>4.0000000000000002E-4</v>
      </c>
      <c r="L40" s="93">
        <v>41</v>
      </c>
      <c r="M40" s="56">
        <v>-116</v>
      </c>
      <c r="N40" s="93">
        <v>741</v>
      </c>
      <c r="O40" s="93">
        <v>169</v>
      </c>
      <c r="P40" s="93">
        <v>189</v>
      </c>
    </row>
    <row r="41" spans="1:16" ht="18" customHeight="1">
      <c r="A41" s="106"/>
      <c r="B41" s="106"/>
      <c r="C41" s="49" t="s">
        <v>222</v>
      </c>
      <c r="D41" s="83" t="s">
        <v>223</v>
      </c>
      <c r="E41" s="56">
        <f t="shared" ref="E41:M41" si="6">E34+E35-E36-E40</f>
        <v>-12.999000000000001</v>
      </c>
      <c r="F41" s="93">
        <f t="shared" si="6"/>
        <v>-10.999700000000001</v>
      </c>
      <c r="G41" s="56">
        <v>0</v>
      </c>
      <c r="H41" s="93">
        <v>0</v>
      </c>
      <c r="I41" s="56">
        <f t="shared" si="6"/>
        <v>0</v>
      </c>
      <c r="J41" s="93">
        <f t="shared" si="6"/>
        <v>0</v>
      </c>
      <c r="K41" s="56">
        <f t="shared" si="6"/>
        <v>-4.0000000000000002E-4</v>
      </c>
      <c r="L41" s="93">
        <f t="shared" si="6"/>
        <v>33.400000000000006</v>
      </c>
      <c r="M41" s="56">
        <f t="shared" si="6"/>
        <v>-344</v>
      </c>
      <c r="N41" s="93">
        <v>1666</v>
      </c>
      <c r="O41" s="93">
        <f t="shared" ref="O41" si="7">O34+O35-O36-O40</f>
        <v>319</v>
      </c>
      <c r="P41" s="93">
        <v>358</v>
      </c>
    </row>
    <row r="42" spans="1:16" ht="18" customHeight="1">
      <c r="A42" s="106"/>
      <c r="B42" s="106"/>
      <c r="C42" s="130" t="s">
        <v>224</v>
      </c>
      <c r="D42" s="130"/>
      <c r="E42" s="56">
        <v>0</v>
      </c>
      <c r="F42" s="93">
        <v>0</v>
      </c>
      <c r="G42" s="56">
        <f t="shared" ref="G42:I42" si="8">G37+G38-G39-G40</f>
        <v>2745</v>
      </c>
      <c r="H42" s="93">
        <f t="shared" si="8"/>
        <v>2022</v>
      </c>
      <c r="I42" s="56">
        <f t="shared" si="8"/>
        <v>0</v>
      </c>
      <c r="J42" s="93">
        <v>0</v>
      </c>
      <c r="K42" s="56">
        <v>0</v>
      </c>
      <c r="L42" s="93">
        <v>0</v>
      </c>
      <c r="M42" s="56">
        <v>0</v>
      </c>
      <c r="N42" s="93">
        <v>0</v>
      </c>
      <c r="O42" s="93">
        <v>0</v>
      </c>
      <c r="P42" s="93">
        <v>0</v>
      </c>
    </row>
    <row r="43" spans="1:16" ht="18" customHeight="1">
      <c r="A43" s="106"/>
      <c r="B43" s="106"/>
      <c r="C43" s="55" t="s">
        <v>225</v>
      </c>
      <c r="D43" s="83" t="s">
        <v>226</v>
      </c>
      <c r="E43" s="56">
        <v>0</v>
      </c>
      <c r="F43" s="93">
        <v>0</v>
      </c>
      <c r="G43" s="56">
        <v>0</v>
      </c>
      <c r="H43" s="93">
        <v>0</v>
      </c>
      <c r="I43" s="56">
        <v>0</v>
      </c>
      <c r="J43" s="93">
        <v>0</v>
      </c>
      <c r="K43" s="56">
        <v>466</v>
      </c>
      <c r="L43" s="93">
        <v>460</v>
      </c>
      <c r="M43" s="56">
        <v>9454</v>
      </c>
      <c r="N43" s="93">
        <v>7788</v>
      </c>
      <c r="O43" s="93">
        <v>3534</v>
      </c>
      <c r="P43" s="93">
        <v>3194</v>
      </c>
    </row>
    <row r="44" spans="1:16" ht="18" customHeight="1">
      <c r="A44" s="106"/>
      <c r="B44" s="106"/>
      <c r="C44" s="49" t="s">
        <v>227</v>
      </c>
      <c r="D44" s="68" t="s">
        <v>228</v>
      </c>
      <c r="E44" s="56">
        <f t="shared" ref="E44:M44" si="9">E41+E43</f>
        <v>-12.999000000000001</v>
      </c>
      <c r="F44" s="93">
        <f t="shared" si="9"/>
        <v>-10.999700000000001</v>
      </c>
      <c r="G44" s="56">
        <f>G42+G43</f>
        <v>2745</v>
      </c>
      <c r="H44" s="93">
        <v>2022</v>
      </c>
      <c r="I44" s="56">
        <f t="shared" si="9"/>
        <v>0</v>
      </c>
      <c r="J44" s="93">
        <f t="shared" si="9"/>
        <v>0</v>
      </c>
      <c r="K44" s="56">
        <f t="shared" si="9"/>
        <v>465.99959999999999</v>
      </c>
      <c r="L44" s="93">
        <f>L41+L43</f>
        <v>493.4</v>
      </c>
      <c r="M44" s="56">
        <f t="shared" si="9"/>
        <v>9110</v>
      </c>
      <c r="N44" s="93">
        <v>9454</v>
      </c>
      <c r="O44" s="93">
        <f t="shared" ref="O44:P44" si="10">O41+O43</f>
        <v>3853</v>
      </c>
      <c r="P44" s="93">
        <f t="shared" si="10"/>
        <v>3552</v>
      </c>
    </row>
    <row r="45" spans="1:16" ht="14.1" customHeight="1">
      <c r="A45" s="8" t="s">
        <v>229</v>
      </c>
    </row>
    <row r="46" spans="1:16" ht="14.1" customHeight="1">
      <c r="A46" s="8" t="s">
        <v>230</v>
      </c>
    </row>
    <row r="47" spans="1:16">
      <c r="A47" s="48"/>
    </row>
  </sheetData>
  <mergeCells count="16">
    <mergeCell ref="O6:P6"/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2022-08-29T04:38:49Z</cp:lastPrinted>
  <dcterms:created xsi:type="dcterms:W3CDTF">1999-07-06T05:17:05Z</dcterms:created>
  <dcterms:modified xsi:type="dcterms:W3CDTF">2022-09-20T10:08:40Z</dcterms:modified>
</cp:coreProperties>
</file>