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63　岡山市\"/>
    </mc:Choice>
  </mc:AlternateContent>
  <xr:revisionPtr revIDLastSave="0" documentId="8_{356BE209-B79C-47E3-8DED-BF3E2DE54803}" xr6:coauthVersionLast="47" xr6:coauthVersionMax="47" xr10:uidLastSave="{00000000-0000-0000-0000-000000000000}"/>
  <bookViews>
    <workbookView xWindow="2340" yWindow="2340" windowWidth="21600" windowHeight="11265" tabRatio="662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G44" i="9" l="1"/>
  <c r="G39" i="9"/>
  <c r="G45" i="9" s="1"/>
  <c r="I29" i="8" l="1"/>
  <c r="L31" i="10" l="1"/>
  <c r="L34" i="10" s="1"/>
  <c r="J31" i="10"/>
  <c r="J34" i="10" s="1"/>
  <c r="H31" i="10"/>
  <c r="H34" i="10" s="1"/>
  <c r="F31" i="10"/>
  <c r="F34" i="10" s="1"/>
  <c r="O24" i="9"/>
  <c r="O27" i="9" s="1"/>
  <c r="O16" i="9"/>
  <c r="O15" i="9"/>
  <c r="O14" i="9"/>
  <c r="M24" i="9"/>
  <c r="M27" i="9" s="1"/>
  <c r="M16" i="9"/>
  <c r="M15" i="9"/>
  <c r="M14" i="9"/>
  <c r="K24" i="9"/>
  <c r="K27" i="9" s="1"/>
  <c r="K16" i="9"/>
  <c r="K15" i="9"/>
  <c r="K14" i="9"/>
  <c r="I24" i="9"/>
  <c r="I27" i="9" s="1"/>
  <c r="I16" i="9"/>
  <c r="I15" i="9"/>
  <c r="I14" i="9"/>
  <c r="G24" i="9"/>
  <c r="G27" i="9" s="1"/>
  <c r="G16" i="9"/>
  <c r="G15" i="9"/>
  <c r="G14" i="9"/>
  <c r="G24" i="8"/>
  <c r="H24" i="8" s="1"/>
  <c r="H22" i="8" s="1"/>
  <c r="F22" i="8"/>
  <c r="E22" i="8"/>
  <c r="H20" i="8"/>
  <c r="G20" i="8"/>
  <c r="F20" i="8"/>
  <c r="E20" i="8"/>
  <c r="H19" i="8"/>
  <c r="H23" i="8" s="1"/>
  <c r="G19" i="8"/>
  <c r="G21" i="8" s="1"/>
  <c r="F19" i="8"/>
  <c r="F23" i="8" s="1"/>
  <c r="E19" i="8"/>
  <c r="E23" i="8" s="1"/>
  <c r="O24" i="6"/>
  <c r="O27" i="6" s="1"/>
  <c r="O16" i="6"/>
  <c r="O15" i="6"/>
  <c r="O14" i="6"/>
  <c r="M24" i="6"/>
  <c r="M27" i="6" s="1"/>
  <c r="M16" i="6"/>
  <c r="M15" i="6"/>
  <c r="M14" i="6"/>
  <c r="K24" i="6"/>
  <c r="K27" i="6" s="1"/>
  <c r="K16" i="6"/>
  <c r="K15" i="6"/>
  <c r="K14" i="6"/>
  <c r="I24" i="6"/>
  <c r="I27" i="6" s="1"/>
  <c r="I16" i="6"/>
  <c r="I15" i="6"/>
  <c r="I14" i="6"/>
  <c r="G24" i="6"/>
  <c r="G27" i="6" s="1"/>
  <c r="F16" i="7"/>
  <c r="G22" i="8" l="1"/>
  <c r="L41" i="10"/>
  <c r="L44" i="10" s="1"/>
  <c r="L37" i="10"/>
  <c r="L42" i="10" s="1"/>
  <c r="J41" i="10"/>
  <c r="J44" i="10" s="1"/>
  <c r="J37" i="10"/>
  <c r="J42" i="10" s="1"/>
  <c r="H41" i="10"/>
  <c r="H44" i="10" s="1"/>
  <c r="H37" i="10"/>
  <c r="H42" i="10" s="1"/>
  <c r="F41" i="10"/>
  <c r="F44" i="10" s="1"/>
  <c r="F37" i="10"/>
  <c r="F42" i="10" s="1"/>
  <c r="G23" i="8"/>
  <c r="H21" i="8"/>
  <c r="E21" i="8"/>
  <c r="F21" i="8"/>
  <c r="H36" i="2"/>
  <c r="H34" i="2"/>
  <c r="H33" i="2"/>
  <c r="H27" i="2" s="1"/>
  <c r="H23" i="2"/>
  <c r="F33" i="2" l="1"/>
  <c r="F27" i="2"/>
  <c r="F23" i="2"/>
  <c r="F36" i="2"/>
  <c r="F35" i="2" s="1"/>
  <c r="F34" i="2" s="1"/>
  <c r="I16" i="2" l="1"/>
  <c r="I24" i="8"/>
  <c r="H40" i="7"/>
  <c r="F40" i="7"/>
  <c r="H22" i="7"/>
  <c r="F22" i="7"/>
  <c r="H40" i="2"/>
  <c r="F40" i="2"/>
  <c r="G38" i="2" s="1"/>
  <c r="H22" i="2"/>
  <c r="F22" i="2"/>
  <c r="G20" i="2" s="1"/>
  <c r="AJ5" i="2" s="1"/>
  <c r="F24" i="9"/>
  <c r="F27" i="9" s="1"/>
  <c r="F14" i="9"/>
  <c r="I36" i="2"/>
  <c r="N31" i="10"/>
  <c r="N34" i="10" s="1"/>
  <c r="M31" i="10"/>
  <c r="M34" i="10" s="1"/>
  <c r="K31" i="10"/>
  <c r="K34" i="10" s="1"/>
  <c r="I31" i="10"/>
  <c r="I34" i="10" s="1"/>
  <c r="G31" i="10"/>
  <c r="G34" i="10" s="1"/>
  <c r="E31" i="10"/>
  <c r="E34" i="10" s="1"/>
  <c r="E37" i="10" s="1"/>
  <c r="E42" i="10" s="1"/>
  <c r="O44" i="9"/>
  <c r="N44" i="9"/>
  <c r="M44" i="9"/>
  <c r="L44" i="9"/>
  <c r="K44" i="9"/>
  <c r="J44" i="9"/>
  <c r="I44" i="9"/>
  <c r="H44" i="9"/>
  <c r="F44" i="9"/>
  <c r="O39" i="9"/>
  <c r="N39" i="9"/>
  <c r="M39" i="9"/>
  <c r="L39" i="9"/>
  <c r="K39" i="9"/>
  <c r="J39" i="9"/>
  <c r="J45" i="9" s="1"/>
  <c r="I39" i="9"/>
  <c r="I45" i="9"/>
  <c r="H39" i="9"/>
  <c r="F39" i="9"/>
  <c r="N24" i="9"/>
  <c r="N27" i="9" s="1"/>
  <c r="L24" i="9"/>
  <c r="L27" i="9" s="1"/>
  <c r="J24" i="9"/>
  <c r="J27" i="9" s="1"/>
  <c r="H24" i="9"/>
  <c r="H27" i="9" s="1"/>
  <c r="N16" i="9"/>
  <c r="L16" i="9"/>
  <c r="J16" i="9"/>
  <c r="H16" i="9"/>
  <c r="F16" i="9"/>
  <c r="N15" i="9"/>
  <c r="L15" i="9"/>
  <c r="J15" i="9"/>
  <c r="H15" i="9"/>
  <c r="F15" i="9"/>
  <c r="N14" i="9"/>
  <c r="L14" i="9"/>
  <c r="J14" i="9"/>
  <c r="H14" i="9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N45" i="6" s="1"/>
  <c r="M39" i="6"/>
  <c r="L39" i="6"/>
  <c r="K39" i="6"/>
  <c r="K45" i="6" s="1"/>
  <c r="J39" i="6"/>
  <c r="I39" i="6"/>
  <c r="I45" i="6" s="1"/>
  <c r="H39" i="6"/>
  <c r="G39" i="6"/>
  <c r="F39" i="6"/>
  <c r="F45" i="6" s="1"/>
  <c r="N24" i="6"/>
  <c r="N27" i="6" s="1"/>
  <c r="L24" i="6"/>
  <c r="L27" i="6" s="1"/>
  <c r="J24" i="6"/>
  <c r="J27" i="6" s="1"/>
  <c r="H24" i="6"/>
  <c r="H27" i="6" s="1"/>
  <c r="F24" i="6"/>
  <c r="F27" i="6" s="1"/>
  <c r="N16" i="6"/>
  <c r="L16" i="6"/>
  <c r="J16" i="6"/>
  <c r="H16" i="6"/>
  <c r="G16" i="6"/>
  <c r="F16" i="6"/>
  <c r="N15" i="6"/>
  <c r="L15" i="6"/>
  <c r="J15" i="6"/>
  <c r="H15" i="6"/>
  <c r="G15" i="6"/>
  <c r="F15" i="6"/>
  <c r="N14" i="6"/>
  <c r="L14" i="6"/>
  <c r="J14" i="6"/>
  <c r="H14" i="6"/>
  <c r="G14" i="6"/>
  <c r="F14" i="6"/>
  <c r="I39" i="2"/>
  <c r="I38" i="2"/>
  <c r="I37" i="2"/>
  <c r="I35" i="2"/>
  <c r="AK14" i="2" s="1"/>
  <c r="I34" i="2"/>
  <c r="AJ14" i="2" s="1"/>
  <c r="I33" i="2"/>
  <c r="I32" i="2"/>
  <c r="AI14" i="2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1" i="2"/>
  <c r="L45" i="6" l="1"/>
  <c r="K45" i="9"/>
  <c r="M45" i="9"/>
  <c r="H45" i="6"/>
  <c r="O45" i="9"/>
  <c r="K41" i="10"/>
  <c r="K44" i="10" s="1"/>
  <c r="K37" i="10"/>
  <c r="K42" i="10" s="1"/>
  <c r="I40" i="7"/>
  <c r="AC14" i="7" s="1"/>
  <c r="G9" i="7"/>
  <c r="AD5" i="7" s="1"/>
  <c r="G21" i="2"/>
  <c r="AK5" i="2" s="1"/>
  <c r="AC4" i="2"/>
  <c r="G13" i="2"/>
  <c r="AF5" i="2" s="1"/>
  <c r="G34" i="2"/>
  <c r="AJ13" i="2" s="1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I37" i="10"/>
  <c r="I42" i="10" s="1"/>
  <c r="I41" i="10"/>
  <c r="I44" i="10" s="1"/>
  <c r="G9" i="2"/>
  <c r="AD5" i="2" s="1"/>
  <c r="I22" i="2"/>
  <c r="AC6" i="2" s="1"/>
  <c r="G22" i="2"/>
  <c r="G10" i="2"/>
  <c r="AE5" i="2" s="1"/>
  <c r="L45" i="9"/>
  <c r="G16" i="2"/>
  <c r="G14" i="2"/>
  <c r="AG5" i="2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おがわ　つよし</author>
  </authors>
  <commentList>
    <comment ref="H2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予備費200を加える</t>
        </r>
      </text>
    </comment>
  </commentList>
</comments>
</file>

<file path=xl/sharedStrings.xml><?xml version="1.0" encoding="utf-8"?>
<sst xmlns="http://schemas.openxmlformats.org/spreadsheetml/2006/main" count="502" uniqueCount="302">
  <si>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</si>
  <si>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</si>
  <si>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</si>
  <si>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</si>
  <si>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</si>
  <si>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</si>
  <si>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</si>
  <si>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</si>
  <si>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</si>
  <si>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</si>
  <si>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</si>
  <si>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</si>
  <si>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</si>
  <si>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</si>
  <si>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</si>
  <si>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</si>
  <si>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</si>
  <si>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</si>
  <si>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</si>
  <si>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</si>
  <si>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</si>
  <si>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</si>
  <si>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</si>
  <si>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</si>
  <si>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</si>
  <si>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</si>
  <si>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</si>
  <si>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</si>
  <si>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</si>
  <si>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</si>
  <si>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</si>
  <si>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</si>
  <si>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</si>
  <si>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</si>
  <si>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</si>
  <si>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</si>
  <si>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</si>
  <si>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</si>
  <si>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</si>
  <si>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</si>
  <si>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</si>
  <si>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</si>
  <si>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</si>
  <si>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</si>
  <si>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</si>
  <si>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</si>
  <si>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</si>
  <si>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</si>
  <si>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</si>
  <si>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</si>
  <si>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</si>
  <si>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</si>
  <si>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</si>
  <si>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</si>
  <si>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</si>
  <si>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</si>
  <si>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</si>
  <si>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</si>
  <si>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</si>
  <si>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</si>
  <si>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</si>
  <si>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</si>
  <si>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</si>
  <si>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</si>
  <si>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</si>
  <si>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</si>
  <si>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</si>
  <si>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</si>
  <si>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</si>
  <si>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</si>
  <si>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</si>
  <si>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</si>
  <si>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</si>
  <si>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</si>
  <si>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</si>
  <si>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</si>
  <si>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</si>
  <si>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</si>
  <si>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</si>
  <si>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</si>
  <si>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</si>
  <si>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</si>
  <si>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</si>
  <si>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</si>
  <si>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</si>
  <si>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</si>
  <si>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</si>
  <si>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</si>
  <si>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</si>
  <si>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</si>
  <si>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</si>
  <si>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</si>
  <si>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</si>
  <si>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</si>
  <si>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</si>
  <si>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</si>
  <si>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</si>
  <si>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</si>
  <si>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</si>
  <si>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</si>
  <si>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</si>
  <si>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</si>
  <si>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</si>
  <si>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</si>
  <si>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</si>
  <si>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</si>
  <si>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</si>
  <si>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</si>
  <si>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</si>
  <si>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</si>
  <si>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</si>
  <si>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</si>
  <si>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</si>
  <si>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</si>
  <si>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</si>
  <si>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</si>
  <si>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</si>
  <si>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</si>
  <si>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</si>
  <si>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</si>
  <si>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</si>
  <si>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</si>
  <si>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</si>
  <si>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</si>
  <si>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</si>
  <si>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</si>
  <si>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</si>
  <si>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</si>
  <si>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</si>
  <si>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</si>
  <si>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</si>
  <si>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</si>
  <si>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</si>
  <si>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</si>
  <si>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</si>
  <si>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</si>
  <si>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</si>
  <si>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</si>
  <si>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</si>
  <si>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</si>
  <si>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</si>
  <si>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</si>
  <si>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</si>
  <si>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</si>
  <si>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</si>
  <si>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</si>
  <si>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</si>
  <si>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</si>
  <si>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</si>
  <si>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</si>
  <si>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</si>
  <si>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</si>
  <si>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</si>
  <si>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</si>
  <si>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</si>
  <si>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</si>
  <si>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</si>
  <si>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</si>
  <si>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</si>
  <si>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</si>
  <si>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</si>
  <si>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</si>
  <si>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</si>
  <si>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</si>
  <si>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</si>
  <si>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</si>
  <si>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</si>
  <si>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</si>
  <si>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</si>
  <si>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</si>
  <si>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</si>
  <si>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</si>
  <si>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</si>
  <si>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</si>
  <si>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</si>
  <si>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</si>
  <si>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</si>
  <si>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</si>
  <si>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</si>
  <si>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</si>
  <si>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</si>
  <si>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</si>
  <si>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</si>
  <si>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</si>
  <si>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</si>
  <si>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</si>
  <si>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</si>
  <si>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</si>
  <si>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</si>
  <si>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</si>
  <si>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</si>
  <si>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</si>
  <si>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</si>
  <si>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</si>
  <si>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</si>
  <si>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</si>
  <si>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</si>
  <si>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</si>
  <si>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</si>
  <si>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</si>
  <si>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</si>
  <si>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</si>
  <si>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</si>
  <si>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</si>
  <si>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</si>
  <si>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</si>
  <si>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</si>
  <si>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</si>
  <si>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</si>
  <si>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</si>
  <si>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</si>
  <si>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</si>
  <si>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</si>
  <si>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</si>
  <si>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</si>
  <si>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</si>
  <si>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</si>
  <si>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</si>
  <si>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</si>
  <si>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</si>
  <si>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</si>
  <si>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</si>
  <si>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</si>
  <si>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</si>
  <si>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</si>
  <si>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</si>
  <si>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</si>
  <si>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</si>
  <si>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</si>
  <si>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</si>
  <si>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</si>
  <si>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</si>
  <si>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</si>
  <si>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</si>
  <si>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</si>
  <si>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</si>
  <si>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</si>
  <si>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</si>
  <si>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</si>
  <si>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</si>
  <si>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</si>
  <si>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</si>
  <si>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</si>
  <si>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</si>
  <si>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</si>
  <si>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</si>
  <si>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</si>
  <si>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</si>
  <si>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</si>
  <si>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</si>
  <si>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</si>
  <si>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</si>
  <si>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</si>
  <si>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</si>
  <si>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</si>
  <si>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</si>
  <si>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</si>
  <si>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</si>
  <si>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</si>
  <si>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</si>
  <si>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</si>
  <si>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</si>
  <si>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</si>
  <si>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</si>
  <si>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</si>
  <si>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</si>
  <si>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</si>
  <si>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</si>
  <si>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</si>
  <si>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</si>
  <si>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</si>
  <si>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</si>
  <si>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</si>
  <si>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</si>
  <si>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</si>
  <si>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</si>
  <si>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</si>
  <si>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</si>
  <si>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</si>
  <si>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</si>
  <si>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</si>
  <si>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</si>
  <si>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</si>
  <si>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</si>
  <si>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</si>
  <si>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</si>
  <si>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病院事業会計</t>
    <rPh sb="0" eb="2">
      <t>ビョウイン</t>
    </rPh>
    <rPh sb="2" eb="4">
      <t>ジギョウ</t>
    </rPh>
    <rPh sb="4" eb="6">
      <t>カイケイ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</si>
  <si>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</si>
  <si>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7"/>
  </si>
  <si>
    <t>市場事業会計</t>
    <rPh sb="0" eb="2">
      <t>イチバ</t>
    </rPh>
    <rPh sb="2" eb="4">
      <t>ジギョウ</t>
    </rPh>
    <rPh sb="4" eb="6">
      <t>カイケイ</t>
    </rPh>
    <phoneticPr fontId="7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</si>
  <si>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</si>
  <si>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水道事業会計</t>
  </si>
  <si>
    <t>工業用水道事業会計</t>
  </si>
  <si>
    <t>市場事業会計</t>
    <rPh sb="0" eb="2">
      <t>シジョウ</t>
    </rPh>
    <rPh sb="2" eb="4">
      <t>ジギョウ</t>
    </rPh>
    <rPh sb="4" eb="6">
      <t>カイケイ</t>
    </rPh>
    <phoneticPr fontId="7"/>
  </si>
  <si>
    <t>下水道事業</t>
    <rPh sb="0" eb="3">
      <t>ゲスイドウ</t>
    </rPh>
    <rPh sb="3" eb="5">
      <t>ジギョウ</t>
    </rPh>
    <phoneticPr fontId="7"/>
  </si>
  <si>
    <t>（株）岡山ｺﾝﾍﾞﾝｼｮﾝｾﾝﾀｰ</t>
    <rPh sb="1" eb="2">
      <t>カブ</t>
    </rPh>
    <rPh sb="3" eb="5">
      <t>オカヤマ</t>
    </rPh>
    <phoneticPr fontId="7"/>
  </si>
  <si>
    <t>岡山都市整備（株）</t>
    <rPh sb="0" eb="2">
      <t>オカヤマ</t>
    </rPh>
    <rPh sb="2" eb="4">
      <t>トシ</t>
    </rPh>
    <rPh sb="4" eb="6">
      <t>セイビ</t>
    </rPh>
    <rPh sb="7" eb="8">
      <t>カブ</t>
    </rPh>
    <phoneticPr fontId="7"/>
  </si>
  <si>
    <t>土地開発公社</t>
    <rPh sb="0" eb="2">
      <t>トチ</t>
    </rPh>
    <rPh sb="2" eb="4">
      <t>カイハツ</t>
    </rPh>
    <rPh sb="4" eb="6">
      <t>コウシャ</t>
    </rPh>
    <phoneticPr fontId="7"/>
  </si>
  <si>
    <t>岡山都市開発（株）</t>
    <rPh sb="0" eb="2">
      <t>オカヤマ</t>
    </rPh>
    <rPh sb="2" eb="4">
      <t>トシ</t>
    </rPh>
    <rPh sb="4" eb="6">
      <t>カイハツ</t>
    </rPh>
    <rPh sb="7" eb="8">
      <t>カブ</t>
    </rPh>
    <phoneticPr fontId="7"/>
  </si>
  <si>
    <t>岡山市</t>
    <rPh sb="0" eb="3">
      <t>オカヤマシ</t>
    </rPh>
    <phoneticPr fontId="15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</si>
  <si>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</si>
  <si>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岡山市</t>
    <rPh sb="0" eb="3">
      <t>オカヤマシ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</si>
</sst>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  <numFmt numFmtId="188" formatCode="0.0%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5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180" fontId="0" fillId="0" borderId="72" xfId="1" applyNumberFormat="1" applyFont="1" applyBorder="1" applyAlignment="1">
      <alignment vertical="center"/>
    </xf>
    <xf numFmtId="180" fontId="0" fillId="0" borderId="74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66" xfId="1" applyNumberFormat="1" applyFont="1" applyFill="1" applyBorder="1" applyAlignment="1">
      <alignment horizontal="right" vertical="center"/>
    </xf>
    <xf numFmtId="179" fontId="0" fillId="0" borderId="67" xfId="1" applyNumberFormat="1" applyFont="1" applyBorder="1" applyAlignment="1">
      <alignment horizontal="right" vertical="center"/>
    </xf>
    <xf numFmtId="179" fontId="0" fillId="0" borderId="68" xfId="1" applyNumberFormat="1" applyFont="1" applyBorder="1" applyAlignment="1">
      <alignment horizontal="right" vertical="center"/>
    </xf>
    <xf numFmtId="179" fontId="0" fillId="0" borderId="69" xfId="1" applyNumberFormat="1" applyFont="1" applyBorder="1" applyAlignment="1">
      <alignment horizontal="right" vertical="center"/>
    </xf>
    <xf numFmtId="179" fontId="0" fillId="0" borderId="65" xfId="1" applyNumberFormat="1" applyFont="1" applyBorder="1" applyAlignment="1">
      <alignment horizontal="right" vertical="center"/>
    </xf>
    <xf numFmtId="179" fontId="0" fillId="0" borderId="66" xfId="1" applyNumberFormat="1" applyFont="1" applyBorder="1" applyAlignment="1">
      <alignment vertical="center"/>
    </xf>
    <xf numFmtId="183" fontId="0" fillId="0" borderId="67" xfId="1" applyNumberFormat="1" applyFont="1" applyBorder="1" applyAlignment="1">
      <alignment vertical="center"/>
    </xf>
    <xf numFmtId="180" fontId="0" fillId="0" borderId="67" xfId="1" applyNumberFormat="1" applyFont="1" applyBorder="1" applyAlignment="1">
      <alignment vertical="center"/>
    </xf>
    <xf numFmtId="180" fontId="0" fillId="0" borderId="69" xfId="1" applyNumberFormat="1" applyFont="1" applyBorder="1" applyAlignment="1">
      <alignment vertical="center"/>
    </xf>
    <xf numFmtId="180" fontId="0" fillId="0" borderId="65" xfId="1" applyNumberFormat="1" applyFont="1" applyBorder="1" applyAlignment="1">
      <alignment vertical="center"/>
    </xf>
    <xf numFmtId="180" fontId="0" fillId="0" borderId="69" xfId="1" applyNumberFormat="1" applyFont="1" applyFill="1" applyBorder="1" applyAlignment="1">
      <alignment vertical="center"/>
    </xf>
    <xf numFmtId="179" fontId="0" fillId="0" borderId="50" xfId="1" applyNumberFormat="1" applyFont="1" applyBorder="1" applyAlignment="1">
      <alignment horizontal="center" vertical="center"/>
    </xf>
    <xf numFmtId="188" fontId="2" fillId="0" borderId="69" xfId="1" applyNumberFormat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5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5" xfId="1" applyNumberFormat="1" applyFont="1" applyBorder="1" applyAlignment="1">
      <alignment vertical="center" textRotation="255"/>
    </xf>
    <xf numFmtId="181" fontId="9" fillId="0" borderId="76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6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6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5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295" t="s">
        <v>0</v>
      </c>
      <c r="B1" s="295"/>
      <c r="C1" s="295"/>
      <c r="D1" s="295"/>
      <c r="E1" s="76" t="s">
        <v>301</v>
      </c>
      <c r="F1" s="2"/>
      <c r="AA1" s="301" t="s">
        <v>105</v>
      </c>
      <c r="AB1" s="301"/>
    </row>
    <row r="2" spans="1:38">
      <c r="AA2" s="302" t="s">
        <v>106</v>
      </c>
      <c r="AB2" s="302"/>
      <c r="AC2" s="303" t="s">
        <v>107</v>
      </c>
      <c r="AD2" s="305" t="s">
        <v>108</v>
      </c>
      <c r="AE2" s="306"/>
      <c r="AF2" s="307"/>
      <c r="AG2" s="302" t="s">
        <v>109</v>
      </c>
      <c r="AH2" s="302" t="s">
        <v>110</v>
      </c>
      <c r="AI2" s="302" t="s">
        <v>111</v>
      </c>
      <c r="AJ2" s="302" t="s">
        <v>112</v>
      </c>
      <c r="AK2" s="302" t="s">
        <v>113</v>
      </c>
    </row>
    <row r="3" spans="1:38" ht="14.25">
      <c r="A3" s="22" t="s">
        <v>104</v>
      </c>
      <c r="AA3" s="302"/>
      <c r="AB3" s="302"/>
      <c r="AC3" s="304"/>
      <c r="AD3" s="159"/>
      <c r="AE3" s="158" t="s">
        <v>126</v>
      </c>
      <c r="AF3" s="158" t="s">
        <v>127</v>
      </c>
      <c r="AG3" s="302"/>
      <c r="AH3" s="302"/>
      <c r="AI3" s="302"/>
      <c r="AJ3" s="302"/>
      <c r="AK3" s="302"/>
    </row>
    <row r="4" spans="1:38">
      <c r="AA4" s="303" t="str">
        <f>E1</f>
        <v>岡山市</v>
      </c>
      <c r="AB4" s="160" t="s">
        <v>114</v>
      </c>
      <c r="AC4" s="161">
        <f>F22</f>
        <v>345856</v>
      </c>
      <c r="AD4" s="161">
        <f>F9</f>
        <v>124918</v>
      </c>
      <c r="AE4" s="161">
        <f>F10</f>
        <v>59857</v>
      </c>
      <c r="AF4" s="161">
        <f>F13</f>
        <v>46276</v>
      </c>
      <c r="AG4" s="161">
        <f>F14</f>
        <v>2610</v>
      </c>
      <c r="AH4" s="161">
        <f>F15</f>
        <v>33500</v>
      </c>
      <c r="AI4" s="161">
        <f>F17</f>
        <v>65821</v>
      </c>
      <c r="AJ4" s="161">
        <f>F20</f>
        <v>51802</v>
      </c>
      <c r="AK4" s="161">
        <f>F21</f>
        <v>42028</v>
      </c>
      <c r="AL4" s="162"/>
    </row>
    <row r="5" spans="1:38">
      <c r="A5" s="21" t="s">
        <v>272</v>
      </c>
      <c r="AA5" s="309"/>
      <c r="AB5" s="160" t="s">
        <v>115</v>
      </c>
      <c r="AC5" s="163"/>
      <c r="AD5" s="163">
        <f>G9</f>
        <v>36.118500185048113</v>
      </c>
      <c r="AE5" s="163">
        <f>G10</f>
        <v>17.306913860103627</v>
      </c>
      <c r="AF5" s="163">
        <f>G13</f>
        <v>13.380135085122133</v>
      </c>
      <c r="AG5" s="163">
        <f>G14</f>
        <v>0.754649333826795</v>
      </c>
      <c r="AH5" s="163">
        <f>G15</f>
        <v>9.6861121391561813</v>
      </c>
      <c r="AI5" s="163">
        <f>G17</f>
        <v>19.031330958549223</v>
      </c>
      <c r="AJ5" s="163">
        <f>G20</f>
        <v>14.977909881569207</v>
      </c>
      <c r="AK5" s="163">
        <f>G21</f>
        <v>12.151878238341968</v>
      </c>
    </row>
    <row r="6" spans="1:38" ht="14.25">
      <c r="A6" s="3"/>
      <c r="G6" s="299" t="s">
        <v>128</v>
      </c>
      <c r="H6" s="300"/>
      <c r="I6" s="300"/>
      <c r="AA6" s="304"/>
      <c r="AB6" s="160" t="s">
        <v>116</v>
      </c>
      <c r="AC6" s="163">
        <f>I22</f>
        <v>0.25363715682893417</v>
      </c>
      <c r="AD6" s="163">
        <f>I9</f>
        <v>-4.2788616266417385</v>
      </c>
      <c r="AE6" s="163">
        <f>I10</f>
        <v>-7.4610021180217423</v>
      </c>
      <c r="AF6" s="163">
        <f>I13</f>
        <v>-1.456558773424188</v>
      </c>
      <c r="AG6" s="163">
        <f>I14</f>
        <v>-2.6845637583892579</v>
      </c>
      <c r="AH6" s="163">
        <f>I15</f>
        <v>1.8237082066869359</v>
      </c>
      <c r="AI6" s="163">
        <f>I17</f>
        <v>-0.36631700043897597</v>
      </c>
      <c r="AJ6" s="163">
        <f>I20</f>
        <v>12.696340773615278</v>
      </c>
      <c r="AK6" s="163">
        <f>I21</f>
        <v>2.9290752351097238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296" t="s">
        <v>80</v>
      </c>
      <c r="B9" s="296" t="s">
        <v>81</v>
      </c>
      <c r="C9" s="47" t="s">
        <v>3</v>
      </c>
      <c r="D9" s="48"/>
      <c r="E9" s="49"/>
      <c r="F9" s="77">
        <v>124918</v>
      </c>
      <c r="G9" s="78">
        <f t="shared" ref="G9:G22" si="0">F9/$F$22*100</f>
        <v>36.118500185048113</v>
      </c>
      <c r="H9" s="77">
        <v>130502</v>
      </c>
      <c r="I9" s="79">
        <f t="shared" ref="I9:I21" si="1">(F9/H9-1)*100</f>
        <v>-4.2788616266417385</v>
      </c>
      <c r="AA9" s="311" t="s">
        <v>105</v>
      </c>
      <c r="AB9" s="312"/>
      <c r="AC9" s="313" t="s">
        <v>117</v>
      </c>
    </row>
    <row r="10" spans="1:38" ht="18" customHeight="1">
      <c r="A10" s="297"/>
      <c r="B10" s="297"/>
      <c r="C10" s="8"/>
      <c r="D10" s="50" t="s">
        <v>22</v>
      </c>
      <c r="E10" s="30"/>
      <c r="F10" s="80">
        <v>59857</v>
      </c>
      <c r="G10" s="81">
        <f t="shared" si="0"/>
        <v>17.306913860103627</v>
      </c>
      <c r="H10" s="80">
        <v>64683</v>
      </c>
      <c r="I10" s="82">
        <f t="shared" si="1"/>
        <v>-7.4610021180217423</v>
      </c>
      <c r="AA10" s="302" t="s">
        <v>106</v>
      </c>
      <c r="AB10" s="302"/>
      <c r="AC10" s="313"/>
      <c r="AD10" s="305" t="s">
        <v>118</v>
      </c>
      <c r="AE10" s="306"/>
      <c r="AF10" s="307"/>
      <c r="AG10" s="305" t="s">
        <v>119</v>
      </c>
      <c r="AH10" s="310"/>
      <c r="AI10" s="308"/>
      <c r="AJ10" s="305" t="s">
        <v>120</v>
      </c>
      <c r="AK10" s="308"/>
    </row>
    <row r="11" spans="1:38" ht="18" customHeight="1">
      <c r="A11" s="297"/>
      <c r="B11" s="297"/>
      <c r="C11" s="34"/>
      <c r="D11" s="35"/>
      <c r="E11" s="33" t="s">
        <v>23</v>
      </c>
      <c r="F11" s="83">
        <v>50693</v>
      </c>
      <c r="G11" s="84">
        <f t="shared" si="0"/>
        <v>14.657256199111767</v>
      </c>
      <c r="H11" s="83">
        <v>52984</v>
      </c>
      <c r="I11" s="85">
        <f t="shared" si="1"/>
        <v>-4.3239468518798123</v>
      </c>
      <c r="AA11" s="302"/>
      <c r="AB11" s="302"/>
      <c r="AC11" s="311"/>
      <c r="AD11" s="159"/>
      <c r="AE11" s="158" t="s">
        <v>121</v>
      </c>
      <c r="AF11" s="158" t="s">
        <v>122</v>
      </c>
      <c r="AG11" s="159"/>
      <c r="AH11" s="158" t="s">
        <v>123</v>
      </c>
      <c r="AI11" s="158" t="s">
        <v>124</v>
      </c>
      <c r="AJ11" s="159"/>
      <c r="AK11" s="164" t="s">
        <v>125</v>
      </c>
    </row>
    <row r="12" spans="1:38" ht="18" customHeight="1">
      <c r="A12" s="297"/>
      <c r="B12" s="297"/>
      <c r="C12" s="34"/>
      <c r="D12" s="36"/>
      <c r="E12" s="33" t="s">
        <v>24</v>
      </c>
      <c r="F12" s="83">
        <v>4211</v>
      </c>
      <c r="G12" s="84">
        <f>F12/$F$22*100</f>
        <v>1.2175587527757217</v>
      </c>
      <c r="H12" s="83">
        <v>6796</v>
      </c>
      <c r="I12" s="85">
        <f t="shared" si="1"/>
        <v>-38.03708063566804</v>
      </c>
      <c r="AA12" s="303" t="str">
        <f>E1</f>
        <v>岡山市</v>
      </c>
      <c r="AB12" s="160" t="s">
        <v>114</v>
      </c>
      <c r="AC12" s="161">
        <f>F40</f>
        <v>345856</v>
      </c>
      <c r="AD12" s="161">
        <f>F23</f>
        <v>207785</v>
      </c>
      <c r="AE12" s="161">
        <f>F24</f>
        <v>80696</v>
      </c>
      <c r="AF12" s="161">
        <f>F26</f>
        <v>35123</v>
      </c>
      <c r="AG12" s="161">
        <f>F27</f>
        <v>90038</v>
      </c>
      <c r="AH12" s="161">
        <f>F28</f>
        <v>35713</v>
      </c>
      <c r="AI12" s="161">
        <f>F32</f>
        <v>317</v>
      </c>
      <c r="AJ12" s="161">
        <f>F34</f>
        <v>48033</v>
      </c>
      <c r="AK12" s="161">
        <f>F35</f>
        <v>48033</v>
      </c>
      <c r="AL12" s="165"/>
    </row>
    <row r="13" spans="1:38" ht="18" customHeight="1">
      <c r="A13" s="297"/>
      <c r="B13" s="297"/>
      <c r="C13" s="11"/>
      <c r="D13" s="31" t="s">
        <v>25</v>
      </c>
      <c r="E13" s="32"/>
      <c r="F13" s="86">
        <v>46276</v>
      </c>
      <c r="G13" s="87">
        <f t="shared" si="0"/>
        <v>13.380135085122133</v>
      </c>
      <c r="H13" s="86">
        <v>46960</v>
      </c>
      <c r="I13" s="88">
        <f t="shared" si="1"/>
        <v>-1.456558773424188</v>
      </c>
      <c r="AA13" s="309"/>
      <c r="AB13" s="160" t="s">
        <v>115</v>
      </c>
      <c r="AC13" s="163"/>
      <c r="AD13" s="163">
        <f>G23</f>
        <v>60.078471965210959</v>
      </c>
      <c r="AE13" s="163">
        <f>G24</f>
        <v>23.332253886010363</v>
      </c>
      <c r="AF13" s="163">
        <f>G26</f>
        <v>10.155382586972612</v>
      </c>
      <c r="AG13" s="163">
        <f>G27</f>
        <v>26.033378053293855</v>
      </c>
      <c r="AH13" s="163">
        <f>G28</f>
        <v>10.32597381569208</v>
      </c>
      <c r="AI13" s="163">
        <f>G32</f>
        <v>9.1656643227239085E-2</v>
      </c>
      <c r="AJ13" s="163">
        <f>G34</f>
        <v>13.888149981495188</v>
      </c>
      <c r="AK13" s="163">
        <f>G35</f>
        <v>13.888149981495188</v>
      </c>
    </row>
    <row r="14" spans="1:38" ht="18" customHeight="1">
      <c r="A14" s="297"/>
      <c r="B14" s="297"/>
      <c r="C14" s="52" t="s">
        <v>4</v>
      </c>
      <c r="D14" s="53"/>
      <c r="E14" s="54"/>
      <c r="F14" s="83">
        <v>2610</v>
      </c>
      <c r="G14" s="84">
        <f t="shared" si="0"/>
        <v>0.754649333826795</v>
      </c>
      <c r="H14" s="83">
        <v>2682</v>
      </c>
      <c r="I14" s="85">
        <f t="shared" si="1"/>
        <v>-2.6845637583892579</v>
      </c>
      <c r="AA14" s="304"/>
      <c r="AB14" s="160" t="s">
        <v>116</v>
      </c>
      <c r="AC14" s="163">
        <f>I40</f>
        <v>0.25363715682893417</v>
      </c>
      <c r="AD14" s="163">
        <f>I23</f>
        <v>1.9188416318001833</v>
      </c>
      <c r="AE14" s="163">
        <f>I24</f>
        <v>-0.94639547301361704</v>
      </c>
      <c r="AF14" s="163">
        <f>I26</f>
        <v>3.2149049340268521</v>
      </c>
      <c r="AG14" s="163">
        <f>I27</f>
        <v>3.3885654575309676</v>
      </c>
      <c r="AH14" s="163">
        <f>I28</f>
        <v>4.210679894951852</v>
      </c>
      <c r="AI14" s="163">
        <f>I32</f>
        <v>-6.7647058823529393</v>
      </c>
      <c r="AJ14" s="163">
        <f>I34</f>
        <v>-11.084578219581276</v>
      </c>
      <c r="AK14" s="163">
        <f>I35</f>
        <v>-9.8225851872711942</v>
      </c>
    </row>
    <row r="15" spans="1:38" ht="18" customHeight="1">
      <c r="A15" s="297"/>
      <c r="B15" s="297"/>
      <c r="C15" s="52" t="s">
        <v>5</v>
      </c>
      <c r="D15" s="53"/>
      <c r="E15" s="54"/>
      <c r="F15" s="83">
        <v>33500</v>
      </c>
      <c r="G15" s="84">
        <f t="shared" si="0"/>
        <v>9.6861121391561813</v>
      </c>
      <c r="H15" s="83">
        <v>32900</v>
      </c>
      <c r="I15" s="85">
        <f t="shared" si="1"/>
        <v>1.8237082066869359</v>
      </c>
    </row>
    <row r="16" spans="1:38" ht="18" customHeight="1">
      <c r="A16" s="297"/>
      <c r="B16" s="297"/>
      <c r="C16" s="52" t="s">
        <v>26</v>
      </c>
      <c r="D16" s="53"/>
      <c r="E16" s="54"/>
      <c r="F16" s="83">
        <v>6334</v>
      </c>
      <c r="G16" s="84">
        <f t="shared" si="0"/>
        <v>1.8313980384900075</v>
      </c>
      <c r="H16" s="83">
        <v>6155</v>
      </c>
      <c r="I16" s="85">
        <f>(F16/H16-1)*100</f>
        <v>2.9082047116165688</v>
      </c>
    </row>
    <row r="17" spans="1:9" ht="18" customHeight="1">
      <c r="A17" s="297"/>
      <c r="B17" s="297"/>
      <c r="C17" s="52" t="s">
        <v>6</v>
      </c>
      <c r="D17" s="53"/>
      <c r="E17" s="54"/>
      <c r="F17" s="83">
        <v>65821</v>
      </c>
      <c r="G17" s="84">
        <f t="shared" si="0"/>
        <v>19.031330958549223</v>
      </c>
      <c r="H17" s="83">
        <v>66063</v>
      </c>
      <c r="I17" s="85">
        <f t="shared" si="1"/>
        <v>-0.36631700043897597</v>
      </c>
    </row>
    <row r="18" spans="1:9" ht="18" customHeight="1">
      <c r="A18" s="297"/>
      <c r="B18" s="297"/>
      <c r="C18" s="52" t="s">
        <v>27</v>
      </c>
      <c r="D18" s="53"/>
      <c r="E18" s="54"/>
      <c r="F18" s="83">
        <v>18082</v>
      </c>
      <c r="G18" s="84">
        <f t="shared" si="0"/>
        <v>5.2281874537379718</v>
      </c>
      <c r="H18" s="83">
        <v>19086</v>
      </c>
      <c r="I18" s="85">
        <f t="shared" si="1"/>
        <v>-5.2604002934087841</v>
      </c>
    </row>
    <row r="19" spans="1:9" ht="18" customHeight="1">
      <c r="A19" s="297"/>
      <c r="B19" s="297"/>
      <c r="C19" s="52" t="s">
        <v>28</v>
      </c>
      <c r="D19" s="53"/>
      <c r="E19" s="54"/>
      <c r="F19" s="83">
        <v>761</v>
      </c>
      <c r="G19" s="84">
        <f t="shared" si="0"/>
        <v>0.22003377128053292</v>
      </c>
      <c r="H19" s="83">
        <v>795</v>
      </c>
      <c r="I19" s="85">
        <f t="shared" si="1"/>
        <v>-4.2767295597484267</v>
      </c>
    </row>
    <row r="20" spans="1:9" ht="18" customHeight="1">
      <c r="A20" s="297"/>
      <c r="B20" s="297"/>
      <c r="C20" s="52" t="s">
        <v>7</v>
      </c>
      <c r="D20" s="53"/>
      <c r="E20" s="54"/>
      <c r="F20" s="83">
        <v>51802</v>
      </c>
      <c r="G20" s="84">
        <f t="shared" si="0"/>
        <v>14.977909881569207</v>
      </c>
      <c r="H20" s="83">
        <v>45966</v>
      </c>
      <c r="I20" s="85">
        <f t="shared" si="1"/>
        <v>12.696340773615278</v>
      </c>
    </row>
    <row r="21" spans="1:9" ht="18" customHeight="1">
      <c r="A21" s="297"/>
      <c r="B21" s="297"/>
      <c r="C21" s="57" t="s">
        <v>8</v>
      </c>
      <c r="D21" s="58"/>
      <c r="E21" s="56"/>
      <c r="F21" s="89">
        <v>42028</v>
      </c>
      <c r="G21" s="90">
        <f t="shared" si="0"/>
        <v>12.151878238341968</v>
      </c>
      <c r="H21" s="89">
        <v>40832</v>
      </c>
      <c r="I21" s="91">
        <f t="shared" si="1"/>
        <v>2.9290752351097238</v>
      </c>
    </row>
    <row r="22" spans="1:9" ht="18" customHeight="1">
      <c r="A22" s="297"/>
      <c r="B22" s="298"/>
      <c r="C22" s="59" t="s">
        <v>9</v>
      </c>
      <c r="D22" s="37"/>
      <c r="E22" s="60"/>
      <c r="F22" s="92">
        <f>SUM(F9,F14:F21)</f>
        <v>345856</v>
      </c>
      <c r="G22" s="93">
        <f t="shared" si="0"/>
        <v>100</v>
      </c>
      <c r="H22" s="92">
        <f>SUM(H9,H14:H21)</f>
        <v>344981</v>
      </c>
      <c r="I22" s="259">
        <f t="shared" ref="I22:I40" si="2">(F22/H22-1)*100</f>
        <v>0.25363715682893417</v>
      </c>
    </row>
    <row r="23" spans="1:9" ht="18" customHeight="1">
      <c r="A23" s="297"/>
      <c r="B23" s="296" t="s">
        <v>82</v>
      </c>
      <c r="C23" s="4" t="s">
        <v>10</v>
      </c>
      <c r="D23" s="5"/>
      <c r="E23" s="23"/>
      <c r="F23" s="77">
        <f>SUM(F24:F26)</f>
        <v>207785</v>
      </c>
      <c r="G23" s="78">
        <f t="shared" ref="G23:G37" si="3">F23/$F$40*100</f>
        <v>60.078471965210959</v>
      </c>
      <c r="H23" s="77">
        <f>SUM(H24:H26)</f>
        <v>203873</v>
      </c>
      <c r="I23" s="94">
        <f t="shared" si="2"/>
        <v>1.9188416318001833</v>
      </c>
    </row>
    <row r="24" spans="1:9" ht="18" customHeight="1">
      <c r="A24" s="297"/>
      <c r="B24" s="297"/>
      <c r="C24" s="8"/>
      <c r="D24" s="10" t="s">
        <v>11</v>
      </c>
      <c r="E24" s="38"/>
      <c r="F24" s="83">
        <v>80696</v>
      </c>
      <c r="G24" s="84">
        <f t="shared" si="3"/>
        <v>23.332253886010363</v>
      </c>
      <c r="H24" s="83">
        <v>81467</v>
      </c>
      <c r="I24" s="85">
        <f t="shared" si="2"/>
        <v>-0.94639547301361704</v>
      </c>
    </row>
    <row r="25" spans="1:9" ht="18" customHeight="1">
      <c r="A25" s="297"/>
      <c r="B25" s="297"/>
      <c r="C25" s="8"/>
      <c r="D25" s="10" t="s">
        <v>29</v>
      </c>
      <c r="E25" s="38"/>
      <c r="F25" s="83">
        <v>91966</v>
      </c>
      <c r="G25" s="84">
        <f t="shared" si="3"/>
        <v>26.590835492227978</v>
      </c>
      <c r="H25" s="83">
        <v>88377</v>
      </c>
      <c r="I25" s="85">
        <f t="shared" si="2"/>
        <v>4.061011349106658</v>
      </c>
    </row>
    <row r="26" spans="1:9" ht="18" customHeight="1">
      <c r="A26" s="297"/>
      <c r="B26" s="297"/>
      <c r="C26" s="11"/>
      <c r="D26" s="10" t="s">
        <v>12</v>
      </c>
      <c r="E26" s="38"/>
      <c r="F26" s="83">
        <v>35123</v>
      </c>
      <c r="G26" s="84">
        <f t="shared" si="3"/>
        <v>10.155382586972612</v>
      </c>
      <c r="H26" s="83">
        <v>34029</v>
      </c>
      <c r="I26" s="85">
        <f t="shared" si="2"/>
        <v>3.2149049340268521</v>
      </c>
    </row>
    <row r="27" spans="1:9" ht="18" customHeight="1">
      <c r="A27" s="297"/>
      <c r="B27" s="297"/>
      <c r="C27" s="8" t="s">
        <v>13</v>
      </c>
      <c r="D27" s="14"/>
      <c r="E27" s="25"/>
      <c r="F27" s="77">
        <f>SUM(F28:F33)+200</f>
        <v>90038</v>
      </c>
      <c r="G27" s="78">
        <f t="shared" si="3"/>
        <v>26.033378053293855</v>
      </c>
      <c r="H27" s="77">
        <f>SUM(H28:H33)+200</f>
        <v>87087</v>
      </c>
      <c r="I27" s="94">
        <f t="shared" si="2"/>
        <v>3.3885654575309676</v>
      </c>
    </row>
    <row r="28" spans="1:9" ht="18" customHeight="1">
      <c r="A28" s="297"/>
      <c r="B28" s="297"/>
      <c r="C28" s="8"/>
      <c r="D28" s="10" t="s">
        <v>14</v>
      </c>
      <c r="E28" s="38"/>
      <c r="F28" s="83">
        <v>35713</v>
      </c>
      <c r="G28" s="84">
        <f t="shared" si="3"/>
        <v>10.32597381569208</v>
      </c>
      <c r="H28" s="83">
        <v>34270</v>
      </c>
      <c r="I28" s="85">
        <f t="shared" si="2"/>
        <v>4.210679894951852</v>
      </c>
    </row>
    <row r="29" spans="1:9" ht="18" customHeight="1">
      <c r="A29" s="297"/>
      <c r="B29" s="297"/>
      <c r="C29" s="8"/>
      <c r="D29" s="10" t="s">
        <v>30</v>
      </c>
      <c r="E29" s="38"/>
      <c r="F29" s="83">
        <v>5104</v>
      </c>
      <c r="G29" s="84">
        <f t="shared" si="3"/>
        <v>1.4757586972612879</v>
      </c>
      <c r="H29" s="83">
        <v>4821</v>
      </c>
      <c r="I29" s="85">
        <f t="shared" si="2"/>
        <v>5.8701514208670424</v>
      </c>
    </row>
    <row r="30" spans="1:9" ht="18" customHeight="1">
      <c r="A30" s="297"/>
      <c r="B30" s="297"/>
      <c r="C30" s="8"/>
      <c r="D30" s="10" t="s">
        <v>31</v>
      </c>
      <c r="E30" s="38"/>
      <c r="F30" s="83">
        <v>18535</v>
      </c>
      <c r="G30" s="84">
        <f t="shared" si="3"/>
        <v>5.3591668208734271</v>
      </c>
      <c r="H30" s="83">
        <v>18895</v>
      </c>
      <c r="I30" s="85">
        <f t="shared" si="2"/>
        <v>-1.9052659433712593</v>
      </c>
    </row>
    <row r="31" spans="1:9" ht="18" customHeight="1">
      <c r="A31" s="297"/>
      <c r="B31" s="297"/>
      <c r="C31" s="8"/>
      <c r="D31" s="10" t="s">
        <v>32</v>
      </c>
      <c r="E31" s="38"/>
      <c r="F31" s="83">
        <v>25958</v>
      </c>
      <c r="G31" s="84">
        <f t="shared" si="3"/>
        <v>7.5054357883049594</v>
      </c>
      <c r="H31" s="83">
        <v>24893</v>
      </c>
      <c r="I31" s="85">
        <f t="shared" si="2"/>
        <v>4.2783111718153632</v>
      </c>
    </row>
    <row r="32" spans="1:9" ht="18" customHeight="1">
      <c r="A32" s="297"/>
      <c r="B32" s="297"/>
      <c r="C32" s="8"/>
      <c r="D32" s="10" t="s">
        <v>15</v>
      </c>
      <c r="E32" s="38"/>
      <c r="F32" s="83">
        <v>317</v>
      </c>
      <c r="G32" s="84">
        <f t="shared" si="3"/>
        <v>9.1656643227239085E-2</v>
      </c>
      <c r="H32" s="83">
        <v>340</v>
      </c>
      <c r="I32" s="85">
        <f t="shared" si="2"/>
        <v>-6.7647058823529393</v>
      </c>
    </row>
    <row r="33" spans="1:9" ht="18" customHeight="1">
      <c r="A33" s="297"/>
      <c r="B33" s="297"/>
      <c r="C33" s="11"/>
      <c r="D33" s="10" t="s">
        <v>33</v>
      </c>
      <c r="E33" s="38"/>
      <c r="F33" s="83">
        <f>3249+962</f>
        <v>4211</v>
      </c>
      <c r="G33" s="84">
        <f t="shared" si="3"/>
        <v>1.2175587527757217</v>
      </c>
      <c r="H33" s="83">
        <f>2903+765</f>
        <v>3668</v>
      </c>
      <c r="I33" s="85">
        <f t="shared" si="2"/>
        <v>14.803707742639038</v>
      </c>
    </row>
    <row r="34" spans="1:9" ht="18" customHeight="1">
      <c r="A34" s="297"/>
      <c r="B34" s="297"/>
      <c r="C34" s="8" t="s">
        <v>16</v>
      </c>
      <c r="D34" s="14"/>
      <c r="E34" s="25"/>
      <c r="F34" s="77">
        <f>+F35+F38+F39</f>
        <v>48033</v>
      </c>
      <c r="G34" s="78">
        <f t="shared" si="3"/>
        <v>13.888149981495188</v>
      </c>
      <c r="H34" s="77">
        <f>+H35+H38</f>
        <v>54021</v>
      </c>
      <c r="I34" s="94">
        <f t="shared" si="2"/>
        <v>-11.084578219581276</v>
      </c>
    </row>
    <row r="35" spans="1:9" ht="18" customHeight="1">
      <c r="A35" s="297"/>
      <c r="B35" s="297"/>
      <c r="C35" s="8"/>
      <c r="D35" s="39" t="s">
        <v>17</v>
      </c>
      <c r="E35" s="40"/>
      <c r="F35" s="80">
        <f>SUM(F36:F37)</f>
        <v>48033</v>
      </c>
      <c r="G35" s="81">
        <f t="shared" si="3"/>
        <v>13.888149981495188</v>
      </c>
      <c r="H35" s="80">
        <v>53265</v>
      </c>
      <c r="I35" s="82">
        <f t="shared" si="2"/>
        <v>-9.8225851872711942</v>
      </c>
    </row>
    <row r="36" spans="1:9" ht="18" customHeight="1">
      <c r="A36" s="297"/>
      <c r="B36" s="297"/>
      <c r="C36" s="8"/>
      <c r="D36" s="41"/>
      <c r="E36" s="147" t="s">
        <v>103</v>
      </c>
      <c r="F36" s="83">
        <f>13812+1500</f>
        <v>15312</v>
      </c>
      <c r="G36" s="84">
        <f t="shared" si="3"/>
        <v>4.4272760917838641</v>
      </c>
      <c r="H36" s="83">
        <f>18339+1500</f>
        <v>19839</v>
      </c>
      <c r="I36" s="85">
        <f>(F36/H36-1)*100</f>
        <v>-22.818690458188417</v>
      </c>
    </row>
    <row r="37" spans="1:9" ht="18" customHeight="1">
      <c r="A37" s="297"/>
      <c r="B37" s="297"/>
      <c r="C37" s="8"/>
      <c r="D37" s="12"/>
      <c r="E37" s="33" t="s">
        <v>34</v>
      </c>
      <c r="F37" s="83">
        <v>32721</v>
      </c>
      <c r="G37" s="84">
        <f t="shared" si="3"/>
        <v>9.4608738897113245</v>
      </c>
      <c r="H37" s="83">
        <v>33426</v>
      </c>
      <c r="I37" s="85">
        <f t="shared" si="2"/>
        <v>-2.1091366002513046</v>
      </c>
    </row>
    <row r="38" spans="1:9" ht="18" customHeight="1">
      <c r="A38" s="297"/>
      <c r="B38" s="297"/>
      <c r="C38" s="8"/>
      <c r="D38" s="61" t="s">
        <v>35</v>
      </c>
      <c r="E38" s="54"/>
      <c r="F38" s="83">
        <v>0</v>
      </c>
      <c r="G38" s="81">
        <f>F38/$F$40*100</f>
        <v>0</v>
      </c>
      <c r="H38" s="83">
        <v>756</v>
      </c>
      <c r="I38" s="85">
        <f t="shared" si="2"/>
        <v>-100</v>
      </c>
    </row>
    <row r="39" spans="1:9" ht="18" customHeight="1">
      <c r="A39" s="297"/>
      <c r="B39" s="297"/>
      <c r="C39" s="6"/>
      <c r="D39" s="55" t="s">
        <v>36</v>
      </c>
      <c r="E39" s="56"/>
      <c r="F39" s="89">
        <v>0</v>
      </c>
      <c r="G39" s="90">
        <f>F39/$F$40*100</f>
        <v>0</v>
      </c>
      <c r="H39" s="89">
        <v>0</v>
      </c>
      <c r="I39" s="91" t="e">
        <f t="shared" si="2"/>
        <v>#DIV/0!</v>
      </c>
    </row>
    <row r="40" spans="1:9" ht="18" customHeight="1">
      <c r="A40" s="298"/>
      <c r="B40" s="298"/>
      <c r="C40" s="6" t="s">
        <v>18</v>
      </c>
      <c r="D40" s="7"/>
      <c r="E40" s="24"/>
      <c r="F40" s="92">
        <f>SUM(F23,F27,F34)</f>
        <v>345856</v>
      </c>
      <c r="G40" s="260">
        <f>F40/$F$40*100</f>
        <v>100</v>
      </c>
      <c r="H40" s="92">
        <f>SUM(H23,H27,H34)</f>
        <v>344981</v>
      </c>
      <c r="I40" s="259">
        <f t="shared" si="2"/>
        <v>0.25363715682893417</v>
      </c>
    </row>
    <row r="41" spans="1:9" ht="18" customHeight="1">
      <c r="A41" s="145" t="s">
        <v>19</v>
      </c>
      <c r="B41" s="145"/>
    </row>
    <row r="42" spans="1:9" ht="18" customHeight="1">
      <c r="A42" s="146" t="s">
        <v>20</v>
      </c>
      <c r="B42" s="145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76" t="s">
        <v>301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329" t="s">
        <v>45</v>
      </c>
      <c r="B6" s="330"/>
      <c r="C6" s="330"/>
      <c r="D6" s="330"/>
      <c r="E6" s="331"/>
      <c r="F6" s="314" t="s">
        <v>286</v>
      </c>
      <c r="G6" s="315"/>
      <c r="H6" s="314" t="s">
        <v>287</v>
      </c>
      <c r="I6" s="315"/>
      <c r="J6" s="314" t="s">
        <v>288</v>
      </c>
      <c r="K6" s="315"/>
      <c r="L6" s="314" t="s">
        <v>289</v>
      </c>
      <c r="M6" s="315"/>
      <c r="N6" s="314" t="s">
        <v>290</v>
      </c>
      <c r="O6" s="315"/>
    </row>
    <row r="7" spans="1:25" ht="15.95" customHeight="1">
      <c r="A7" s="332"/>
      <c r="B7" s="333"/>
      <c r="C7" s="333"/>
      <c r="D7" s="333"/>
      <c r="E7" s="334"/>
      <c r="F7" s="166" t="s">
        <v>273</v>
      </c>
      <c r="G7" s="51" t="s">
        <v>1</v>
      </c>
      <c r="H7" s="166" t="s">
        <v>273</v>
      </c>
      <c r="I7" s="51" t="s">
        <v>1</v>
      </c>
      <c r="J7" s="166" t="s">
        <v>273</v>
      </c>
      <c r="K7" s="51" t="s">
        <v>1</v>
      </c>
      <c r="L7" s="166" t="s">
        <v>273</v>
      </c>
      <c r="M7" s="51" t="s">
        <v>1</v>
      </c>
      <c r="N7" s="166" t="s">
        <v>273</v>
      </c>
      <c r="O7" s="275" t="s">
        <v>1</v>
      </c>
    </row>
    <row r="8" spans="1:25" ht="15.95" customHeight="1">
      <c r="A8" s="335" t="s">
        <v>84</v>
      </c>
      <c r="B8" s="47" t="s">
        <v>46</v>
      </c>
      <c r="C8" s="48"/>
      <c r="D8" s="48"/>
      <c r="E8" s="95" t="s">
        <v>37</v>
      </c>
      <c r="F8" s="107">
        <v>40</v>
      </c>
      <c r="G8" s="107">
        <v>41</v>
      </c>
      <c r="H8" s="107">
        <v>16615</v>
      </c>
      <c r="I8" s="107">
        <v>16552</v>
      </c>
      <c r="J8" s="107">
        <v>259</v>
      </c>
      <c r="K8" s="107">
        <v>260</v>
      </c>
      <c r="L8" s="107">
        <v>805</v>
      </c>
      <c r="M8" s="107">
        <v>830</v>
      </c>
      <c r="N8" s="107">
        <v>20567</v>
      </c>
      <c r="O8" s="107">
        <v>21016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36"/>
      <c r="B9" s="14"/>
      <c r="C9" s="61" t="s">
        <v>47</v>
      </c>
      <c r="D9" s="53"/>
      <c r="E9" s="96" t="s">
        <v>38</v>
      </c>
      <c r="F9" s="110">
        <v>40</v>
      </c>
      <c r="G9" s="110">
        <v>41</v>
      </c>
      <c r="H9" s="110">
        <v>16599</v>
      </c>
      <c r="I9" s="110">
        <v>16544</v>
      </c>
      <c r="J9" s="110">
        <v>259</v>
      </c>
      <c r="K9" s="110">
        <v>260</v>
      </c>
      <c r="L9" s="110">
        <v>805</v>
      </c>
      <c r="M9" s="110">
        <v>830</v>
      </c>
      <c r="N9" s="110">
        <v>20567</v>
      </c>
      <c r="O9" s="110">
        <v>21016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36"/>
      <c r="B10" s="11"/>
      <c r="C10" s="61" t="s">
        <v>48</v>
      </c>
      <c r="D10" s="53"/>
      <c r="E10" s="96" t="s">
        <v>39</v>
      </c>
      <c r="F10" s="110">
        <v>0</v>
      </c>
      <c r="G10" s="110">
        <v>0</v>
      </c>
      <c r="H10" s="110">
        <v>16</v>
      </c>
      <c r="I10" s="110">
        <v>8</v>
      </c>
      <c r="J10" s="114">
        <v>0</v>
      </c>
      <c r="K10" s="114">
        <v>0</v>
      </c>
      <c r="L10" s="110">
        <v>0</v>
      </c>
      <c r="M10" s="110">
        <v>0</v>
      </c>
      <c r="N10" s="110">
        <v>0</v>
      </c>
      <c r="O10" s="110">
        <v>0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36"/>
      <c r="B11" s="66" t="s">
        <v>49</v>
      </c>
      <c r="C11" s="67"/>
      <c r="D11" s="67"/>
      <c r="E11" s="98" t="s">
        <v>40</v>
      </c>
      <c r="F11" s="115">
        <v>55</v>
      </c>
      <c r="G11" s="115">
        <v>58</v>
      </c>
      <c r="H11" s="115">
        <v>14972</v>
      </c>
      <c r="I11" s="115">
        <v>15048</v>
      </c>
      <c r="J11" s="115">
        <v>241</v>
      </c>
      <c r="K11" s="115">
        <v>254</v>
      </c>
      <c r="L11" s="115">
        <v>782</v>
      </c>
      <c r="M11" s="115">
        <v>827</v>
      </c>
      <c r="N11" s="115">
        <v>20230</v>
      </c>
      <c r="O11" s="115">
        <v>20733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36"/>
      <c r="B12" s="8"/>
      <c r="C12" s="61" t="s">
        <v>50</v>
      </c>
      <c r="D12" s="53"/>
      <c r="E12" s="96" t="s">
        <v>41</v>
      </c>
      <c r="F12" s="110">
        <v>55</v>
      </c>
      <c r="G12" s="110">
        <v>58</v>
      </c>
      <c r="H12" s="115">
        <v>14966</v>
      </c>
      <c r="I12" s="115">
        <v>15041</v>
      </c>
      <c r="J12" s="115">
        <v>241</v>
      </c>
      <c r="K12" s="115">
        <v>254</v>
      </c>
      <c r="L12" s="110">
        <v>782</v>
      </c>
      <c r="M12" s="110">
        <v>827</v>
      </c>
      <c r="N12" s="294">
        <v>20224</v>
      </c>
      <c r="O12" s="110">
        <v>20728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36"/>
      <c r="B13" s="14"/>
      <c r="C13" s="50" t="s">
        <v>51</v>
      </c>
      <c r="D13" s="68"/>
      <c r="E13" s="99" t="s">
        <v>42</v>
      </c>
      <c r="F13" s="148">
        <v>0</v>
      </c>
      <c r="G13" s="278">
        <v>0</v>
      </c>
      <c r="H13" s="114">
        <v>6</v>
      </c>
      <c r="I13" s="114">
        <v>7</v>
      </c>
      <c r="J13" s="114">
        <v>0</v>
      </c>
      <c r="K13" s="114">
        <v>0</v>
      </c>
      <c r="L13" s="118">
        <v>0</v>
      </c>
      <c r="M13" s="277">
        <v>0</v>
      </c>
      <c r="N13" s="118">
        <v>6</v>
      </c>
      <c r="O13" s="277">
        <v>5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36"/>
      <c r="B14" s="52" t="s">
        <v>52</v>
      </c>
      <c r="C14" s="53"/>
      <c r="D14" s="53"/>
      <c r="E14" s="96" t="s">
        <v>88</v>
      </c>
      <c r="F14" s="149">
        <f t="shared" ref="F14:O15" si="0">F9-F12</f>
        <v>-15</v>
      </c>
      <c r="G14" s="139">
        <f t="shared" si="0"/>
        <v>-17</v>
      </c>
      <c r="H14" s="149">
        <f t="shared" si="0"/>
        <v>1633</v>
      </c>
      <c r="I14" s="149">
        <f t="shared" si="0"/>
        <v>1503</v>
      </c>
      <c r="J14" s="149">
        <f t="shared" si="0"/>
        <v>18</v>
      </c>
      <c r="K14" s="149">
        <f t="shared" si="0"/>
        <v>6</v>
      </c>
      <c r="L14" s="149">
        <f t="shared" si="0"/>
        <v>23</v>
      </c>
      <c r="M14" s="149">
        <f t="shared" si="0"/>
        <v>3</v>
      </c>
      <c r="N14" s="149">
        <f t="shared" si="0"/>
        <v>343</v>
      </c>
      <c r="O14" s="149">
        <f t="shared" si="0"/>
        <v>288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36"/>
      <c r="B15" s="52" t="s">
        <v>53</v>
      </c>
      <c r="C15" s="53"/>
      <c r="D15" s="53"/>
      <c r="E15" s="96" t="s">
        <v>89</v>
      </c>
      <c r="F15" s="149">
        <f t="shared" ref="F15:N15" si="1">F10-F13</f>
        <v>0</v>
      </c>
      <c r="G15" s="139">
        <f t="shared" si="1"/>
        <v>0</v>
      </c>
      <c r="H15" s="149">
        <f t="shared" si="1"/>
        <v>10</v>
      </c>
      <c r="I15" s="149">
        <f t="shared" si="0"/>
        <v>1</v>
      </c>
      <c r="J15" s="149">
        <f t="shared" si="1"/>
        <v>0</v>
      </c>
      <c r="K15" s="149">
        <f t="shared" si="0"/>
        <v>0</v>
      </c>
      <c r="L15" s="149">
        <f t="shared" si="1"/>
        <v>0</v>
      </c>
      <c r="M15" s="149">
        <f t="shared" si="0"/>
        <v>0</v>
      </c>
      <c r="N15" s="149">
        <f t="shared" si="1"/>
        <v>-6</v>
      </c>
      <c r="O15" s="149">
        <f t="shared" si="0"/>
        <v>-5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36"/>
      <c r="B16" s="52" t="s">
        <v>54</v>
      </c>
      <c r="C16" s="53"/>
      <c r="D16" s="53"/>
      <c r="E16" s="96" t="s">
        <v>90</v>
      </c>
      <c r="F16" s="148">
        <f t="shared" ref="F16:O16" si="2">F8-F11</f>
        <v>-15</v>
      </c>
      <c r="G16" s="128">
        <f t="shared" si="2"/>
        <v>-17</v>
      </c>
      <c r="H16" s="148">
        <f t="shared" si="2"/>
        <v>1643</v>
      </c>
      <c r="I16" s="278">
        <f t="shared" si="2"/>
        <v>1504</v>
      </c>
      <c r="J16" s="148">
        <f t="shared" si="2"/>
        <v>18</v>
      </c>
      <c r="K16" s="278">
        <f t="shared" si="2"/>
        <v>6</v>
      </c>
      <c r="L16" s="148">
        <f t="shared" si="2"/>
        <v>23</v>
      </c>
      <c r="M16" s="278">
        <f t="shared" si="2"/>
        <v>3</v>
      </c>
      <c r="N16" s="148">
        <f t="shared" si="2"/>
        <v>337</v>
      </c>
      <c r="O16" s="278">
        <f t="shared" si="2"/>
        <v>283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36"/>
      <c r="B17" s="52" t="s">
        <v>55</v>
      </c>
      <c r="C17" s="53"/>
      <c r="D17" s="53"/>
      <c r="E17" s="43"/>
      <c r="F17" s="149"/>
      <c r="G17" s="139"/>
      <c r="H17" s="114"/>
      <c r="I17" s="114"/>
      <c r="J17" s="110"/>
      <c r="K17" s="110"/>
      <c r="L17" s="110"/>
      <c r="M17" s="110"/>
      <c r="N17" s="114"/>
      <c r="O17" s="114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37"/>
      <c r="B18" s="59" t="s">
        <v>56</v>
      </c>
      <c r="C18" s="37"/>
      <c r="D18" s="37"/>
      <c r="E18" s="15"/>
      <c r="F18" s="150"/>
      <c r="G18" s="154"/>
      <c r="H18" s="123"/>
      <c r="I18" s="123"/>
      <c r="J18" s="123"/>
      <c r="K18" s="123"/>
      <c r="L18" s="123"/>
      <c r="M18" s="123"/>
      <c r="N18" s="123"/>
      <c r="O18" s="123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36" t="s">
        <v>85</v>
      </c>
      <c r="B19" s="66" t="s">
        <v>57</v>
      </c>
      <c r="C19" s="69"/>
      <c r="D19" s="69"/>
      <c r="E19" s="100"/>
      <c r="F19" s="151">
        <v>25</v>
      </c>
      <c r="G19" s="151">
        <v>25</v>
      </c>
      <c r="H19" s="124">
        <v>3193</v>
      </c>
      <c r="I19" s="124">
        <v>2901</v>
      </c>
      <c r="J19" s="124">
        <v>91</v>
      </c>
      <c r="K19" s="124">
        <v>10</v>
      </c>
      <c r="L19" s="124">
        <v>61</v>
      </c>
      <c r="M19" s="124">
        <v>50</v>
      </c>
      <c r="N19" s="124">
        <v>22267</v>
      </c>
      <c r="O19" s="124">
        <v>22100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36"/>
      <c r="B20" s="13"/>
      <c r="C20" s="61" t="s">
        <v>58</v>
      </c>
      <c r="D20" s="53"/>
      <c r="E20" s="96"/>
      <c r="F20" s="149">
        <v>0</v>
      </c>
      <c r="G20" s="149">
        <v>0</v>
      </c>
      <c r="H20" s="110">
        <v>1900</v>
      </c>
      <c r="I20" s="110">
        <v>1600</v>
      </c>
      <c r="J20" s="110">
        <v>0</v>
      </c>
      <c r="K20" s="110">
        <v>0</v>
      </c>
      <c r="L20" s="110">
        <v>0</v>
      </c>
      <c r="M20" s="110">
        <v>0</v>
      </c>
      <c r="N20" s="110">
        <v>13836</v>
      </c>
      <c r="O20" s="110">
        <v>13242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36"/>
      <c r="B21" s="26" t="s">
        <v>59</v>
      </c>
      <c r="C21" s="67"/>
      <c r="D21" s="67"/>
      <c r="E21" s="98" t="s">
        <v>91</v>
      </c>
      <c r="F21" s="152">
        <v>25</v>
      </c>
      <c r="G21" s="152">
        <v>25</v>
      </c>
      <c r="H21" s="115">
        <v>3193</v>
      </c>
      <c r="I21" s="115">
        <v>2901</v>
      </c>
      <c r="J21" s="115">
        <v>91</v>
      </c>
      <c r="K21" s="115">
        <v>10</v>
      </c>
      <c r="L21" s="115">
        <v>61</v>
      </c>
      <c r="M21" s="115">
        <v>50</v>
      </c>
      <c r="N21" s="115">
        <v>22267</v>
      </c>
      <c r="O21" s="115">
        <v>22100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36"/>
      <c r="B22" s="66" t="s">
        <v>60</v>
      </c>
      <c r="C22" s="69"/>
      <c r="D22" s="69"/>
      <c r="E22" s="100" t="s">
        <v>92</v>
      </c>
      <c r="F22" s="151">
        <v>25</v>
      </c>
      <c r="G22" s="151">
        <v>25</v>
      </c>
      <c r="H22" s="124">
        <v>10462</v>
      </c>
      <c r="I22" s="124">
        <v>9537</v>
      </c>
      <c r="J22" s="124">
        <v>170</v>
      </c>
      <c r="K22" s="124">
        <v>22</v>
      </c>
      <c r="L22" s="124">
        <v>250</v>
      </c>
      <c r="M22" s="124">
        <v>159</v>
      </c>
      <c r="N22" s="124">
        <v>29074</v>
      </c>
      <c r="O22" s="124">
        <v>28798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36"/>
      <c r="B23" s="8" t="s">
        <v>61</v>
      </c>
      <c r="C23" s="50" t="s">
        <v>62</v>
      </c>
      <c r="D23" s="68"/>
      <c r="E23" s="99"/>
      <c r="F23" s="148">
        <v>22</v>
      </c>
      <c r="G23" s="278">
        <v>22</v>
      </c>
      <c r="H23" s="118">
        <v>1981</v>
      </c>
      <c r="I23" s="277">
        <v>1926</v>
      </c>
      <c r="J23" s="118">
        <v>2</v>
      </c>
      <c r="K23" s="277">
        <v>2</v>
      </c>
      <c r="L23" s="118">
        <v>122</v>
      </c>
      <c r="M23" s="277">
        <v>99</v>
      </c>
      <c r="N23" s="118">
        <v>16317</v>
      </c>
      <c r="O23" s="277">
        <v>19414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36"/>
      <c r="B24" s="52" t="s">
        <v>93</v>
      </c>
      <c r="C24" s="53"/>
      <c r="D24" s="53"/>
      <c r="E24" s="96" t="s">
        <v>94</v>
      </c>
      <c r="F24" s="149">
        <f t="shared" ref="F24:O24" si="3">F21-F22</f>
        <v>0</v>
      </c>
      <c r="G24" s="149">
        <f t="shared" si="3"/>
        <v>0</v>
      </c>
      <c r="H24" s="149">
        <f t="shared" si="3"/>
        <v>-7269</v>
      </c>
      <c r="I24" s="149">
        <f t="shared" si="3"/>
        <v>-6636</v>
      </c>
      <c r="J24" s="149">
        <f t="shared" si="3"/>
        <v>-79</v>
      </c>
      <c r="K24" s="149">
        <f t="shared" si="3"/>
        <v>-12</v>
      </c>
      <c r="L24" s="149">
        <f t="shared" si="3"/>
        <v>-189</v>
      </c>
      <c r="M24" s="149">
        <f t="shared" si="3"/>
        <v>-109</v>
      </c>
      <c r="N24" s="149">
        <f t="shared" si="3"/>
        <v>-6807</v>
      </c>
      <c r="O24" s="149">
        <f t="shared" si="3"/>
        <v>-6698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36"/>
      <c r="B25" s="106" t="s">
        <v>63</v>
      </c>
      <c r="C25" s="68"/>
      <c r="D25" s="68"/>
      <c r="E25" s="338" t="s">
        <v>95</v>
      </c>
      <c r="F25" s="340"/>
      <c r="G25" s="340"/>
      <c r="H25" s="318">
        <v>7269</v>
      </c>
      <c r="I25" s="318">
        <v>6636</v>
      </c>
      <c r="J25" s="318">
        <v>79</v>
      </c>
      <c r="K25" s="318">
        <v>12</v>
      </c>
      <c r="L25" s="318">
        <v>189</v>
      </c>
      <c r="M25" s="318">
        <v>109</v>
      </c>
      <c r="N25" s="318">
        <v>6807</v>
      </c>
      <c r="O25" s="318">
        <v>6698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36"/>
      <c r="B26" s="26" t="s">
        <v>64</v>
      </c>
      <c r="C26" s="67"/>
      <c r="D26" s="67"/>
      <c r="E26" s="339"/>
      <c r="F26" s="341"/>
      <c r="G26" s="341"/>
      <c r="H26" s="319"/>
      <c r="I26" s="319"/>
      <c r="J26" s="319"/>
      <c r="K26" s="319"/>
      <c r="L26" s="319"/>
      <c r="M26" s="319"/>
      <c r="N26" s="319"/>
      <c r="O26" s="31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37"/>
      <c r="B27" s="59" t="s">
        <v>96</v>
      </c>
      <c r="C27" s="37"/>
      <c r="D27" s="37"/>
      <c r="E27" s="101" t="s">
        <v>97</v>
      </c>
      <c r="F27" s="153">
        <f t="shared" ref="F27:O27" si="4">F24+F25</f>
        <v>0</v>
      </c>
      <c r="G27" s="153">
        <f t="shared" si="4"/>
        <v>0</v>
      </c>
      <c r="H27" s="153">
        <f t="shared" si="4"/>
        <v>0</v>
      </c>
      <c r="I27" s="153">
        <f t="shared" si="4"/>
        <v>0</v>
      </c>
      <c r="J27" s="153">
        <f t="shared" si="4"/>
        <v>0</v>
      </c>
      <c r="K27" s="153">
        <f t="shared" si="4"/>
        <v>0</v>
      </c>
      <c r="L27" s="153">
        <f t="shared" si="4"/>
        <v>0</v>
      </c>
      <c r="M27" s="153">
        <f t="shared" si="4"/>
        <v>0</v>
      </c>
      <c r="N27" s="153">
        <f t="shared" si="4"/>
        <v>0</v>
      </c>
      <c r="O27" s="153">
        <f t="shared" si="4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23" t="s">
        <v>65</v>
      </c>
      <c r="B30" s="324"/>
      <c r="C30" s="324"/>
      <c r="D30" s="324"/>
      <c r="E30" s="325"/>
      <c r="F30" s="316"/>
      <c r="G30" s="317"/>
      <c r="H30" s="316"/>
      <c r="I30" s="317"/>
      <c r="J30" s="316"/>
      <c r="K30" s="317"/>
      <c r="L30" s="316"/>
      <c r="M30" s="317"/>
      <c r="N30" s="316"/>
      <c r="O30" s="317"/>
      <c r="P30" s="137"/>
      <c r="Q30" s="72"/>
      <c r="R30" s="137"/>
      <c r="S30" s="72"/>
      <c r="T30" s="137"/>
      <c r="U30" s="72"/>
      <c r="V30" s="137"/>
      <c r="W30" s="72"/>
      <c r="X30" s="137"/>
      <c r="Y30" s="72"/>
    </row>
    <row r="31" spans="1:25" ht="15.95" customHeight="1">
      <c r="A31" s="326"/>
      <c r="B31" s="327"/>
      <c r="C31" s="327"/>
      <c r="D31" s="327"/>
      <c r="E31" s="328"/>
      <c r="F31" s="166" t="s">
        <v>273</v>
      </c>
      <c r="G31" s="74" t="s">
        <v>1</v>
      </c>
      <c r="H31" s="166" t="s">
        <v>273</v>
      </c>
      <c r="I31" s="74" t="s">
        <v>1</v>
      </c>
      <c r="J31" s="166" t="s">
        <v>273</v>
      </c>
      <c r="K31" s="75" t="s">
        <v>1</v>
      </c>
      <c r="L31" s="166" t="s">
        <v>273</v>
      </c>
      <c r="M31" s="74" t="s">
        <v>1</v>
      </c>
      <c r="N31" s="166" t="s">
        <v>273</v>
      </c>
      <c r="O31" s="142" t="s">
        <v>1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5" ht="15.95" customHeight="1">
      <c r="A32" s="335" t="s">
        <v>86</v>
      </c>
      <c r="B32" s="47" t="s">
        <v>46</v>
      </c>
      <c r="C32" s="48"/>
      <c r="D32" s="48"/>
      <c r="E32" s="16" t="s">
        <v>37</v>
      </c>
      <c r="F32" s="124"/>
      <c r="G32" s="125"/>
      <c r="H32" s="107"/>
      <c r="I32" s="108"/>
      <c r="J32" s="107"/>
      <c r="K32" s="109"/>
      <c r="L32" s="124"/>
      <c r="M32" s="125"/>
      <c r="N32" s="107"/>
      <c r="O32" s="143"/>
      <c r="P32" s="125"/>
      <c r="Q32" s="125"/>
      <c r="R32" s="125"/>
      <c r="S32" s="125"/>
      <c r="T32" s="136"/>
      <c r="U32" s="136"/>
      <c r="V32" s="125"/>
      <c r="W32" s="125"/>
      <c r="X32" s="136"/>
      <c r="Y32" s="136"/>
    </row>
    <row r="33" spans="1:25" ht="15.95" customHeight="1">
      <c r="A33" s="342"/>
      <c r="B33" s="14"/>
      <c r="C33" s="50" t="s">
        <v>66</v>
      </c>
      <c r="D33" s="68"/>
      <c r="E33" s="102"/>
      <c r="F33" s="118"/>
      <c r="G33" s="119"/>
      <c r="H33" s="118"/>
      <c r="I33" s="120"/>
      <c r="J33" s="118"/>
      <c r="K33" s="121"/>
      <c r="L33" s="118"/>
      <c r="M33" s="119"/>
      <c r="N33" s="118"/>
      <c r="O33" s="128"/>
      <c r="P33" s="125"/>
      <c r="Q33" s="125"/>
      <c r="R33" s="125"/>
      <c r="S33" s="125"/>
      <c r="T33" s="136"/>
      <c r="U33" s="136"/>
      <c r="V33" s="125"/>
      <c r="W33" s="125"/>
      <c r="X33" s="136"/>
      <c r="Y33" s="136"/>
    </row>
    <row r="34" spans="1:25" ht="15.95" customHeight="1">
      <c r="A34" s="342"/>
      <c r="B34" s="14"/>
      <c r="C34" s="12"/>
      <c r="D34" s="61" t="s">
        <v>67</v>
      </c>
      <c r="E34" s="97"/>
      <c r="F34" s="110"/>
      <c r="G34" s="111"/>
      <c r="H34" s="110"/>
      <c r="I34" s="112"/>
      <c r="J34" s="110"/>
      <c r="K34" s="113"/>
      <c r="L34" s="110"/>
      <c r="M34" s="111"/>
      <c r="N34" s="110"/>
      <c r="O34" s="139"/>
      <c r="P34" s="125"/>
      <c r="Q34" s="125"/>
      <c r="R34" s="125"/>
      <c r="S34" s="125"/>
      <c r="T34" s="136"/>
      <c r="U34" s="136"/>
      <c r="V34" s="125"/>
      <c r="W34" s="125"/>
      <c r="X34" s="136"/>
      <c r="Y34" s="136"/>
    </row>
    <row r="35" spans="1:25" ht="15.95" customHeight="1">
      <c r="A35" s="342"/>
      <c r="B35" s="11"/>
      <c r="C35" s="31" t="s">
        <v>68</v>
      </c>
      <c r="D35" s="67"/>
      <c r="E35" s="103"/>
      <c r="F35" s="115"/>
      <c r="G35" s="116"/>
      <c r="H35" s="115"/>
      <c r="I35" s="117"/>
      <c r="J35" s="133"/>
      <c r="K35" s="134"/>
      <c r="L35" s="115"/>
      <c r="M35" s="116"/>
      <c r="N35" s="115"/>
      <c r="O35" s="138"/>
      <c r="P35" s="125"/>
      <c r="Q35" s="125"/>
      <c r="R35" s="125"/>
      <c r="S35" s="125"/>
      <c r="T35" s="136"/>
      <c r="U35" s="136"/>
      <c r="V35" s="125"/>
      <c r="W35" s="125"/>
      <c r="X35" s="136"/>
      <c r="Y35" s="136"/>
    </row>
    <row r="36" spans="1:25" ht="15.95" customHeight="1">
      <c r="A36" s="342"/>
      <c r="B36" s="66" t="s">
        <v>49</v>
      </c>
      <c r="C36" s="69"/>
      <c r="D36" s="69"/>
      <c r="E36" s="16" t="s">
        <v>38</v>
      </c>
      <c r="F36" s="151"/>
      <c r="G36" s="128"/>
      <c r="H36" s="124"/>
      <c r="I36" s="126"/>
      <c r="J36" s="124"/>
      <c r="K36" s="127"/>
      <c r="L36" s="124"/>
      <c r="M36" s="125"/>
      <c r="N36" s="124"/>
      <c r="O36" s="144"/>
      <c r="P36" s="125"/>
      <c r="Q36" s="125"/>
      <c r="R36" s="125"/>
      <c r="S36" s="125"/>
      <c r="T36" s="125"/>
      <c r="U36" s="125"/>
      <c r="V36" s="125"/>
      <c r="W36" s="125"/>
      <c r="X36" s="136"/>
      <c r="Y36" s="136"/>
    </row>
    <row r="37" spans="1:25" ht="15.95" customHeight="1">
      <c r="A37" s="342"/>
      <c r="B37" s="14"/>
      <c r="C37" s="61" t="s">
        <v>69</v>
      </c>
      <c r="D37" s="53"/>
      <c r="E37" s="97"/>
      <c r="F37" s="149"/>
      <c r="G37" s="139"/>
      <c r="H37" s="110"/>
      <c r="I37" s="112"/>
      <c r="J37" s="110"/>
      <c r="K37" s="113"/>
      <c r="L37" s="110"/>
      <c r="M37" s="111"/>
      <c r="N37" s="110"/>
      <c r="O37" s="139"/>
      <c r="P37" s="125"/>
      <c r="Q37" s="125"/>
      <c r="R37" s="125"/>
      <c r="S37" s="125"/>
      <c r="T37" s="125"/>
      <c r="U37" s="125"/>
      <c r="V37" s="125"/>
      <c r="W37" s="125"/>
      <c r="X37" s="136"/>
      <c r="Y37" s="136"/>
    </row>
    <row r="38" spans="1:25" ht="15.95" customHeight="1">
      <c r="A38" s="342"/>
      <c r="B38" s="11"/>
      <c r="C38" s="61" t="s">
        <v>70</v>
      </c>
      <c r="D38" s="53"/>
      <c r="E38" s="97"/>
      <c r="F38" s="149"/>
      <c r="G38" s="139"/>
      <c r="H38" s="110"/>
      <c r="I38" s="112"/>
      <c r="J38" s="110"/>
      <c r="K38" s="134"/>
      <c r="L38" s="110"/>
      <c r="M38" s="111"/>
      <c r="N38" s="110"/>
      <c r="O38" s="139"/>
      <c r="P38" s="125"/>
      <c r="Q38" s="125"/>
      <c r="R38" s="136"/>
      <c r="S38" s="136"/>
      <c r="T38" s="125"/>
      <c r="U38" s="125"/>
      <c r="V38" s="125"/>
      <c r="W38" s="125"/>
      <c r="X38" s="136"/>
      <c r="Y38" s="136"/>
    </row>
    <row r="39" spans="1:25" ht="15.95" customHeight="1">
      <c r="A39" s="343"/>
      <c r="B39" s="6" t="s">
        <v>71</v>
      </c>
      <c r="C39" s="7"/>
      <c r="D39" s="7"/>
      <c r="E39" s="104" t="s">
        <v>98</v>
      </c>
      <c r="F39" s="153">
        <f t="shared" ref="F39:O39" si="5">F32-F36</f>
        <v>0</v>
      </c>
      <c r="G39" s="140">
        <f t="shared" si="5"/>
        <v>0</v>
      </c>
      <c r="H39" s="153">
        <f t="shared" si="5"/>
        <v>0</v>
      </c>
      <c r="I39" s="140">
        <f t="shared" si="5"/>
        <v>0</v>
      </c>
      <c r="J39" s="153">
        <f t="shared" si="5"/>
        <v>0</v>
      </c>
      <c r="K39" s="140">
        <f t="shared" si="5"/>
        <v>0</v>
      </c>
      <c r="L39" s="153">
        <f t="shared" si="5"/>
        <v>0</v>
      </c>
      <c r="M39" s="140">
        <f t="shared" si="5"/>
        <v>0</v>
      </c>
      <c r="N39" s="153">
        <f t="shared" si="5"/>
        <v>0</v>
      </c>
      <c r="O39" s="140">
        <f t="shared" si="5"/>
        <v>0</v>
      </c>
      <c r="P39" s="125"/>
      <c r="Q39" s="125"/>
      <c r="R39" s="125"/>
      <c r="S39" s="125"/>
      <c r="T39" s="125"/>
      <c r="U39" s="125"/>
      <c r="V39" s="125"/>
      <c r="W39" s="125"/>
      <c r="X39" s="136"/>
      <c r="Y39" s="136"/>
    </row>
    <row r="40" spans="1:25" ht="15.95" customHeight="1">
      <c r="A40" s="335" t="s">
        <v>87</v>
      </c>
      <c r="B40" s="66" t="s">
        <v>72</v>
      </c>
      <c r="C40" s="69"/>
      <c r="D40" s="69"/>
      <c r="E40" s="16" t="s">
        <v>40</v>
      </c>
      <c r="F40" s="151"/>
      <c r="G40" s="144"/>
      <c r="H40" s="124"/>
      <c r="I40" s="126"/>
      <c r="J40" s="124"/>
      <c r="K40" s="127"/>
      <c r="L40" s="124"/>
      <c r="M40" s="125"/>
      <c r="N40" s="124"/>
      <c r="O40" s="144"/>
      <c r="P40" s="125"/>
      <c r="Q40" s="125"/>
      <c r="R40" s="125"/>
      <c r="S40" s="125"/>
      <c r="T40" s="136"/>
      <c r="U40" s="136"/>
      <c r="V40" s="136"/>
      <c r="W40" s="136"/>
      <c r="X40" s="125"/>
      <c r="Y40" s="125"/>
    </row>
    <row r="41" spans="1:25" ht="15.95" customHeight="1">
      <c r="A41" s="344"/>
      <c r="B41" s="11"/>
      <c r="C41" s="61" t="s">
        <v>73</v>
      </c>
      <c r="D41" s="53"/>
      <c r="E41" s="97"/>
      <c r="F41" s="155"/>
      <c r="G41" s="157"/>
      <c r="H41" s="133"/>
      <c r="I41" s="134"/>
      <c r="J41" s="110"/>
      <c r="K41" s="113"/>
      <c r="L41" s="110"/>
      <c r="M41" s="111"/>
      <c r="N41" s="110"/>
      <c r="O41" s="139"/>
      <c r="P41" s="136"/>
      <c r="Q41" s="136"/>
      <c r="R41" s="136"/>
      <c r="S41" s="136"/>
      <c r="T41" s="136"/>
      <c r="U41" s="136"/>
      <c r="V41" s="136"/>
      <c r="W41" s="136"/>
      <c r="X41" s="125"/>
      <c r="Y41" s="125"/>
    </row>
    <row r="42" spans="1:25" ht="15.95" customHeight="1">
      <c r="A42" s="344"/>
      <c r="B42" s="66" t="s">
        <v>60</v>
      </c>
      <c r="C42" s="69"/>
      <c r="D42" s="69"/>
      <c r="E42" s="16" t="s">
        <v>41</v>
      </c>
      <c r="F42" s="151"/>
      <c r="G42" s="144"/>
      <c r="H42" s="124"/>
      <c r="I42" s="126"/>
      <c r="J42" s="124"/>
      <c r="K42" s="127"/>
      <c r="L42" s="124"/>
      <c r="M42" s="125"/>
      <c r="N42" s="124"/>
      <c r="O42" s="144"/>
      <c r="P42" s="125"/>
      <c r="Q42" s="125"/>
      <c r="R42" s="125"/>
      <c r="S42" s="125"/>
      <c r="T42" s="136"/>
      <c r="U42" s="136"/>
      <c r="V42" s="125"/>
      <c r="W42" s="125"/>
      <c r="X42" s="125"/>
      <c r="Y42" s="125"/>
    </row>
    <row r="43" spans="1:25" ht="15.95" customHeight="1">
      <c r="A43" s="344"/>
      <c r="B43" s="11"/>
      <c r="C43" s="61" t="s">
        <v>74</v>
      </c>
      <c r="D43" s="53"/>
      <c r="E43" s="97"/>
      <c r="F43" s="149"/>
      <c r="G43" s="139"/>
      <c r="H43" s="110"/>
      <c r="I43" s="112"/>
      <c r="J43" s="133"/>
      <c r="K43" s="134"/>
      <c r="L43" s="110"/>
      <c r="M43" s="111"/>
      <c r="N43" s="110"/>
      <c r="O43" s="139"/>
      <c r="P43" s="125"/>
      <c r="Q43" s="125"/>
      <c r="R43" s="136"/>
      <c r="S43" s="125"/>
      <c r="T43" s="136"/>
      <c r="U43" s="136"/>
      <c r="V43" s="125"/>
      <c r="W43" s="125"/>
      <c r="X43" s="136"/>
      <c r="Y43" s="136"/>
    </row>
    <row r="44" spans="1:25" ht="15.95" customHeight="1">
      <c r="A44" s="345"/>
      <c r="B44" s="59" t="s">
        <v>71</v>
      </c>
      <c r="C44" s="37"/>
      <c r="D44" s="37"/>
      <c r="E44" s="104" t="s">
        <v>99</v>
      </c>
      <c r="F44" s="150">
        <f t="shared" ref="F44:O44" si="6">F40-F42</f>
        <v>0</v>
      </c>
      <c r="G44" s="154">
        <f t="shared" si="6"/>
        <v>0</v>
      </c>
      <c r="H44" s="150">
        <f t="shared" si="6"/>
        <v>0</v>
      </c>
      <c r="I44" s="154">
        <f t="shared" si="6"/>
        <v>0</v>
      </c>
      <c r="J44" s="150">
        <f t="shared" si="6"/>
        <v>0</v>
      </c>
      <c r="K44" s="154">
        <f t="shared" si="6"/>
        <v>0</v>
      </c>
      <c r="L44" s="150">
        <f t="shared" si="6"/>
        <v>0</v>
      </c>
      <c r="M44" s="154">
        <f t="shared" si="6"/>
        <v>0</v>
      </c>
      <c r="N44" s="150">
        <f t="shared" si="6"/>
        <v>0</v>
      </c>
      <c r="O44" s="154">
        <f t="shared" si="6"/>
        <v>0</v>
      </c>
      <c r="P44" s="136"/>
      <c r="Q44" s="136"/>
      <c r="R44" s="125"/>
      <c r="S44" s="125"/>
      <c r="T44" s="136"/>
      <c r="U44" s="136"/>
      <c r="V44" s="125"/>
      <c r="W44" s="125"/>
      <c r="X44" s="125"/>
      <c r="Y44" s="125"/>
    </row>
    <row r="45" spans="1:25" ht="15.95" customHeight="1">
      <c r="A45" s="320" t="s">
        <v>79</v>
      </c>
      <c r="B45" s="20" t="s">
        <v>75</v>
      </c>
      <c r="C45" s="9"/>
      <c r="D45" s="9"/>
      <c r="E45" s="105" t="s">
        <v>100</v>
      </c>
      <c r="F45" s="156">
        <f t="shared" ref="F45:O45" si="7">F39+F44</f>
        <v>0</v>
      </c>
      <c r="G45" s="141">
        <f t="shared" si="7"/>
        <v>0</v>
      </c>
      <c r="H45" s="156">
        <f t="shared" si="7"/>
        <v>0</v>
      </c>
      <c r="I45" s="141">
        <f t="shared" si="7"/>
        <v>0</v>
      </c>
      <c r="J45" s="156">
        <f t="shared" si="7"/>
        <v>0</v>
      </c>
      <c r="K45" s="141">
        <f t="shared" si="7"/>
        <v>0</v>
      </c>
      <c r="L45" s="156">
        <f t="shared" si="7"/>
        <v>0</v>
      </c>
      <c r="M45" s="141">
        <f t="shared" si="7"/>
        <v>0</v>
      </c>
      <c r="N45" s="156">
        <f t="shared" si="7"/>
        <v>0</v>
      </c>
      <c r="O45" s="141">
        <f t="shared" si="7"/>
        <v>0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</row>
    <row r="46" spans="1:25" ht="15.95" customHeight="1">
      <c r="A46" s="321"/>
      <c r="B46" s="52" t="s">
        <v>76</v>
      </c>
      <c r="C46" s="53"/>
      <c r="D46" s="53"/>
      <c r="E46" s="53"/>
      <c r="F46" s="155"/>
      <c r="G46" s="157"/>
      <c r="H46" s="133"/>
      <c r="I46" s="134"/>
      <c r="J46" s="133"/>
      <c r="K46" s="134"/>
      <c r="L46" s="110"/>
      <c r="M46" s="111"/>
      <c r="N46" s="133"/>
      <c r="O46" s="122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1:25" ht="15.95" customHeight="1">
      <c r="A47" s="321"/>
      <c r="B47" s="52" t="s">
        <v>77</v>
      </c>
      <c r="C47" s="53"/>
      <c r="D47" s="53"/>
      <c r="E47" s="53"/>
      <c r="F47" s="149"/>
      <c r="G47" s="139"/>
      <c r="H47" s="110"/>
      <c r="I47" s="112"/>
      <c r="J47" s="110"/>
      <c r="K47" s="113"/>
      <c r="L47" s="110"/>
      <c r="M47" s="111"/>
      <c r="N47" s="110"/>
      <c r="O47" s="139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25" ht="15.95" customHeight="1">
      <c r="A48" s="322"/>
      <c r="B48" s="59" t="s">
        <v>78</v>
      </c>
      <c r="C48" s="37"/>
      <c r="D48" s="37"/>
      <c r="E48" s="37"/>
      <c r="F48" s="129"/>
      <c r="G48" s="130"/>
      <c r="H48" s="129"/>
      <c r="I48" s="131"/>
      <c r="J48" s="129"/>
      <c r="K48" s="132"/>
      <c r="L48" s="129"/>
      <c r="M48" s="130"/>
      <c r="N48" s="129"/>
      <c r="O48" s="140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5" orientation="landscape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F27" sqref="F27"/>
      <selection pane="topRight" activeCell="F27" sqref="F27"/>
      <selection pane="bottomLeft" activeCell="F27" sqref="F2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295" t="s">
        <v>0</v>
      </c>
      <c r="B1" s="295"/>
      <c r="C1" s="295"/>
      <c r="D1" s="295"/>
      <c r="E1" s="76" t="s">
        <v>301</v>
      </c>
      <c r="F1" s="2"/>
      <c r="AA1" s="301" t="s">
        <v>129</v>
      </c>
      <c r="AB1" s="301"/>
    </row>
    <row r="2" spans="1:38">
      <c r="AA2" s="302" t="s">
        <v>106</v>
      </c>
      <c r="AB2" s="302"/>
      <c r="AC2" s="303" t="s">
        <v>107</v>
      </c>
      <c r="AD2" s="305" t="s">
        <v>108</v>
      </c>
      <c r="AE2" s="306"/>
      <c r="AF2" s="307"/>
      <c r="AG2" s="302" t="s">
        <v>109</v>
      </c>
      <c r="AH2" s="302" t="s">
        <v>110</v>
      </c>
      <c r="AI2" s="302" t="s">
        <v>111</v>
      </c>
      <c r="AJ2" s="302" t="s">
        <v>112</v>
      </c>
      <c r="AK2" s="302" t="s">
        <v>113</v>
      </c>
    </row>
    <row r="3" spans="1:38" ht="14.25">
      <c r="A3" s="22" t="s">
        <v>130</v>
      </c>
      <c r="AA3" s="302"/>
      <c r="AB3" s="302"/>
      <c r="AC3" s="304"/>
      <c r="AD3" s="159"/>
      <c r="AE3" s="158" t="s">
        <v>126</v>
      </c>
      <c r="AF3" s="158" t="s">
        <v>127</v>
      </c>
      <c r="AG3" s="302"/>
      <c r="AH3" s="302"/>
      <c r="AI3" s="302"/>
      <c r="AJ3" s="302"/>
      <c r="AK3" s="302"/>
    </row>
    <row r="4" spans="1:38">
      <c r="AA4" s="160" t="str">
        <f>E1</f>
        <v>岡山市</v>
      </c>
      <c r="AB4" s="160" t="s">
        <v>131</v>
      </c>
      <c r="AC4" s="161">
        <f>SUM(F22)</f>
        <v>341027</v>
      </c>
      <c r="AD4" s="161">
        <f>F9</f>
        <v>131836</v>
      </c>
      <c r="AE4" s="161">
        <f>F10</f>
        <v>66710</v>
      </c>
      <c r="AF4" s="161">
        <f>F13</f>
        <v>46429</v>
      </c>
      <c r="AG4" s="161">
        <f>F14</f>
        <v>2638</v>
      </c>
      <c r="AH4" s="161">
        <f>F15</f>
        <v>33843</v>
      </c>
      <c r="AI4" s="161">
        <f>F17</f>
        <v>63418</v>
      </c>
      <c r="AJ4" s="161">
        <f>F20</f>
        <v>32814</v>
      </c>
      <c r="AK4" s="161">
        <f>F21</f>
        <v>50193</v>
      </c>
      <c r="AL4" s="162"/>
    </row>
    <row r="5" spans="1:38" ht="14.25">
      <c r="A5" s="21" t="s">
        <v>275</v>
      </c>
      <c r="E5" s="3"/>
      <c r="AA5" s="160" t="str">
        <f>E1</f>
        <v>岡山市</v>
      </c>
      <c r="AB5" s="160" t="s">
        <v>115</v>
      </c>
      <c r="AC5" s="163"/>
      <c r="AD5" s="163">
        <f>G9</f>
        <v>38.658522638969934</v>
      </c>
      <c r="AE5" s="163">
        <f>G10</f>
        <v>19.561500995522348</v>
      </c>
      <c r="AF5" s="163">
        <f>G13</f>
        <v>13.614464543863095</v>
      </c>
      <c r="AG5" s="163">
        <f>G14</f>
        <v>0.77354578962956011</v>
      </c>
      <c r="AH5" s="163">
        <f>G15</f>
        <v>9.923847671885218</v>
      </c>
      <c r="AI5" s="163">
        <f>G17</f>
        <v>18.596181534013436</v>
      </c>
      <c r="AJ5" s="163">
        <f>G20</f>
        <v>9.6221120321851341</v>
      </c>
      <c r="AK5" s="163">
        <f>G21</f>
        <v>14.718189468869033</v>
      </c>
    </row>
    <row r="6" spans="1:38" ht="14.25">
      <c r="A6" s="3"/>
      <c r="G6" s="299" t="s">
        <v>132</v>
      </c>
      <c r="H6" s="300"/>
      <c r="I6" s="300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AA6" s="160" t="str">
        <f>E1</f>
        <v>岡山市</v>
      </c>
      <c r="AB6" s="160" t="s">
        <v>116</v>
      </c>
      <c r="AC6" s="163">
        <f>SUM(I22)</f>
        <v>2.4381965095671587</v>
      </c>
      <c r="AD6" s="163">
        <f>I9</f>
        <v>3.2938448038109636</v>
      </c>
      <c r="AE6" s="163">
        <f>I10</f>
        <v>4.8553150689237823</v>
      </c>
      <c r="AF6" s="163">
        <f>I13</f>
        <v>1.8336148092908955</v>
      </c>
      <c r="AG6" s="163">
        <f>I14</f>
        <v>-2.3686158401184265</v>
      </c>
      <c r="AH6" s="163">
        <f>I15</f>
        <v>4.6701512386725597</v>
      </c>
      <c r="AI6" s="163">
        <f>I17</f>
        <v>6.0537141710425013</v>
      </c>
      <c r="AJ6" s="163">
        <f>I20</f>
        <v>-14.75333177460837</v>
      </c>
      <c r="AK6" s="163">
        <f>I21</f>
        <v>4.303644902539383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61" t="s">
        <v>1</v>
      </c>
      <c r="I7" s="169" t="s">
        <v>21</v>
      </c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62"/>
      <c r="I8" s="18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</row>
    <row r="9" spans="1:38" ht="18" customHeight="1">
      <c r="A9" s="296" t="s">
        <v>80</v>
      </c>
      <c r="B9" s="296" t="s">
        <v>81</v>
      </c>
      <c r="C9" s="47" t="s">
        <v>3</v>
      </c>
      <c r="D9" s="48"/>
      <c r="E9" s="49"/>
      <c r="F9" s="77">
        <v>131836</v>
      </c>
      <c r="G9" s="78">
        <f t="shared" ref="G9:G22" si="0">F9/$F$22*100</f>
        <v>38.658522638969934</v>
      </c>
      <c r="H9" s="263">
        <v>127632</v>
      </c>
      <c r="I9" s="268">
        <f t="shared" ref="I9:I40" si="1">(F9/H9-1)*100</f>
        <v>3.2938448038109636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AA9" s="311" t="s">
        <v>129</v>
      </c>
      <c r="AB9" s="312"/>
      <c r="AC9" s="313" t="s">
        <v>117</v>
      </c>
    </row>
    <row r="10" spans="1:38" ht="18" customHeight="1">
      <c r="A10" s="297"/>
      <c r="B10" s="297"/>
      <c r="C10" s="8"/>
      <c r="D10" s="50" t="s">
        <v>22</v>
      </c>
      <c r="E10" s="30"/>
      <c r="F10" s="80">
        <v>66710</v>
      </c>
      <c r="G10" s="81">
        <f t="shared" si="0"/>
        <v>19.561500995522348</v>
      </c>
      <c r="H10" s="264">
        <v>63621</v>
      </c>
      <c r="I10" s="269">
        <f t="shared" si="1"/>
        <v>4.8553150689237823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AA10" s="302" t="s">
        <v>106</v>
      </c>
      <c r="AB10" s="302"/>
      <c r="AC10" s="313"/>
      <c r="AD10" s="305" t="s">
        <v>118</v>
      </c>
      <c r="AE10" s="306"/>
      <c r="AF10" s="307"/>
      <c r="AG10" s="305" t="s">
        <v>119</v>
      </c>
      <c r="AH10" s="310"/>
      <c r="AI10" s="308"/>
      <c r="AJ10" s="305" t="s">
        <v>120</v>
      </c>
      <c r="AK10" s="308"/>
    </row>
    <row r="11" spans="1:38" ht="18" customHeight="1">
      <c r="A11" s="297"/>
      <c r="B11" s="297"/>
      <c r="C11" s="34"/>
      <c r="D11" s="35"/>
      <c r="E11" s="33" t="s">
        <v>23</v>
      </c>
      <c r="F11" s="83">
        <v>53008</v>
      </c>
      <c r="G11" s="84">
        <f t="shared" si="0"/>
        <v>15.543637307309979</v>
      </c>
      <c r="H11" s="265">
        <v>50611</v>
      </c>
      <c r="I11" s="270">
        <f t="shared" si="1"/>
        <v>4.7361245579024214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AA11" s="302"/>
      <c r="AB11" s="302"/>
      <c r="AC11" s="311"/>
      <c r="AD11" s="159"/>
      <c r="AE11" s="158" t="s">
        <v>121</v>
      </c>
      <c r="AF11" s="158" t="s">
        <v>122</v>
      </c>
      <c r="AG11" s="159"/>
      <c r="AH11" s="158" t="s">
        <v>123</v>
      </c>
      <c r="AI11" s="158" t="s">
        <v>124</v>
      </c>
      <c r="AJ11" s="159"/>
      <c r="AK11" s="164" t="s">
        <v>125</v>
      </c>
    </row>
    <row r="12" spans="1:38" ht="18" customHeight="1">
      <c r="A12" s="297"/>
      <c r="B12" s="297"/>
      <c r="C12" s="34"/>
      <c r="D12" s="36"/>
      <c r="E12" s="33" t="s">
        <v>24</v>
      </c>
      <c r="F12" s="83">
        <v>9768</v>
      </c>
      <c r="G12" s="84">
        <f t="shared" si="0"/>
        <v>2.8642893377943683</v>
      </c>
      <c r="H12" s="265">
        <v>9106</v>
      </c>
      <c r="I12" s="270">
        <f t="shared" si="1"/>
        <v>7.2699319130243856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AA12" s="160" t="str">
        <f>E1</f>
        <v>岡山市</v>
      </c>
      <c r="AB12" s="160" t="s">
        <v>131</v>
      </c>
      <c r="AC12" s="161">
        <f>F40</f>
        <v>325775</v>
      </c>
      <c r="AD12" s="161">
        <f>F23</f>
        <v>196261</v>
      </c>
      <c r="AE12" s="161">
        <f>F24</f>
        <v>76978</v>
      </c>
      <c r="AF12" s="161">
        <f>F26</f>
        <v>36240</v>
      </c>
      <c r="AG12" s="161">
        <f>F27</f>
        <v>88598</v>
      </c>
      <c r="AH12" s="161">
        <f>F28</f>
        <v>31164</v>
      </c>
      <c r="AI12" s="161">
        <f>F32</f>
        <v>5188</v>
      </c>
      <c r="AJ12" s="161">
        <f>F34</f>
        <v>40916</v>
      </c>
      <c r="AK12" s="161">
        <f>F35</f>
        <v>39446</v>
      </c>
      <c r="AL12" s="165"/>
    </row>
    <row r="13" spans="1:38" ht="18" customHeight="1">
      <c r="A13" s="297"/>
      <c r="B13" s="297"/>
      <c r="C13" s="11"/>
      <c r="D13" s="31" t="s">
        <v>25</v>
      </c>
      <c r="E13" s="32"/>
      <c r="F13" s="86">
        <v>46429</v>
      </c>
      <c r="G13" s="87">
        <f t="shared" si="0"/>
        <v>13.614464543863095</v>
      </c>
      <c r="H13" s="266">
        <v>45593</v>
      </c>
      <c r="I13" s="271">
        <f t="shared" si="1"/>
        <v>1.8336148092908955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AA13" s="160" t="str">
        <f>E1</f>
        <v>岡山市</v>
      </c>
      <c r="AB13" s="160" t="s">
        <v>115</v>
      </c>
      <c r="AC13" s="163"/>
      <c r="AD13" s="163">
        <f>G23</f>
        <v>60.244340419000842</v>
      </c>
      <c r="AE13" s="163">
        <f>G24</f>
        <v>23.629191926943445</v>
      </c>
      <c r="AF13" s="163">
        <f>G26</f>
        <v>11.124242191696723</v>
      </c>
      <c r="AG13" s="163">
        <f>G27</f>
        <v>27.196070907835164</v>
      </c>
      <c r="AH13" s="163">
        <f>G28</f>
        <v>9.5661115800782746</v>
      </c>
      <c r="AI13" s="163">
        <f>G32</f>
        <v>1.5925101680607783</v>
      </c>
      <c r="AJ13" s="163">
        <f>G34</f>
        <v>12.559588673163994</v>
      </c>
      <c r="AK13" s="163">
        <f>G35</f>
        <v>12.108356994858415</v>
      </c>
    </row>
    <row r="14" spans="1:38" ht="18" customHeight="1">
      <c r="A14" s="297"/>
      <c r="B14" s="297"/>
      <c r="C14" s="52" t="s">
        <v>4</v>
      </c>
      <c r="D14" s="53"/>
      <c r="E14" s="54"/>
      <c r="F14" s="83">
        <v>2638</v>
      </c>
      <c r="G14" s="84">
        <f t="shared" si="0"/>
        <v>0.77354578962956011</v>
      </c>
      <c r="H14" s="265">
        <v>2702</v>
      </c>
      <c r="I14" s="270">
        <f t="shared" si="1"/>
        <v>-2.3686158401184265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AA14" s="160" t="str">
        <f>E1</f>
        <v>岡山市</v>
      </c>
      <c r="AB14" s="160" t="s">
        <v>116</v>
      </c>
      <c r="AC14" s="163">
        <f>I40</f>
        <v>2.7781896652353977</v>
      </c>
      <c r="AD14" s="163">
        <f>I23</f>
        <v>3.667374470467677</v>
      </c>
      <c r="AE14" s="163">
        <f>I24</f>
        <v>0.29837522312994302</v>
      </c>
      <c r="AF14" s="163">
        <f>I26</f>
        <v>10.255864188140794</v>
      </c>
      <c r="AG14" s="163">
        <f>I27</f>
        <v>0.47858827798947789</v>
      </c>
      <c r="AH14" s="163">
        <f>I28</f>
        <v>1.4453124999999956</v>
      </c>
      <c r="AI14" s="163">
        <f>I32</f>
        <v>-10.257740875281096</v>
      </c>
      <c r="AJ14" s="163">
        <f>I34</f>
        <v>3.6504116529449071</v>
      </c>
      <c r="AK14" s="163">
        <f>I35</f>
        <v>2.7186084058121951</v>
      </c>
    </row>
    <row r="15" spans="1:38" ht="18" customHeight="1">
      <c r="A15" s="297"/>
      <c r="B15" s="297"/>
      <c r="C15" s="52" t="s">
        <v>5</v>
      </c>
      <c r="D15" s="53"/>
      <c r="E15" s="54"/>
      <c r="F15" s="83">
        <v>33843</v>
      </c>
      <c r="G15" s="84">
        <f t="shared" si="0"/>
        <v>9.923847671885218</v>
      </c>
      <c r="H15" s="265">
        <v>32333</v>
      </c>
      <c r="I15" s="270">
        <f t="shared" si="1"/>
        <v>4.6701512386725597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</row>
    <row r="16" spans="1:38" ht="18" customHeight="1">
      <c r="A16" s="297"/>
      <c r="B16" s="297"/>
      <c r="C16" s="52" t="s">
        <v>26</v>
      </c>
      <c r="D16" s="53"/>
      <c r="E16" s="54"/>
      <c r="F16" s="83">
        <f>3669+2764</f>
        <v>6433</v>
      </c>
      <c r="G16" s="84">
        <f t="shared" si="0"/>
        <v>1.8863609039753451</v>
      </c>
      <c r="H16" s="265">
        <v>6893</v>
      </c>
      <c r="I16" s="270">
        <f t="shared" si="1"/>
        <v>-6.6734368199622747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</row>
    <row r="17" spans="1:25" ht="18" customHeight="1">
      <c r="A17" s="297"/>
      <c r="B17" s="297"/>
      <c r="C17" s="52" t="s">
        <v>6</v>
      </c>
      <c r="D17" s="53"/>
      <c r="E17" s="54"/>
      <c r="F17" s="83">
        <v>63418</v>
      </c>
      <c r="G17" s="84">
        <f t="shared" si="0"/>
        <v>18.596181534013436</v>
      </c>
      <c r="H17" s="265">
        <v>59798</v>
      </c>
      <c r="I17" s="270">
        <f t="shared" si="1"/>
        <v>6.0537141710425013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</row>
    <row r="18" spans="1:25" ht="18" customHeight="1">
      <c r="A18" s="297"/>
      <c r="B18" s="297"/>
      <c r="C18" s="52" t="s">
        <v>27</v>
      </c>
      <c r="D18" s="53"/>
      <c r="E18" s="54"/>
      <c r="F18" s="83">
        <v>17026</v>
      </c>
      <c r="G18" s="84">
        <f t="shared" si="0"/>
        <v>4.9925665709753186</v>
      </c>
      <c r="H18" s="265">
        <v>15196</v>
      </c>
      <c r="I18" s="270">
        <f t="shared" si="1"/>
        <v>12.042642800737035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</row>
    <row r="19" spans="1:25" ht="18" customHeight="1">
      <c r="A19" s="297"/>
      <c r="B19" s="297"/>
      <c r="C19" s="52" t="s">
        <v>28</v>
      </c>
      <c r="D19" s="53"/>
      <c r="E19" s="54"/>
      <c r="F19" s="83">
        <v>2826</v>
      </c>
      <c r="G19" s="84">
        <f t="shared" si="0"/>
        <v>0.8286733894970193</v>
      </c>
      <c r="H19" s="265">
        <v>1741</v>
      </c>
      <c r="I19" s="270">
        <f t="shared" si="1"/>
        <v>62.320505456634123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</row>
    <row r="20" spans="1:25" ht="18" customHeight="1">
      <c r="A20" s="297"/>
      <c r="B20" s="297"/>
      <c r="C20" s="52" t="s">
        <v>7</v>
      </c>
      <c r="D20" s="53"/>
      <c r="E20" s="54"/>
      <c r="F20" s="83">
        <v>32814</v>
      </c>
      <c r="G20" s="84">
        <f t="shared" si="0"/>
        <v>9.6221120321851341</v>
      </c>
      <c r="H20" s="265">
        <v>38493</v>
      </c>
      <c r="I20" s="270">
        <f t="shared" si="1"/>
        <v>-14.75333177460837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</row>
    <row r="21" spans="1:25" ht="18" customHeight="1">
      <c r="A21" s="297"/>
      <c r="B21" s="297"/>
      <c r="C21" s="57" t="s">
        <v>8</v>
      </c>
      <c r="D21" s="58"/>
      <c r="E21" s="56"/>
      <c r="F21" s="89">
        <v>50193</v>
      </c>
      <c r="G21" s="90">
        <f t="shared" si="0"/>
        <v>14.718189468869033</v>
      </c>
      <c r="H21" s="267">
        <v>48122</v>
      </c>
      <c r="I21" s="272">
        <f t="shared" si="1"/>
        <v>4.303644902539383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</row>
    <row r="22" spans="1:25" ht="18" customHeight="1">
      <c r="A22" s="297"/>
      <c r="B22" s="298"/>
      <c r="C22" s="59" t="s">
        <v>9</v>
      </c>
      <c r="D22" s="37"/>
      <c r="E22" s="60"/>
      <c r="F22" s="92">
        <f>SUM(F9,F14:F21)</f>
        <v>341027</v>
      </c>
      <c r="G22" s="93">
        <f t="shared" si="0"/>
        <v>100</v>
      </c>
      <c r="H22" s="92">
        <f>SUM(H9,H14:H21)</f>
        <v>332910</v>
      </c>
      <c r="I22" s="273">
        <f t="shared" si="1"/>
        <v>2.4381965095671587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</row>
    <row r="23" spans="1:25" ht="18" customHeight="1">
      <c r="A23" s="297"/>
      <c r="B23" s="296" t="s">
        <v>82</v>
      </c>
      <c r="C23" s="4" t="s">
        <v>10</v>
      </c>
      <c r="D23" s="5"/>
      <c r="E23" s="23"/>
      <c r="F23" s="77">
        <v>196261</v>
      </c>
      <c r="G23" s="78">
        <f t="shared" ref="G23:G40" si="2">F23/$F$40*100</f>
        <v>60.244340419000842</v>
      </c>
      <c r="H23" s="263">
        <v>189318</v>
      </c>
      <c r="I23" s="274">
        <f t="shared" si="1"/>
        <v>3.667374470467677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</row>
    <row r="24" spans="1:25" ht="18" customHeight="1">
      <c r="A24" s="297"/>
      <c r="B24" s="297"/>
      <c r="C24" s="8"/>
      <c r="D24" s="10" t="s">
        <v>11</v>
      </c>
      <c r="E24" s="38"/>
      <c r="F24" s="83">
        <v>76978</v>
      </c>
      <c r="G24" s="84">
        <f t="shared" si="2"/>
        <v>23.629191926943445</v>
      </c>
      <c r="H24" s="265">
        <v>76749</v>
      </c>
      <c r="I24" s="270">
        <f t="shared" si="1"/>
        <v>0.29837522312994302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</row>
    <row r="25" spans="1:25" ht="18" customHeight="1">
      <c r="A25" s="297"/>
      <c r="B25" s="297"/>
      <c r="C25" s="8"/>
      <c r="D25" s="10" t="s">
        <v>29</v>
      </c>
      <c r="E25" s="38"/>
      <c r="F25" s="83">
        <v>83043</v>
      </c>
      <c r="G25" s="84">
        <f t="shared" si="2"/>
        <v>25.490906300360678</v>
      </c>
      <c r="H25" s="265">
        <v>79700</v>
      </c>
      <c r="I25" s="270">
        <f t="shared" si="1"/>
        <v>4.1944792973651168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</row>
    <row r="26" spans="1:25" ht="18" customHeight="1">
      <c r="A26" s="297"/>
      <c r="B26" s="297"/>
      <c r="C26" s="11"/>
      <c r="D26" s="10" t="s">
        <v>12</v>
      </c>
      <c r="E26" s="38"/>
      <c r="F26" s="83">
        <v>36240</v>
      </c>
      <c r="G26" s="84">
        <f t="shared" si="2"/>
        <v>11.124242191696723</v>
      </c>
      <c r="H26" s="265">
        <v>32869</v>
      </c>
      <c r="I26" s="270">
        <f t="shared" si="1"/>
        <v>10.255864188140794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</row>
    <row r="27" spans="1:25" ht="18" customHeight="1">
      <c r="A27" s="297"/>
      <c r="B27" s="297"/>
      <c r="C27" s="8" t="s">
        <v>13</v>
      </c>
      <c r="D27" s="14"/>
      <c r="E27" s="25"/>
      <c r="F27" s="77">
        <v>88598</v>
      </c>
      <c r="G27" s="78">
        <f t="shared" si="2"/>
        <v>27.196070907835164</v>
      </c>
      <c r="H27" s="263">
        <v>88176</v>
      </c>
      <c r="I27" s="274">
        <f t="shared" si="1"/>
        <v>0.47858827798947789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</row>
    <row r="28" spans="1:25" ht="18" customHeight="1">
      <c r="A28" s="297"/>
      <c r="B28" s="297"/>
      <c r="C28" s="8"/>
      <c r="D28" s="10" t="s">
        <v>14</v>
      </c>
      <c r="E28" s="38"/>
      <c r="F28" s="83">
        <v>31164</v>
      </c>
      <c r="G28" s="84">
        <f t="shared" si="2"/>
        <v>9.5661115800782746</v>
      </c>
      <c r="H28" s="265">
        <v>30720</v>
      </c>
      <c r="I28" s="270">
        <f t="shared" si="1"/>
        <v>1.4453124999999956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</row>
    <row r="29" spans="1:25" ht="18" customHeight="1">
      <c r="A29" s="297"/>
      <c r="B29" s="297"/>
      <c r="C29" s="8"/>
      <c r="D29" s="10" t="s">
        <v>30</v>
      </c>
      <c r="E29" s="38"/>
      <c r="F29" s="83">
        <v>4870</v>
      </c>
      <c r="G29" s="84">
        <f t="shared" si="2"/>
        <v>1.4948967845905916</v>
      </c>
      <c r="H29" s="265">
        <v>5211</v>
      </c>
      <c r="I29" s="270">
        <f t="shared" si="1"/>
        <v>-6.5438495490309005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</row>
    <row r="30" spans="1:25" ht="18" customHeight="1">
      <c r="A30" s="297"/>
      <c r="B30" s="297"/>
      <c r="C30" s="8"/>
      <c r="D30" s="10" t="s">
        <v>31</v>
      </c>
      <c r="E30" s="38"/>
      <c r="F30" s="83">
        <v>19210</v>
      </c>
      <c r="G30" s="84">
        <f t="shared" si="2"/>
        <v>5.8967078505103219</v>
      </c>
      <c r="H30" s="265">
        <v>19313</v>
      </c>
      <c r="I30" s="270">
        <f t="shared" si="1"/>
        <v>-0.53331952570807584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</row>
    <row r="31" spans="1:25" ht="18" customHeight="1">
      <c r="A31" s="297"/>
      <c r="B31" s="297"/>
      <c r="C31" s="8"/>
      <c r="D31" s="10" t="s">
        <v>32</v>
      </c>
      <c r="E31" s="38"/>
      <c r="F31" s="83">
        <v>25165</v>
      </c>
      <c r="G31" s="84">
        <f t="shared" si="2"/>
        <v>7.7246565881359839</v>
      </c>
      <c r="H31" s="265">
        <v>23693</v>
      </c>
      <c r="I31" s="270">
        <f t="shared" si="1"/>
        <v>6.2128054699700286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</row>
    <row r="32" spans="1:25" ht="18" customHeight="1">
      <c r="A32" s="297"/>
      <c r="B32" s="297"/>
      <c r="C32" s="8"/>
      <c r="D32" s="10" t="s">
        <v>15</v>
      </c>
      <c r="E32" s="38"/>
      <c r="F32" s="83">
        <v>5188</v>
      </c>
      <c r="G32" s="84">
        <f t="shared" si="2"/>
        <v>1.5925101680607783</v>
      </c>
      <c r="H32" s="265">
        <v>5781</v>
      </c>
      <c r="I32" s="270">
        <f t="shared" si="1"/>
        <v>-10.257740875281096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ht="18" customHeight="1">
      <c r="A33" s="297"/>
      <c r="B33" s="297"/>
      <c r="C33" s="11"/>
      <c r="D33" s="10" t="s">
        <v>33</v>
      </c>
      <c r="E33" s="38"/>
      <c r="F33" s="83">
        <v>3001</v>
      </c>
      <c r="G33" s="84">
        <f t="shared" si="2"/>
        <v>0.9211879364592126</v>
      </c>
      <c r="H33" s="265">
        <v>3458</v>
      </c>
      <c r="I33" s="270">
        <f t="shared" si="1"/>
        <v>-13.215731636784266</v>
      </c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ht="18" customHeight="1">
      <c r="A34" s="297"/>
      <c r="B34" s="297"/>
      <c r="C34" s="8" t="s">
        <v>16</v>
      </c>
      <c r="D34" s="14"/>
      <c r="E34" s="25"/>
      <c r="F34" s="77">
        <v>40916</v>
      </c>
      <c r="G34" s="78">
        <f t="shared" si="2"/>
        <v>12.559588673163994</v>
      </c>
      <c r="H34" s="263">
        <v>39475</v>
      </c>
      <c r="I34" s="274">
        <f t="shared" si="1"/>
        <v>3.6504116529449071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ht="18" customHeight="1">
      <c r="A35" s="297"/>
      <c r="B35" s="297"/>
      <c r="C35" s="8"/>
      <c r="D35" s="39" t="s">
        <v>17</v>
      </c>
      <c r="E35" s="40"/>
      <c r="F35" s="280">
        <v>39446</v>
      </c>
      <c r="G35" s="81">
        <f t="shared" si="2"/>
        <v>12.108356994858415</v>
      </c>
      <c r="H35" s="264">
        <v>38402</v>
      </c>
      <c r="I35" s="269">
        <f t="shared" si="1"/>
        <v>2.7186084058121951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ht="18" customHeight="1">
      <c r="A36" s="297"/>
      <c r="B36" s="297"/>
      <c r="C36" s="8"/>
      <c r="D36" s="41"/>
      <c r="E36" s="147" t="s">
        <v>103</v>
      </c>
      <c r="F36" s="83">
        <v>20360</v>
      </c>
      <c r="G36" s="84">
        <f t="shared" si="2"/>
        <v>6.2497122246949584</v>
      </c>
      <c r="H36" s="265">
        <v>16243</v>
      </c>
      <c r="I36" s="270">
        <f t="shared" si="1"/>
        <v>25.346303022840601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ht="18" customHeight="1">
      <c r="A37" s="297"/>
      <c r="B37" s="297"/>
      <c r="C37" s="8"/>
      <c r="D37" s="12"/>
      <c r="E37" s="33" t="s">
        <v>34</v>
      </c>
      <c r="F37" s="83">
        <v>19086</v>
      </c>
      <c r="G37" s="84">
        <f t="shared" si="2"/>
        <v>5.8586447701634565</v>
      </c>
      <c r="H37" s="265">
        <v>22159</v>
      </c>
      <c r="I37" s="270">
        <f t="shared" si="1"/>
        <v>-13.867954330069043</v>
      </c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ht="18" customHeight="1">
      <c r="A38" s="297"/>
      <c r="B38" s="297"/>
      <c r="C38" s="8"/>
      <c r="D38" s="61" t="s">
        <v>35</v>
      </c>
      <c r="E38" s="54"/>
      <c r="F38" s="83">
        <v>1470</v>
      </c>
      <c r="G38" s="84">
        <f t="shared" si="2"/>
        <v>0.45123167830557903</v>
      </c>
      <c r="H38" s="265">
        <v>1073</v>
      </c>
      <c r="I38" s="270">
        <f t="shared" si="1"/>
        <v>36.999068033550799</v>
      </c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</row>
    <row r="39" spans="1:25" ht="18" customHeight="1">
      <c r="A39" s="297"/>
      <c r="B39" s="297"/>
      <c r="C39" s="6"/>
      <c r="D39" s="55" t="s">
        <v>36</v>
      </c>
      <c r="E39" s="56"/>
      <c r="F39" s="89">
        <v>0</v>
      </c>
      <c r="G39" s="90">
        <f t="shared" si="2"/>
        <v>0</v>
      </c>
      <c r="H39" s="267">
        <v>0</v>
      </c>
      <c r="I39" s="272" t="e">
        <f t="shared" si="1"/>
        <v>#DIV/0!</v>
      </c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</row>
    <row r="40" spans="1:25" ht="18" customHeight="1">
      <c r="A40" s="298"/>
      <c r="B40" s="298"/>
      <c r="C40" s="6" t="s">
        <v>18</v>
      </c>
      <c r="D40" s="7"/>
      <c r="E40" s="24"/>
      <c r="F40" s="92">
        <f>SUM(F23,F27,F34)</f>
        <v>325775</v>
      </c>
      <c r="G40" s="93">
        <f t="shared" si="2"/>
        <v>100</v>
      </c>
      <c r="H40" s="92">
        <f>SUM(H23,H27,H34)</f>
        <v>316969</v>
      </c>
      <c r="I40" s="273">
        <f t="shared" si="1"/>
        <v>2.7781896652353977</v>
      </c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</row>
    <row r="41" spans="1:25" ht="18" customHeight="1">
      <c r="A41" s="145" t="s">
        <v>19</v>
      </c>
    </row>
    <row r="42" spans="1:25" ht="18" customHeight="1">
      <c r="A42" s="146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3" t="s">
        <v>0</v>
      </c>
      <c r="B1" s="173"/>
      <c r="C1" s="76" t="s">
        <v>299</v>
      </c>
      <c r="D1" s="174"/>
      <c r="E1" s="174"/>
      <c r="AA1" s="1" t="str">
        <f>C1</f>
        <v>岡山市</v>
      </c>
      <c r="AB1" s="1" t="s">
        <v>134</v>
      </c>
      <c r="AC1" s="1" t="s">
        <v>135</v>
      </c>
      <c r="AD1" s="175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76">
        <f>I7</f>
        <v>341027</v>
      </c>
      <c r="AC2" s="176">
        <f>I9</f>
        <v>325775</v>
      </c>
      <c r="AD2" s="176">
        <f>I10</f>
        <v>15252</v>
      </c>
      <c r="AE2" s="176">
        <f>I11</f>
        <v>5242</v>
      </c>
      <c r="AF2" s="176">
        <f>I12</f>
        <v>10010</v>
      </c>
      <c r="AG2" s="176">
        <f>I13</f>
        <v>806</v>
      </c>
      <c r="AH2" s="1">
        <f>I14</f>
        <v>2828</v>
      </c>
      <c r="AI2" s="176">
        <f>I15</f>
        <v>-2012</v>
      </c>
      <c r="AJ2" s="176">
        <f>I25</f>
        <v>196182</v>
      </c>
      <c r="AK2" s="177">
        <f>I26</f>
        <v>0.79</v>
      </c>
      <c r="AL2" s="178">
        <f>I27</f>
        <v>5.0999999999999996</v>
      </c>
      <c r="AM2" s="178">
        <f>I28</f>
        <v>90.2</v>
      </c>
      <c r="AN2" s="178">
        <f>I29</f>
        <v>0.4911077422022303</v>
      </c>
      <c r="AO2" s="178">
        <f>I33</f>
        <v>0</v>
      </c>
      <c r="AP2" s="176">
        <f>I16</f>
        <v>54498</v>
      </c>
      <c r="AQ2" s="176">
        <f>I17</f>
        <v>103030</v>
      </c>
      <c r="AR2" s="176">
        <f>I18</f>
        <v>328007</v>
      </c>
      <c r="AS2" s="179">
        <f>I21</f>
        <v>1.959864671437866</v>
      </c>
    </row>
    <row r="3" spans="1:45">
      <c r="AA3" s="1" t="s">
        <v>152</v>
      </c>
      <c r="AB3" s="176">
        <f>H7</f>
        <v>332910</v>
      </c>
      <c r="AC3" s="176">
        <f>H9</f>
        <v>316969</v>
      </c>
      <c r="AD3" s="176">
        <f>H10</f>
        <v>15941</v>
      </c>
      <c r="AE3" s="176">
        <f>H11</f>
        <v>6737</v>
      </c>
      <c r="AF3" s="176">
        <f>H12</f>
        <v>9204</v>
      </c>
      <c r="AG3" s="176">
        <f>H13</f>
        <v>1552</v>
      </c>
      <c r="AH3" s="1">
        <f>H14</f>
        <v>0</v>
      </c>
      <c r="AI3" s="176">
        <f>H15</f>
        <v>-2341</v>
      </c>
      <c r="AJ3" s="176">
        <f>H25</f>
        <v>195313</v>
      </c>
      <c r="AK3" s="177">
        <f>H26</f>
        <v>0.79900000000000004</v>
      </c>
      <c r="AL3" s="178">
        <f>H27</f>
        <v>4.7</v>
      </c>
      <c r="AM3" s="178">
        <f>H28</f>
        <v>89.8</v>
      </c>
      <c r="AN3" s="178">
        <f>H29</f>
        <v>48.2</v>
      </c>
      <c r="AO3" s="178">
        <f>H33</f>
        <v>9.3000000000000007</v>
      </c>
      <c r="AP3" s="176">
        <f>H16</f>
        <v>51614</v>
      </c>
      <c r="AQ3" s="176">
        <f>H17</f>
        <v>96808</v>
      </c>
      <c r="AR3" s="176">
        <f>H18</f>
        <v>328992</v>
      </c>
      <c r="AS3" s="179">
        <f>H21</f>
        <v>2.0064775938527206</v>
      </c>
    </row>
    <row r="4" spans="1:45">
      <c r="A4" s="21" t="s">
        <v>153</v>
      </c>
      <c r="AP4" s="176"/>
      <c r="AQ4" s="176"/>
      <c r="AR4" s="176"/>
    </row>
    <row r="5" spans="1:45">
      <c r="I5" s="180" t="s">
        <v>154</v>
      </c>
    </row>
    <row r="6" spans="1:45" s="167" customFormat="1" ht="29.25" customHeight="1">
      <c r="A6" s="181" t="s">
        <v>155</v>
      </c>
      <c r="B6" s="182"/>
      <c r="C6" s="182"/>
      <c r="D6" s="183"/>
      <c r="E6" s="158" t="s">
        <v>277</v>
      </c>
      <c r="F6" s="158" t="s">
        <v>278</v>
      </c>
      <c r="G6" s="158" t="s">
        <v>279</v>
      </c>
      <c r="H6" s="158" t="s">
        <v>280</v>
      </c>
      <c r="I6" s="158" t="s">
        <v>281</v>
      </c>
    </row>
    <row r="7" spans="1:45" ht="27" customHeight="1">
      <c r="A7" s="296" t="s">
        <v>156</v>
      </c>
      <c r="B7" s="47" t="s">
        <v>157</v>
      </c>
      <c r="C7" s="48"/>
      <c r="D7" s="95" t="s">
        <v>158</v>
      </c>
      <c r="E7" s="184">
        <v>287505</v>
      </c>
      <c r="F7" s="184">
        <v>288551</v>
      </c>
      <c r="G7" s="184">
        <v>329342</v>
      </c>
      <c r="H7" s="184">
        <v>332910</v>
      </c>
      <c r="I7" s="184">
        <v>341027</v>
      </c>
    </row>
    <row r="8" spans="1:45" ht="27" customHeight="1">
      <c r="A8" s="297"/>
      <c r="B8" s="26"/>
      <c r="C8" s="61" t="s">
        <v>159</v>
      </c>
      <c r="D8" s="96" t="s">
        <v>38</v>
      </c>
      <c r="E8" s="185">
        <v>161405</v>
      </c>
      <c r="F8" s="281">
        <v>162017</v>
      </c>
      <c r="G8" s="186">
        <v>184194</v>
      </c>
      <c r="H8" s="186">
        <v>186489</v>
      </c>
      <c r="I8" s="186">
        <v>192125</v>
      </c>
    </row>
    <row r="9" spans="1:45" ht="27" customHeight="1">
      <c r="A9" s="297"/>
      <c r="B9" s="52" t="s">
        <v>160</v>
      </c>
      <c r="C9" s="53"/>
      <c r="D9" s="97"/>
      <c r="E9" s="187">
        <v>277861</v>
      </c>
      <c r="F9" s="282">
        <v>278931</v>
      </c>
      <c r="G9" s="188">
        <v>318358</v>
      </c>
      <c r="H9" s="188">
        <v>316969</v>
      </c>
      <c r="I9" s="188">
        <v>325775</v>
      </c>
    </row>
    <row r="10" spans="1:45" ht="27" customHeight="1">
      <c r="A10" s="297"/>
      <c r="B10" s="52" t="s">
        <v>161</v>
      </c>
      <c r="C10" s="53"/>
      <c r="D10" s="97"/>
      <c r="E10" s="187">
        <v>9644</v>
      </c>
      <c r="F10" s="282">
        <v>9620</v>
      </c>
      <c r="G10" s="188">
        <v>10984</v>
      </c>
      <c r="H10" s="188">
        <v>15941</v>
      </c>
      <c r="I10" s="188">
        <v>15252</v>
      </c>
    </row>
    <row r="11" spans="1:45" ht="27" customHeight="1">
      <c r="A11" s="297"/>
      <c r="B11" s="52" t="s">
        <v>162</v>
      </c>
      <c r="C11" s="53"/>
      <c r="D11" s="97"/>
      <c r="E11" s="187">
        <v>2485</v>
      </c>
      <c r="F11" s="282">
        <v>2083</v>
      </c>
      <c r="G11" s="188">
        <v>3332</v>
      </c>
      <c r="H11" s="188">
        <v>6737</v>
      </c>
      <c r="I11" s="188">
        <v>5242</v>
      </c>
    </row>
    <row r="12" spans="1:45" ht="27" customHeight="1">
      <c r="A12" s="297"/>
      <c r="B12" s="52" t="s">
        <v>163</v>
      </c>
      <c r="C12" s="53"/>
      <c r="D12" s="97"/>
      <c r="E12" s="187">
        <v>7159</v>
      </c>
      <c r="F12" s="282">
        <v>7537</v>
      </c>
      <c r="G12" s="188">
        <v>7652</v>
      </c>
      <c r="H12" s="188">
        <v>9204</v>
      </c>
      <c r="I12" s="188">
        <v>10010</v>
      </c>
    </row>
    <row r="13" spans="1:45" ht="27" customHeight="1">
      <c r="A13" s="297"/>
      <c r="B13" s="52" t="s">
        <v>164</v>
      </c>
      <c r="C13" s="53"/>
      <c r="D13" s="102"/>
      <c r="E13" s="189">
        <v>-1843</v>
      </c>
      <c r="F13" s="283">
        <v>378</v>
      </c>
      <c r="G13" s="190">
        <v>115</v>
      </c>
      <c r="H13" s="190">
        <v>1552</v>
      </c>
      <c r="I13" s="190">
        <v>806</v>
      </c>
    </row>
    <row r="14" spans="1:45" ht="27" customHeight="1">
      <c r="A14" s="297"/>
      <c r="B14" s="106" t="s">
        <v>165</v>
      </c>
      <c r="C14" s="68"/>
      <c r="D14" s="102"/>
      <c r="E14" s="189">
        <v>0</v>
      </c>
      <c r="F14" s="283">
        <v>0</v>
      </c>
      <c r="G14" s="190">
        <v>3</v>
      </c>
      <c r="H14" s="190">
        <v>0</v>
      </c>
      <c r="I14" s="190">
        <v>2828</v>
      </c>
    </row>
    <row r="15" spans="1:45" ht="27" customHeight="1">
      <c r="A15" s="297"/>
      <c r="B15" s="57" t="s">
        <v>166</v>
      </c>
      <c r="C15" s="58"/>
      <c r="D15" s="191"/>
      <c r="E15" s="192">
        <v>-5729</v>
      </c>
      <c r="F15" s="284">
        <v>-4213</v>
      </c>
      <c r="G15" s="193">
        <v>-4774</v>
      </c>
      <c r="H15" s="193">
        <v>-2341</v>
      </c>
      <c r="I15" s="193">
        <v>-2012</v>
      </c>
    </row>
    <row r="16" spans="1:45" ht="27" customHeight="1">
      <c r="A16" s="297"/>
      <c r="B16" s="194" t="s">
        <v>167</v>
      </c>
      <c r="C16" s="195"/>
      <c r="D16" s="196" t="s">
        <v>39</v>
      </c>
      <c r="E16" s="197">
        <v>41853</v>
      </c>
      <c r="F16" s="285">
        <v>44452</v>
      </c>
      <c r="G16" s="198">
        <v>50012</v>
      </c>
      <c r="H16" s="198">
        <v>51614</v>
      </c>
      <c r="I16" s="198">
        <v>54498</v>
      </c>
    </row>
    <row r="17" spans="1:9" ht="27" customHeight="1">
      <c r="A17" s="297"/>
      <c r="B17" s="52" t="s">
        <v>168</v>
      </c>
      <c r="C17" s="53"/>
      <c r="D17" s="96" t="s">
        <v>40</v>
      </c>
      <c r="E17" s="187">
        <v>77140</v>
      </c>
      <c r="F17" s="282">
        <v>73106</v>
      </c>
      <c r="G17" s="188">
        <v>77881</v>
      </c>
      <c r="H17" s="188">
        <v>96808</v>
      </c>
      <c r="I17" s="188">
        <v>103030</v>
      </c>
    </row>
    <row r="18" spans="1:9" ht="27" customHeight="1">
      <c r="A18" s="297"/>
      <c r="B18" s="52" t="s">
        <v>169</v>
      </c>
      <c r="C18" s="53"/>
      <c r="D18" s="96" t="s">
        <v>41</v>
      </c>
      <c r="E18" s="187">
        <v>307410</v>
      </c>
      <c r="F18" s="282">
        <v>312104</v>
      </c>
      <c r="G18" s="188">
        <v>320722</v>
      </c>
      <c r="H18" s="188">
        <v>328992</v>
      </c>
      <c r="I18" s="188">
        <v>328007</v>
      </c>
    </row>
    <row r="19" spans="1:9" ht="27" customHeight="1">
      <c r="A19" s="297"/>
      <c r="B19" s="52" t="s">
        <v>170</v>
      </c>
      <c r="C19" s="53"/>
      <c r="D19" s="96" t="s">
        <v>171</v>
      </c>
      <c r="E19" s="187">
        <f>E17+E18-E16</f>
        <v>342697</v>
      </c>
      <c r="F19" s="187">
        <f>F17+F18-F16</f>
        <v>340758</v>
      </c>
      <c r="G19" s="187">
        <f>G17+G18-G16</f>
        <v>348591</v>
      </c>
      <c r="H19" s="187">
        <f>H17+H18-H16</f>
        <v>374186</v>
      </c>
      <c r="I19" s="187">
        <f>I17+I18-I16</f>
        <v>376539</v>
      </c>
    </row>
    <row r="20" spans="1:9" ht="27" customHeight="1">
      <c r="A20" s="297"/>
      <c r="B20" s="52" t="s">
        <v>172</v>
      </c>
      <c r="C20" s="53"/>
      <c r="D20" s="97" t="s">
        <v>173</v>
      </c>
      <c r="E20" s="199">
        <f>E18/E8</f>
        <v>1.9045878380471484</v>
      </c>
      <c r="F20" s="199">
        <f>F18/F8</f>
        <v>1.9263657517421011</v>
      </c>
      <c r="G20" s="199">
        <f>G18/G8</f>
        <v>1.7412184978880962</v>
      </c>
      <c r="H20" s="199">
        <f>H18/H8</f>
        <v>1.7641362225117836</v>
      </c>
      <c r="I20" s="199">
        <f>I18/I8</f>
        <v>1.7072582953806117</v>
      </c>
    </row>
    <row r="21" spans="1:9" ht="27" customHeight="1">
      <c r="A21" s="297"/>
      <c r="B21" s="52" t="s">
        <v>174</v>
      </c>
      <c r="C21" s="53"/>
      <c r="D21" s="97" t="s">
        <v>175</v>
      </c>
      <c r="E21" s="199">
        <f>E19/E8</f>
        <v>2.1232117964127504</v>
      </c>
      <c r="F21" s="199">
        <f>F19/F8</f>
        <v>2.103223735780813</v>
      </c>
      <c r="G21" s="199">
        <f>G19/G8</f>
        <v>1.8925209290204892</v>
      </c>
      <c r="H21" s="199">
        <f>H19/H8</f>
        <v>2.0064775938527206</v>
      </c>
      <c r="I21" s="199">
        <f>I19/I8</f>
        <v>1.959864671437866</v>
      </c>
    </row>
    <row r="22" spans="1:9" ht="27" customHeight="1">
      <c r="A22" s="297"/>
      <c r="B22" s="52" t="s">
        <v>176</v>
      </c>
      <c r="C22" s="53"/>
      <c r="D22" s="97" t="s">
        <v>177</v>
      </c>
      <c r="E22" s="187">
        <f>E18/E24*1000000</f>
        <v>427270.47815487423</v>
      </c>
      <c r="F22" s="187">
        <f>F18/F24*1000000</f>
        <v>433794.68889772252</v>
      </c>
      <c r="G22" s="187">
        <f>G18/G24*1000000</f>
        <v>445772.88407920231</v>
      </c>
      <c r="H22" s="187">
        <f>H18/H24*1000000</f>
        <v>457267.39256734785</v>
      </c>
      <c r="I22" s="187">
        <f>I18/I24*1000000</f>
        <v>455898.33684052515</v>
      </c>
    </row>
    <row r="23" spans="1:9" ht="27" customHeight="1">
      <c r="A23" s="297"/>
      <c r="B23" s="52" t="s">
        <v>178</v>
      </c>
      <c r="C23" s="53"/>
      <c r="D23" s="97" t="s">
        <v>179</v>
      </c>
      <c r="E23" s="187">
        <f>E19/E24*1000000</f>
        <v>476316.03087811376</v>
      </c>
      <c r="F23" s="187">
        <f>F19/F24*1000000</f>
        <v>473621.00645749533</v>
      </c>
      <c r="G23" s="187">
        <f>G19/G24*1000000</f>
        <v>484508.12677039055</v>
      </c>
      <c r="H23" s="187">
        <f>H19/H24*1000000</f>
        <v>520082.72710341163</v>
      </c>
      <c r="I23" s="187">
        <f>I19/I24*1000000</f>
        <v>523353.17190058297</v>
      </c>
    </row>
    <row r="24" spans="1:9" ht="27" customHeight="1">
      <c r="A24" s="297"/>
      <c r="B24" s="200" t="s">
        <v>180</v>
      </c>
      <c r="C24" s="201"/>
      <c r="D24" s="202" t="s">
        <v>181</v>
      </c>
      <c r="E24" s="192">
        <v>719474</v>
      </c>
      <c r="F24" s="192">
        <v>719474</v>
      </c>
      <c r="G24" s="192">
        <f>F24</f>
        <v>719474</v>
      </c>
      <c r="H24" s="193">
        <f>G24</f>
        <v>719474</v>
      </c>
      <c r="I24" s="193">
        <f>H24</f>
        <v>719474</v>
      </c>
    </row>
    <row r="25" spans="1:9" ht="27" customHeight="1">
      <c r="A25" s="297"/>
      <c r="B25" s="11" t="s">
        <v>182</v>
      </c>
      <c r="C25" s="203"/>
      <c r="D25" s="204"/>
      <c r="E25" s="185">
        <v>165517</v>
      </c>
      <c r="F25" s="286">
        <v>166756</v>
      </c>
      <c r="G25" s="205">
        <v>193596</v>
      </c>
      <c r="H25" s="205">
        <v>195313</v>
      </c>
      <c r="I25" s="205">
        <v>196182</v>
      </c>
    </row>
    <row r="26" spans="1:9" ht="27" customHeight="1">
      <c r="A26" s="297"/>
      <c r="B26" s="206" t="s">
        <v>183</v>
      </c>
      <c r="C26" s="207"/>
      <c r="D26" s="208"/>
      <c r="E26" s="209">
        <v>0.79300000000000004</v>
      </c>
      <c r="F26" s="287">
        <v>0.80400000000000005</v>
      </c>
      <c r="G26" s="210">
        <v>0.80400000000000005</v>
      </c>
      <c r="H26" s="210">
        <v>0.79900000000000004</v>
      </c>
      <c r="I26" s="210">
        <v>0.79</v>
      </c>
    </row>
    <row r="27" spans="1:9" ht="27" customHeight="1">
      <c r="A27" s="297"/>
      <c r="B27" s="206" t="s">
        <v>184</v>
      </c>
      <c r="C27" s="207"/>
      <c r="D27" s="208"/>
      <c r="E27" s="211">
        <v>4.3</v>
      </c>
      <c r="F27" s="288">
        <v>4.5</v>
      </c>
      <c r="G27" s="212">
        <v>4</v>
      </c>
      <c r="H27" s="212">
        <v>4.7</v>
      </c>
      <c r="I27" s="212">
        <v>5.0999999999999996</v>
      </c>
    </row>
    <row r="28" spans="1:9" ht="27" customHeight="1">
      <c r="A28" s="297"/>
      <c r="B28" s="206" t="s">
        <v>185</v>
      </c>
      <c r="C28" s="207"/>
      <c r="D28" s="208"/>
      <c r="E28" s="211">
        <v>87.5</v>
      </c>
      <c r="F28" s="288">
        <v>88.1</v>
      </c>
      <c r="G28" s="212">
        <v>89.3</v>
      </c>
      <c r="H28" s="212">
        <v>89.8</v>
      </c>
      <c r="I28" s="212">
        <v>90.2</v>
      </c>
    </row>
    <row r="29" spans="1:9" ht="27" customHeight="1">
      <c r="A29" s="297"/>
      <c r="B29" s="213" t="s">
        <v>186</v>
      </c>
      <c r="C29" s="214"/>
      <c r="D29" s="215"/>
      <c r="E29" s="216">
        <v>48.8</v>
      </c>
      <c r="F29" s="289">
        <v>49.4</v>
      </c>
      <c r="G29" s="217">
        <v>45.1</v>
      </c>
      <c r="H29" s="217">
        <v>48.2</v>
      </c>
      <c r="I29" s="293">
        <f>(131836+2373+3669+2764+2826+120+7342+10941+5610)/341027</f>
        <v>0.4911077422022303</v>
      </c>
    </row>
    <row r="30" spans="1:9" ht="27" customHeight="1">
      <c r="A30" s="297"/>
      <c r="B30" s="296" t="s">
        <v>187</v>
      </c>
      <c r="C30" s="20" t="s">
        <v>188</v>
      </c>
      <c r="D30" s="218"/>
      <c r="E30" s="219">
        <v>0</v>
      </c>
      <c r="F30" s="290">
        <v>0</v>
      </c>
      <c r="G30" s="220">
        <v>0</v>
      </c>
      <c r="H30" s="220">
        <v>0</v>
      </c>
      <c r="I30" s="290">
        <v>0</v>
      </c>
    </row>
    <row r="31" spans="1:9" ht="27" customHeight="1">
      <c r="A31" s="297"/>
      <c r="B31" s="297"/>
      <c r="C31" s="206" t="s">
        <v>189</v>
      </c>
      <c r="D31" s="208"/>
      <c r="E31" s="211">
        <v>0</v>
      </c>
      <c r="F31" s="288">
        <v>0</v>
      </c>
      <c r="G31" s="212">
        <v>0</v>
      </c>
      <c r="H31" s="212">
        <v>0</v>
      </c>
      <c r="I31" s="212">
        <v>0</v>
      </c>
    </row>
    <row r="32" spans="1:9" ht="27" customHeight="1">
      <c r="A32" s="297"/>
      <c r="B32" s="297"/>
      <c r="C32" s="206" t="s">
        <v>190</v>
      </c>
      <c r="D32" s="208"/>
      <c r="E32" s="211">
        <v>9.5</v>
      </c>
      <c r="F32" s="288">
        <v>8.1</v>
      </c>
      <c r="G32" s="212">
        <v>7</v>
      </c>
      <c r="H32" s="212">
        <v>6.3</v>
      </c>
      <c r="I32" s="212">
        <v>5.6</v>
      </c>
    </row>
    <row r="33" spans="1:9" ht="27" customHeight="1">
      <c r="A33" s="298"/>
      <c r="B33" s="298"/>
      <c r="C33" s="213" t="s">
        <v>191</v>
      </c>
      <c r="D33" s="215"/>
      <c r="E33" s="216">
        <v>27.7</v>
      </c>
      <c r="F33" s="291">
        <v>13.5</v>
      </c>
      <c r="G33" s="221">
        <v>18.3</v>
      </c>
      <c r="H33" s="221">
        <v>9.3000000000000007</v>
      </c>
      <c r="I33" s="221">
        <v>0</v>
      </c>
    </row>
    <row r="34" spans="1:9" ht="27" customHeight="1">
      <c r="A34" s="1" t="s">
        <v>282</v>
      </c>
      <c r="B34" s="14"/>
      <c r="C34" s="14"/>
      <c r="D34" s="14"/>
      <c r="E34" s="222"/>
      <c r="F34" s="222"/>
      <c r="G34" s="222"/>
      <c r="H34" s="222"/>
      <c r="I34" s="223"/>
    </row>
    <row r="35" spans="1:9" ht="27" customHeight="1">
      <c r="A35" s="27" t="s">
        <v>192</v>
      </c>
    </row>
    <row r="36" spans="1:9">
      <c r="A36" s="224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90" zoomScaleNormal="100" zoomScaleSheetLayoutView="90" workbookViewId="0">
      <pane xSplit="5" ySplit="7" topLeftCell="F8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76" t="s">
        <v>301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29" t="s">
        <v>45</v>
      </c>
      <c r="B6" s="330"/>
      <c r="C6" s="330"/>
      <c r="D6" s="330"/>
      <c r="E6" s="331"/>
      <c r="F6" s="314" t="s">
        <v>286</v>
      </c>
      <c r="G6" s="315"/>
      <c r="H6" s="314" t="s">
        <v>291</v>
      </c>
      <c r="I6" s="315"/>
      <c r="J6" s="314" t="s">
        <v>292</v>
      </c>
      <c r="K6" s="315"/>
      <c r="L6" s="314" t="s">
        <v>293</v>
      </c>
      <c r="M6" s="315"/>
      <c r="N6" s="314" t="s">
        <v>294</v>
      </c>
      <c r="O6" s="315"/>
    </row>
    <row r="7" spans="1:25" ht="15.95" customHeight="1">
      <c r="A7" s="332"/>
      <c r="B7" s="333"/>
      <c r="C7" s="333"/>
      <c r="D7" s="333"/>
      <c r="E7" s="334"/>
      <c r="F7" s="166" t="s">
        <v>284</v>
      </c>
      <c r="G7" s="51" t="s">
        <v>1</v>
      </c>
      <c r="H7" s="166" t="s">
        <v>284</v>
      </c>
      <c r="I7" s="51" t="s">
        <v>1</v>
      </c>
      <c r="J7" s="166" t="s">
        <v>284</v>
      </c>
      <c r="K7" s="51" t="s">
        <v>1</v>
      </c>
      <c r="L7" s="166" t="s">
        <v>284</v>
      </c>
      <c r="M7" s="51" t="s">
        <v>1</v>
      </c>
      <c r="N7" s="166" t="s">
        <v>284</v>
      </c>
      <c r="O7" s="275" t="s">
        <v>1</v>
      </c>
    </row>
    <row r="8" spans="1:25" ht="15.95" customHeight="1">
      <c r="A8" s="335" t="s">
        <v>84</v>
      </c>
      <c r="B8" s="47" t="s">
        <v>46</v>
      </c>
      <c r="C8" s="48"/>
      <c r="D8" s="48"/>
      <c r="E8" s="95" t="s">
        <v>37</v>
      </c>
      <c r="F8" s="107">
        <v>32</v>
      </c>
      <c r="G8" s="107">
        <v>32</v>
      </c>
      <c r="H8" s="107">
        <v>15285</v>
      </c>
      <c r="I8" s="107">
        <v>15306</v>
      </c>
      <c r="J8" s="107">
        <v>246</v>
      </c>
      <c r="K8" s="107">
        <v>245</v>
      </c>
      <c r="L8" s="107">
        <v>753</v>
      </c>
      <c r="M8" s="107">
        <v>802</v>
      </c>
      <c r="N8" s="107">
        <v>19193</v>
      </c>
      <c r="O8" s="107">
        <v>19398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36"/>
      <c r="B9" s="14"/>
      <c r="C9" s="61" t="s">
        <v>47</v>
      </c>
      <c r="D9" s="53"/>
      <c r="E9" s="96" t="s">
        <v>38</v>
      </c>
      <c r="F9" s="110">
        <v>32</v>
      </c>
      <c r="G9" s="110">
        <v>32</v>
      </c>
      <c r="H9" s="110">
        <v>15246</v>
      </c>
      <c r="I9" s="110">
        <v>15305</v>
      </c>
      <c r="J9" s="110">
        <v>246</v>
      </c>
      <c r="K9" s="110">
        <v>245</v>
      </c>
      <c r="L9" s="110">
        <v>753</v>
      </c>
      <c r="M9" s="110">
        <v>796</v>
      </c>
      <c r="N9" s="110">
        <v>19192</v>
      </c>
      <c r="O9" s="110">
        <v>19357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36"/>
      <c r="B10" s="11"/>
      <c r="C10" s="61" t="s">
        <v>48</v>
      </c>
      <c r="D10" s="53"/>
      <c r="E10" s="96" t="s">
        <v>39</v>
      </c>
      <c r="F10" s="110">
        <v>0</v>
      </c>
      <c r="G10" s="110">
        <v>0</v>
      </c>
      <c r="H10" s="110">
        <v>39</v>
      </c>
      <c r="I10" s="110">
        <v>1</v>
      </c>
      <c r="J10" s="114">
        <v>0</v>
      </c>
      <c r="K10" s="114">
        <v>0</v>
      </c>
      <c r="L10" s="110">
        <v>0</v>
      </c>
      <c r="M10" s="110">
        <v>6</v>
      </c>
      <c r="N10" s="110">
        <v>1</v>
      </c>
      <c r="O10" s="110">
        <v>41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36"/>
      <c r="B11" s="66" t="s">
        <v>49</v>
      </c>
      <c r="C11" s="67"/>
      <c r="D11" s="67"/>
      <c r="E11" s="98" t="s">
        <v>40</v>
      </c>
      <c r="F11" s="115">
        <v>50</v>
      </c>
      <c r="G11" s="115">
        <v>50</v>
      </c>
      <c r="H11" s="115">
        <v>13734</v>
      </c>
      <c r="I11" s="115">
        <v>13594</v>
      </c>
      <c r="J11" s="115">
        <v>185</v>
      </c>
      <c r="K11" s="115">
        <v>212</v>
      </c>
      <c r="L11" s="115">
        <v>705</v>
      </c>
      <c r="M11" s="115">
        <v>714</v>
      </c>
      <c r="N11" s="115">
        <v>19193</v>
      </c>
      <c r="O11" s="115">
        <v>19398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36"/>
      <c r="B12" s="8"/>
      <c r="C12" s="61" t="s">
        <v>50</v>
      </c>
      <c r="D12" s="53"/>
      <c r="E12" s="96" t="s">
        <v>41</v>
      </c>
      <c r="F12" s="110">
        <v>50</v>
      </c>
      <c r="G12" s="110">
        <v>50</v>
      </c>
      <c r="H12" s="115">
        <v>13728</v>
      </c>
      <c r="I12" s="115">
        <v>13565</v>
      </c>
      <c r="J12" s="115">
        <v>185</v>
      </c>
      <c r="K12" s="115">
        <v>210</v>
      </c>
      <c r="L12" s="110">
        <v>705</v>
      </c>
      <c r="M12" s="110">
        <v>714</v>
      </c>
      <c r="N12" s="110">
        <v>19191</v>
      </c>
      <c r="O12" s="110">
        <v>19394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36"/>
      <c r="B13" s="14"/>
      <c r="C13" s="50" t="s">
        <v>51</v>
      </c>
      <c r="D13" s="68"/>
      <c r="E13" s="99" t="s">
        <v>42</v>
      </c>
      <c r="F13" s="118">
        <v>0</v>
      </c>
      <c r="G13" s="277">
        <v>0</v>
      </c>
      <c r="H13" s="114">
        <v>6</v>
      </c>
      <c r="I13" s="114">
        <v>29</v>
      </c>
      <c r="J13" s="114">
        <v>0</v>
      </c>
      <c r="K13" s="114">
        <v>2</v>
      </c>
      <c r="L13" s="118">
        <v>0</v>
      </c>
      <c r="M13" s="277">
        <v>0</v>
      </c>
      <c r="N13" s="118">
        <v>2</v>
      </c>
      <c r="O13" s="277">
        <v>4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36"/>
      <c r="B14" s="52" t="s">
        <v>52</v>
      </c>
      <c r="C14" s="53"/>
      <c r="D14" s="53"/>
      <c r="E14" s="96" t="s">
        <v>194</v>
      </c>
      <c r="F14" s="149">
        <f>F9-F12</f>
        <v>-18</v>
      </c>
      <c r="G14" s="149">
        <f>G9-G12</f>
        <v>-18</v>
      </c>
      <c r="H14" s="149">
        <f t="shared" ref="F14:O15" si="0">H9-H12</f>
        <v>1518</v>
      </c>
      <c r="I14" s="149">
        <f>I9-I12</f>
        <v>1740</v>
      </c>
      <c r="J14" s="149">
        <f t="shared" si="0"/>
        <v>61</v>
      </c>
      <c r="K14" s="149">
        <f t="shared" si="0"/>
        <v>35</v>
      </c>
      <c r="L14" s="149">
        <f t="shared" si="0"/>
        <v>48</v>
      </c>
      <c r="M14" s="149">
        <f t="shared" si="0"/>
        <v>82</v>
      </c>
      <c r="N14" s="149">
        <f t="shared" si="0"/>
        <v>1</v>
      </c>
      <c r="O14" s="149">
        <f t="shared" si="0"/>
        <v>-37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36"/>
      <c r="B15" s="52" t="s">
        <v>53</v>
      </c>
      <c r="C15" s="53"/>
      <c r="D15" s="53"/>
      <c r="E15" s="96" t="s">
        <v>195</v>
      </c>
      <c r="F15" s="149">
        <f t="shared" si="0"/>
        <v>0</v>
      </c>
      <c r="G15" s="149">
        <f t="shared" si="0"/>
        <v>0</v>
      </c>
      <c r="H15" s="149">
        <f t="shared" si="0"/>
        <v>33</v>
      </c>
      <c r="I15" s="149">
        <f>I10-I13</f>
        <v>-28</v>
      </c>
      <c r="J15" s="149">
        <f t="shared" si="0"/>
        <v>0</v>
      </c>
      <c r="K15" s="149">
        <f t="shared" si="0"/>
        <v>-2</v>
      </c>
      <c r="L15" s="149">
        <f t="shared" si="0"/>
        <v>0</v>
      </c>
      <c r="M15" s="149">
        <f t="shared" si="0"/>
        <v>6</v>
      </c>
      <c r="N15" s="149">
        <f t="shared" si="0"/>
        <v>-1</v>
      </c>
      <c r="O15" s="149">
        <f t="shared" si="0"/>
        <v>37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36"/>
      <c r="B16" s="52" t="s">
        <v>54</v>
      </c>
      <c r="C16" s="53"/>
      <c r="D16" s="53"/>
      <c r="E16" s="96" t="s">
        <v>196</v>
      </c>
      <c r="F16" s="149">
        <f t="shared" ref="F16:O16" si="1">F8-F11</f>
        <v>-18</v>
      </c>
      <c r="G16" s="149">
        <f t="shared" si="1"/>
        <v>-18</v>
      </c>
      <c r="H16" s="149">
        <f t="shared" si="1"/>
        <v>1551</v>
      </c>
      <c r="I16" s="149">
        <f t="shared" si="1"/>
        <v>1712</v>
      </c>
      <c r="J16" s="149">
        <f t="shared" si="1"/>
        <v>61</v>
      </c>
      <c r="K16" s="149">
        <f>K8-K11</f>
        <v>33</v>
      </c>
      <c r="L16" s="149">
        <f t="shared" si="1"/>
        <v>48</v>
      </c>
      <c r="M16" s="149">
        <f t="shared" si="1"/>
        <v>88</v>
      </c>
      <c r="N16" s="149">
        <f t="shared" si="1"/>
        <v>0</v>
      </c>
      <c r="O16" s="149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36"/>
      <c r="B17" s="52" t="s">
        <v>55</v>
      </c>
      <c r="C17" s="53"/>
      <c r="D17" s="53"/>
      <c r="E17" s="43"/>
      <c r="F17" s="226"/>
      <c r="G17" s="226"/>
      <c r="H17" s="114"/>
      <c r="I17" s="114"/>
      <c r="J17" s="110"/>
      <c r="K17" s="110"/>
      <c r="L17" s="110"/>
      <c r="M17" s="110"/>
      <c r="N17" s="114"/>
      <c r="O17" s="114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37"/>
      <c r="B18" s="59" t="s">
        <v>56</v>
      </c>
      <c r="C18" s="37"/>
      <c r="D18" s="37"/>
      <c r="E18" s="15"/>
      <c r="F18" s="150"/>
      <c r="G18" s="150"/>
      <c r="H18" s="123"/>
      <c r="I18" s="123"/>
      <c r="J18" s="123"/>
      <c r="K18" s="123"/>
      <c r="L18" s="123"/>
      <c r="M18" s="123"/>
      <c r="N18" s="123"/>
      <c r="O18" s="123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36" t="s">
        <v>85</v>
      </c>
      <c r="B19" s="66" t="s">
        <v>57</v>
      </c>
      <c r="C19" s="69"/>
      <c r="D19" s="69"/>
      <c r="E19" s="100"/>
      <c r="F19" s="151">
        <v>21</v>
      </c>
      <c r="G19" s="151">
        <v>21</v>
      </c>
      <c r="H19" s="124">
        <v>2198</v>
      </c>
      <c r="I19" s="124">
        <v>3231</v>
      </c>
      <c r="J19" s="124">
        <v>1</v>
      </c>
      <c r="K19" s="124">
        <v>1</v>
      </c>
      <c r="L19" s="124">
        <v>266</v>
      </c>
      <c r="M19" s="124">
        <v>310</v>
      </c>
      <c r="N19" s="124">
        <v>22789</v>
      </c>
      <c r="O19" s="124">
        <v>18734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36"/>
      <c r="B20" s="13"/>
      <c r="C20" s="61" t="s">
        <v>58</v>
      </c>
      <c r="D20" s="53"/>
      <c r="E20" s="96"/>
      <c r="F20" s="149">
        <v>0</v>
      </c>
      <c r="G20" s="149">
        <v>0</v>
      </c>
      <c r="H20" s="110">
        <v>910</v>
      </c>
      <c r="I20" s="110">
        <v>1800</v>
      </c>
      <c r="J20" s="110">
        <v>0</v>
      </c>
      <c r="K20" s="110">
        <v>0</v>
      </c>
      <c r="L20" s="110">
        <v>141</v>
      </c>
      <c r="M20" s="110">
        <v>171</v>
      </c>
      <c r="N20" s="110">
        <v>13192</v>
      </c>
      <c r="O20" s="110">
        <v>11113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36"/>
      <c r="B21" s="26" t="s">
        <v>59</v>
      </c>
      <c r="C21" s="67"/>
      <c r="D21" s="67"/>
      <c r="E21" s="98" t="s">
        <v>197</v>
      </c>
      <c r="F21" s="152">
        <v>21</v>
      </c>
      <c r="G21" s="152">
        <v>21</v>
      </c>
      <c r="H21" s="115">
        <v>2198</v>
      </c>
      <c r="I21" s="115">
        <v>3231</v>
      </c>
      <c r="J21" s="115">
        <v>1</v>
      </c>
      <c r="K21" s="115">
        <v>1</v>
      </c>
      <c r="L21" s="115">
        <v>266</v>
      </c>
      <c r="M21" s="115">
        <v>310</v>
      </c>
      <c r="N21" s="115">
        <v>22478</v>
      </c>
      <c r="O21" s="115">
        <v>18401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36"/>
      <c r="B22" s="66" t="s">
        <v>60</v>
      </c>
      <c r="C22" s="69"/>
      <c r="D22" s="69"/>
      <c r="E22" s="100" t="s">
        <v>198</v>
      </c>
      <c r="F22" s="151">
        <v>21</v>
      </c>
      <c r="G22" s="151">
        <v>21</v>
      </c>
      <c r="H22" s="124">
        <v>8635</v>
      </c>
      <c r="I22" s="124">
        <v>8925</v>
      </c>
      <c r="J22" s="124">
        <v>79</v>
      </c>
      <c r="K22" s="124">
        <v>26</v>
      </c>
      <c r="L22" s="124">
        <v>355</v>
      </c>
      <c r="M22" s="124">
        <v>479</v>
      </c>
      <c r="N22" s="124">
        <v>29321</v>
      </c>
      <c r="O22" s="124">
        <v>25102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36"/>
      <c r="B23" s="8" t="s">
        <v>61</v>
      </c>
      <c r="C23" s="50" t="s">
        <v>62</v>
      </c>
      <c r="D23" s="68"/>
      <c r="E23" s="99"/>
      <c r="F23" s="148">
        <v>21</v>
      </c>
      <c r="G23" s="278">
        <v>21</v>
      </c>
      <c r="H23" s="118">
        <v>1868</v>
      </c>
      <c r="I23" s="277">
        <v>1833</v>
      </c>
      <c r="J23" s="118">
        <v>2</v>
      </c>
      <c r="K23" s="277">
        <v>3</v>
      </c>
      <c r="L23" s="118">
        <v>116</v>
      </c>
      <c r="M23" s="277">
        <v>114</v>
      </c>
      <c r="N23" s="118">
        <v>18696</v>
      </c>
      <c r="O23" s="277">
        <v>14649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36"/>
      <c r="B24" s="52" t="s">
        <v>199</v>
      </c>
      <c r="C24" s="53"/>
      <c r="D24" s="53"/>
      <c r="E24" s="96" t="s">
        <v>200</v>
      </c>
      <c r="F24" s="149">
        <f>F21-F22</f>
        <v>0</v>
      </c>
      <c r="G24" s="149">
        <f>G21-G22</f>
        <v>0</v>
      </c>
      <c r="H24" s="149">
        <f t="shared" ref="H24:O24" si="2">H21-H22</f>
        <v>-6437</v>
      </c>
      <c r="I24" s="149">
        <f t="shared" si="2"/>
        <v>-5694</v>
      </c>
      <c r="J24" s="149">
        <f t="shared" si="2"/>
        <v>-78</v>
      </c>
      <c r="K24" s="149">
        <f t="shared" si="2"/>
        <v>-25</v>
      </c>
      <c r="L24" s="149">
        <f t="shared" si="2"/>
        <v>-89</v>
      </c>
      <c r="M24" s="149">
        <f t="shared" si="2"/>
        <v>-169</v>
      </c>
      <c r="N24" s="149">
        <f t="shared" si="2"/>
        <v>-6843</v>
      </c>
      <c r="O24" s="149">
        <f t="shared" si="2"/>
        <v>-6701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36"/>
      <c r="B25" s="106" t="s">
        <v>63</v>
      </c>
      <c r="C25" s="68"/>
      <c r="D25" s="68"/>
      <c r="E25" s="338" t="s">
        <v>201</v>
      </c>
      <c r="F25" s="340"/>
      <c r="G25" s="340"/>
      <c r="H25" s="318">
        <v>6437</v>
      </c>
      <c r="I25" s="318">
        <v>5694</v>
      </c>
      <c r="J25" s="318">
        <v>78</v>
      </c>
      <c r="K25" s="318">
        <v>25</v>
      </c>
      <c r="L25" s="318">
        <v>89</v>
      </c>
      <c r="M25" s="318">
        <v>169</v>
      </c>
      <c r="N25" s="318">
        <v>6843</v>
      </c>
      <c r="O25" s="318">
        <v>6701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36"/>
      <c r="B26" s="26" t="s">
        <v>64</v>
      </c>
      <c r="C26" s="67"/>
      <c r="D26" s="67"/>
      <c r="E26" s="339"/>
      <c r="F26" s="341"/>
      <c r="G26" s="341"/>
      <c r="H26" s="319"/>
      <c r="I26" s="319"/>
      <c r="J26" s="319"/>
      <c r="K26" s="319"/>
      <c r="L26" s="319"/>
      <c r="M26" s="319"/>
      <c r="N26" s="319"/>
      <c r="O26" s="31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37"/>
      <c r="B27" s="59" t="s">
        <v>202</v>
      </c>
      <c r="C27" s="37"/>
      <c r="D27" s="37"/>
      <c r="E27" s="101" t="s">
        <v>203</v>
      </c>
      <c r="F27" s="153">
        <f t="shared" ref="F27:O27" si="3">F24+F25</f>
        <v>0</v>
      </c>
      <c r="G27" s="153">
        <f t="shared" si="3"/>
        <v>0</v>
      </c>
      <c r="H27" s="153">
        <f t="shared" si="3"/>
        <v>0</v>
      </c>
      <c r="I27" s="153">
        <f t="shared" si="3"/>
        <v>0</v>
      </c>
      <c r="J27" s="153">
        <f t="shared" si="3"/>
        <v>0</v>
      </c>
      <c r="K27" s="153">
        <f t="shared" si="3"/>
        <v>0</v>
      </c>
      <c r="L27" s="153">
        <f t="shared" si="3"/>
        <v>0</v>
      </c>
      <c r="M27" s="153">
        <f t="shared" si="3"/>
        <v>0</v>
      </c>
      <c r="N27" s="153">
        <f t="shared" si="3"/>
        <v>0</v>
      </c>
      <c r="O27" s="153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23" t="s">
        <v>65</v>
      </c>
      <c r="B30" s="324"/>
      <c r="C30" s="324"/>
      <c r="D30" s="324"/>
      <c r="E30" s="325"/>
      <c r="F30" s="346" t="s">
        <v>300</v>
      </c>
      <c r="G30" s="347"/>
      <c r="H30" s="316"/>
      <c r="I30" s="317"/>
      <c r="J30" s="316"/>
      <c r="K30" s="317"/>
      <c r="L30" s="316"/>
      <c r="M30" s="317"/>
      <c r="N30" s="316"/>
      <c r="O30" s="317"/>
      <c r="P30" s="137"/>
      <c r="Q30" s="72"/>
      <c r="R30" s="137"/>
      <c r="S30" s="72"/>
      <c r="T30" s="137"/>
      <c r="U30" s="72"/>
      <c r="V30" s="137"/>
      <c r="W30" s="72"/>
      <c r="X30" s="137"/>
      <c r="Y30" s="72"/>
    </row>
    <row r="31" spans="1:25" ht="15.95" customHeight="1">
      <c r="A31" s="326"/>
      <c r="B31" s="327"/>
      <c r="C31" s="327"/>
      <c r="D31" s="327"/>
      <c r="E31" s="328"/>
      <c r="F31" s="166" t="s">
        <v>284</v>
      </c>
      <c r="G31" s="51" t="s">
        <v>1</v>
      </c>
      <c r="H31" s="166" t="s">
        <v>284</v>
      </c>
      <c r="I31" s="51" t="s">
        <v>1</v>
      </c>
      <c r="J31" s="166" t="s">
        <v>284</v>
      </c>
      <c r="K31" s="51" t="s">
        <v>1</v>
      </c>
      <c r="L31" s="166" t="s">
        <v>284</v>
      </c>
      <c r="M31" s="51" t="s">
        <v>1</v>
      </c>
      <c r="N31" s="166" t="s">
        <v>284</v>
      </c>
      <c r="O31" s="225" t="s">
        <v>1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5" ht="15.95" customHeight="1">
      <c r="A32" s="335" t="s">
        <v>86</v>
      </c>
      <c r="B32" s="47" t="s">
        <v>46</v>
      </c>
      <c r="C32" s="48"/>
      <c r="D32" s="48"/>
      <c r="E32" s="16" t="s">
        <v>37</v>
      </c>
      <c r="F32" s="124">
        <v>0</v>
      </c>
      <c r="G32" s="107">
        <v>1</v>
      </c>
      <c r="H32" s="107"/>
      <c r="I32" s="108"/>
      <c r="J32" s="107"/>
      <c r="K32" s="109"/>
      <c r="L32" s="124"/>
      <c r="M32" s="125"/>
      <c r="N32" s="107"/>
      <c r="O32" s="143"/>
      <c r="P32" s="125"/>
      <c r="Q32" s="125"/>
      <c r="R32" s="125"/>
      <c r="S32" s="125"/>
      <c r="T32" s="136"/>
      <c r="U32" s="136"/>
      <c r="V32" s="125"/>
      <c r="W32" s="125"/>
      <c r="X32" s="136"/>
      <c r="Y32" s="136"/>
    </row>
    <row r="33" spans="1:25" ht="15.95" customHeight="1">
      <c r="A33" s="342"/>
      <c r="B33" s="14"/>
      <c r="C33" s="50" t="s">
        <v>66</v>
      </c>
      <c r="D33" s="68"/>
      <c r="E33" s="102"/>
      <c r="F33" s="118">
        <v>0</v>
      </c>
      <c r="G33" s="279">
        <v>1</v>
      </c>
      <c r="H33" s="118"/>
      <c r="I33" s="120"/>
      <c r="J33" s="118"/>
      <c r="K33" s="121"/>
      <c r="L33" s="118"/>
      <c r="M33" s="119"/>
      <c r="N33" s="118"/>
      <c r="O33" s="128"/>
      <c r="P33" s="125"/>
      <c r="Q33" s="125"/>
      <c r="R33" s="125"/>
      <c r="S33" s="125"/>
      <c r="T33" s="136"/>
      <c r="U33" s="136"/>
      <c r="V33" s="125"/>
      <c r="W33" s="125"/>
      <c r="X33" s="136"/>
      <c r="Y33" s="136"/>
    </row>
    <row r="34" spans="1:25" ht="15.95" customHeight="1">
      <c r="A34" s="342"/>
      <c r="B34" s="14"/>
      <c r="C34" s="12"/>
      <c r="D34" s="61" t="s">
        <v>67</v>
      </c>
      <c r="E34" s="97"/>
      <c r="F34" s="110">
        <v>0</v>
      </c>
      <c r="G34" s="110">
        <v>1</v>
      </c>
      <c r="H34" s="110"/>
      <c r="I34" s="112"/>
      <c r="J34" s="110"/>
      <c r="K34" s="113"/>
      <c r="L34" s="110"/>
      <c r="M34" s="111"/>
      <c r="N34" s="110"/>
      <c r="O34" s="139"/>
      <c r="P34" s="125"/>
      <c r="Q34" s="125"/>
      <c r="R34" s="125"/>
      <c r="S34" s="125"/>
      <c r="T34" s="136"/>
      <c r="U34" s="136"/>
      <c r="V34" s="125"/>
      <c r="W34" s="125"/>
      <c r="X34" s="136"/>
      <c r="Y34" s="136"/>
    </row>
    <row r="35" spans="1:25" ht="15.95" customHeight="1">
      <c r="A35" s="342"/>
      <c r="B35" s="11"/>
      <c r="C35" s="31" t="s">
        <v>68</v>
      </c>
      <c r="D35" s="67"/>
      <c r="E35" s="103"/>
      <c r="F35" s="115">
        <v>0</v>
      </c>
      <c r="G35" s="115">
        <v>0</v>
      </c>
      <c r="H35" s="115"/>
      <c r="I35" s="117"/>
      <c r="J35" s="133"/>
      <c r="K35" s="134"/>
      <c r="L35" s="115"/>
      <c r="M35" s="116"/>
      <c r="N35" s="115"/>
      <c r="O35" s="138"/>
      <c r="P35" s="125"/>
      <c r="Q35" s="125"/>
      <c r="R35" s="125"/>
      <c r="S35" s="125"/>
      <c r="T35" s="136"/>
      <c r="U35" s="136"/>
      <c r="V35" s="125"/>
      <c r="W35" s="125"/>
      <c r="X35" s="136"/>
      <c r="Y35" s="136"/>
    </row>
    <row r="36" spans="1:25" ht="15.95" customHeight="1">
      <c r="A36" s="342"/>
      <c r="B36" s="66" t="s">
        <v>49</v>
      </c>
      <c r="C36" s="69"/>
      <c r="D36" s="69"/>
      <c r="E36" s="16" t="s">
        <v>38</v>
      </c>
      <c r="F36" s="124">
        <v>0</v>
      </c>
      <c r="G36" s="124">
        <v>0</v>
      </c>
      <c r="H36" s="124"/>
      <c r="I36" s="126"/>
      <c r="J36" s="124"/>
      <c r="K36" s="127"/>
      <c r="L36" s="124"/>
      <c r="M36" s="125"/>
      <c r="N36" s="124"/>
      <c r="O36" s="144"/>
      <c r="P36" s="125"/>
      <c r="Q36" s="125"/>
      <c r="R36" s="125"/>
      <c r="S36" s="125"/>
      <c r="T36" s="125"/>
      <c r="U36" s="125"/>
      <c r="V36" s="125"/>
      <c r="W36" s="125"/>
      <c r="X36" s="136"/>
      <c r="Y36" s="136"/>
    </row>
    <row r="37" spans="1:25" ht="15.95" customHeight="1">
      <c r="A37" s="342"/>
      <c r="B37" s="14"/>
      <c r="C37" s="61" t="s">
        <v>69</v>
      </c>
      <c r="D37" s="53"/>
      <c r="E37" s="97"/>
      <c r="F37" s="110">
        <v>0</v>
      </c>
      <c r="G37" s="110">
        <v>0</v>
      </c>
      <c r="H37" s="110"/>
      <c r="I37" s="112"/>
      <c r="J37" s="110"/>
      <c r="K37" s="113"/>
      <c r="L37" s="110"/>
      <c r="M37" s="111"/>
      <c r="N37" s="110"/>
      <c r="O37" s="139"/>
      <c r="P37" s="125"/>
      <c r="Q37" s="125"/>
      <c r="R37" s="125"/>
      <c r="S37" s="125"/>
      <c r="T37" s="125"/>
      <c r="U37" s="125"/>
      <c r="V37" s="125"/>
      <c r="W37" s="125"/>
      <c r="X37" s="136"/>
      <c r="Y37" s="136"/>
    </row>
    <row r="38" spans="1:25" ht="15.95" customHeight="1">
      <c r="A38" s="342"/>
      <c r="B38" s="11"/>
      <c r="C38" s="61" t="s">
        <v>70</v>
      </c>
      <c r="D38" s="53"/>
      <c r="E38" s="97"/>
      <c r="F38" s="149">
        <v>0</v>
      </c>
      <c r="G38" s="110">
        <v>0</v>
      </c>
      <c r="H38" s="110"/>
      <c r="I38" s="112"/>
      <c r="J38" s="110"/>
      <c r="K38" s="134"/>
      <c r="L38" s="110"/>
      <c r="M38" s="111"/>
      <c r="N38" s="110"/>
      <c r="O38" s="139"/>
      <c r="P38" s="125"/>
      <c r="Q38" s="125"/>
      <c r="R38" s="136"/>
      <c r="S38" s="136"/>
      <c r="T38" s="125"/>
      <c r="U38" s="125"/>
      <c r="V38" s="125"/>
      <c r="W38" s="125"/>
      <c r="X38" s="136"/>
      <c r="Y38" s="136"/>
    </row>
    <row r="39" spans="1:25" ht="15.95" customHeight="1">
      <c r="A39" s="343"/>
      <c r="B39" s="6" t="s">
        <v>71</v>
      </c>
      <c r="C39" s="7"/>
      <c r="D39" s="7"/>
      <c r="E39" s="104" t="s">
        <v>205</v>
      </c>
      <c r="F39" s="153">
        <f t="shared" ref="F39:O39" si="4">F32-F36</f>
        <v>0</v>
      </c>
      <c r="G39" s="153">
        <f t="shared" si="4"/>
        <v>1</v>
      </c>
      <c r="H39" s="153">
        <f t="shared" si="4"/>
        <v>0</v>
      </c>
      <c r="I39" s="140">
        <f t="shared" si="4"/>
        <v>0</v>
      </c>
      <c r="J39" s="153">
        <f t="shared" si="4"/>
        <v>0</v>
      </c>
      <c r="K39" s="140">
        <f t="shared" si="4"/>
        <v>0</v>
      </c>
      <c r="L39" s="153">
        <f t="shared" si="4"/>
        <v>0</v>
      </c>
      <c r="M39" s="140">
        <f t="shared" si="4"/>
        <v>0</v>
      </c>
      <c r="N39" s="153">
        <f t="shared" si="4"/>
        <v>0</v>
      </c>
      <c r="O39" s="140">
        <f t="shared" si="4"/>
        <v>0</v>
      </c>
      <c r="P39" s="125"/>
      <c r="Q39" s="125"/>
      <c r="R39" s="125"/>
      <c r="S39" s="125"/>
      <c r="T39" s="125"/>
      <c r="U39" s="125"/>
      <c r="V39" s="125"/>
      <c r="W39" s="125"/>
      <c r="X39" s="136"/>
      <c r="Y39" s="136"/>
    </row>
    <row r="40" spans="1:25" ht="15.95" customHeight="1">
      <c r="A40" s="335" t="s">
        <v>87</v>
      </c>
      <c r="B40" s="66" t="s">
        <v>72</v>
      </c>
      <c r="C40" s="69"/>
      <c r="D40" s="69"/>
      <c r="E40" s="16" t="s">
        <v>40</v>
      </c>
      <c r="F40" s="151">
        <v>0</v>
      </c>
      <c r="G40" s="124">
        <v>0</v>
      </c>
      <c r="H40" s="124"/>
      <c r="I40" s="126"/>
      <c r="J40" s="124"/>
      <c r="K40" s="127"/>
      <c r="L40" s="124"/>
      <c r="M40" s="125"/>
      <c r="N40" s="124"/>
      <c r="O40" s="144"/>
      <c r="P40" s="125"/>
      <c r="Q40" s="125"/>
      <c r="R40" s="125"/>
      <c r="S40" s="125"/>
      <c r="T40" s="136"/>
      <c r="U40" s="136"/>
      <c r="V40" s="136"/>
      <c r="W40" s="136"/>
      <c r="X40" s="125"/>
      <c r="Y40" s="125"/>
    </row>
    <row r="41" spans="1:25" ht="15.95" customHeight="1">
      <c r="A41" s="344"/>
      <c r="B41" s="11"/>
      <c r="C41" s="61" t="s">
        <v>73</v>
      </c>
      <c r="D41" s="53"/>
      <c r="E41" s="97"/>
      <c r="F41" s="155">
        <v>0</v>
      </c>
      <c r="G41" s="133">
        <v>0</v>
      </c>
      <c r="H41" s="133"/>
      <c r="I41" s="134"/>
      <c r="J41" s="110"/>
      <c r="K41" s="113"/>
      <c r="L41" s="110"/>
      <c r="M41" s="111"/>
      <c r="N41" s="110"/>
      <c r="O41" s="139"/>
      <c r="P41" s="136"/>
      <c r="Q41" s="136"/>
      <c r="R41" s="136"/>
      <c r="S41" s="136"/>
      <c r="T41" s="136"/>
      <c r="U41" s="136"/>
      <c r="V41" s="136"/>
      <c r="W41" s="136"/>
      <c r="X41" s="125"/>
      <c r="Y41" s="125"/>
    </row>
    <row r="42" spans="1:25" ht="15.95" customHeight="1">
      <c r="A42" s="344"/>
      <c r="B42" s="66" t="s">
        <v>60</v>
      </c>
      <c r="C42" s="69"/>
      <c r="D42" s="69"/>
      <c r="E42" s="16" t="s">
        <v>41</v>
      </c>
      <c r="F42" s="151">
        <v>0</v>
      </c>
      <c r="G42" s="124">
        <v>0</v>
      </c>
      <c r="H42" s="124"/>
      <c r="I42" s="126"/>
      <c r="J42" s="124"/>
      <c r="K42" s="127"/>
      <c r="L42" s="124"/>
      <c r="M42" s="125"/>
      <c r="N42" s="124"/>
      <c r="O42" s="144"/>
      <c r="P42" s="125"/>
      <c r="Q42" s="125"/>
      <c r="R42" s="125"/>
      <c r="S42" s="125"/>
      <c r="T42" s="136"/>
      <c r="U42" s="136"/>
      <c r="V42" s="125"/>
      <c r="W42" s="125"/>
      <c r="X42" s="125"/>
      <c r="Y42" s="125"/>
    </row>
    <row r="43" spans="1:25" ht="15.95" customHeight="1">
      <c r="A43" s="344"/>
      <c r="B43" s="11"/>
      <c r="C43" s="61" t="s">
        <v>74</v>
      </c>
      <c r="D43" s="53"/>
      <c r="E43" s="97"/>
      <c r="F43" s="149">
        <v>0</v>
      </c>
      <c r="G43" s="110">
        <v>0</v>
      </c>
      <c r="H43" s="110"/>
      <c r="I43" s="112"/>
      <c r="J43" s="133"/>
      <c r="K43" s="134"/>
      <c r="L43" s="110"/>
      <c r="M43" s="111"/>
      <c r="N43" s="110"/>
      <c r="O43" s="139"/>
      <c r="P43" s="125"/>
      <c r="Q43" s="125"/>
      <c r="R43" s="136"/>
      <c r="S43" s="125"/>
      <c r="T43" s="136"/>
      <c r="U43" s="136"/>
      <c r="V43" s="125"/>
      <c r="W43" s="125"/>
      <c r="X43" s="136"/>
      <c r="Y43" s="136"/>
    </row>
    <row r="44" spans="1:25" ht="15.95" customHeight="1">
      <c r="A44" s="345"/>
      <c r="B44" s="59" t="s">
        <v>71</v>
      </c>
      <c r="C44" s="37"/>
      <c r="D44" s="37"/>
      <c r="E44" s="104" t="s">
        <v>206</v>
      </c>
      <c r="F44" s="150">
        <f t="shared" ref="F44:O44" si="5">F40-F42</f>
        <v>0</v>
      </c>
      <c r="G44" s="150">
        <f t="shared" si="5"/>
        <v>0</v>
      </c>
      <c r="H44" s="150">
        <f t="shared" si="5"/>
        <v>0</v>
      </c>
      <c r="I44" s="154">
        <f t="shared" si="5"/>
        <v>0</v>
      </c>
      <c r="J44" s="150">
        <f t="shared" si="5"/>
        <v>0</v>
      </c>
      <c r="K44" s="154">
        <f t="shared" si="5"/>
        <v>0</v>
      </c>
      <c r="L44" s="150">
        <f t="shared" si="5"/>
        <v>0</v>
      </c>
      <c r="M44" s="154">
        <f t="shared" si="5"/>
        <v>0</v>
      </c>
      <c r="N44" s="150">
        <f t="shared" si="5"/>
        <v>0</v>
      </c>
      <c r="O44" s="154">
        <f t="shared" si="5"/>
        <v>0</v>
      </c>
      <c r="P44" s="136"/>
      <c r="Q44" s="136"/>
      <c r="R44" s="125"/>
      <c r="S44" s="125"/>
      <c r="T44" s="136"/>
      <c r="U44" s="136"/>
      <c r="V44" s="125"/>
      <c r="W44" s="125"/>
      <c r="X44" s="125"/>
      <c r="Y44" s="125"/>
    </row>
    <row r="45" spans="1:25" ht="15.95" customHeight="1">
      <c r="A45" s="320" t="s">
        <v>79</v>
      </c>
      <c r="B45" s="20" t="s">
        <v>75</v>
      </c>
      <c r="C45" s="9"/>
      <c r="D45" s="9"/>
      <c r="E45" s="105" t="s">
        <v>207</v>
      </c>
      <c r="F45" s="156">
        <f t="shared" ref="F45:O45" si="6">F39+F44</f>
        <v>0</v>
      </c>
      <c r="G45" s="156">
        <f t="shared" si="6"/>
        <v>1</v>
      </c>
      <c r="H45" s="156">
        <f t="shared" si="6"/>
        <v>0</v>
      </c>
      <c r="I45" s="141">
        <f t="shared" si="6"/>
        <v>0</v>
      </c>
      <c r="J45" s="156">
        <f t="shared" si="6"/>
        <v>0</v>
      </c>
      <c r="K45" s="141">
        <f t="shared" si="6"/>
        <v>0</v>
      </c>
      <c r="L45" s="156">
        <f t="shared" si="6"/>
        <v>0</v>
      </c>
      <c r="M45" s="141">
        <f t="shared" si="6"/>
        <v>0</v>
      </c>
      <c r="N45" s="156">
        <f t="shared" si="6"/>
        <v>0</v>
      </c>
      <c r="O45" s="141">
        <f t="shared" si="6"/>
        <v>0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</row>
    <row r="46" spans="1:25" ht="15.95" customHeight="1">
      <c r="A46" s="321"/>
      <c r="B46" s="52" t="s">
        <v>76</v>
      </c>
      <c r="C46" s="53"/>
      <c r="D46" s="53"/>
      <c r="E46" s="53"/>
      <c r="F46" s="155">
        <v>0</v>
      </c>
      <c r="G46" s="133">
        <v>0</v>
      </c>
      <c r="H46" s="133"/>
      <c r="I46" s="134"/>
      <c r="J46" s="133"/>
      <c r="K46" s="134"/>
      <c r="L46" s="110"/>
      <c r="M46" s="111"/>
      <c r="N46" s="133"/>
      <c r="O46" s="122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1:25" ht="15.95" customHeight="1">
      <c r="A47" s="321"/>
      <c r="B47" s="52" t="s">
        <v>77</v>
      </c>
      <c r="C47" s="53"/>
      <c r="D47" s="53"/>
      <c r="E47" s="53"/>
      <c r="F47" s="110">
        <v>669</v>
      </c>
      <c r="G47" s="110">
        <v>669</v>
      </c>
      <c r="H47" s="110"/>
      <c r="I47" s="112"/>
      <c r="J47" s="110"/>
      <c r="K47" s="113"/>
      <c r="L47" s="110"/>
      <c r="M47" s="111"/>
      <c r="N47" s="110"/>
      <c r="O47" s="139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25" ht="15.95" customHeight="1">
      <c r="A48" s="322"/>
      <c r="B48" s="59" t="s">
        <v>78</v>
      </c>
      <c r="C48" s="37"/>
      <c r="D48" s="37"/>
      <c r="E48" s="37"/>
      <c r="F48" s="129">
        <v>669</v>
      </c>
      <c r="G48" s="129">
        <v>669</v>
      </c>
      <c r="H48" s="129"/>
      <c r="I48" s="131"/>
      <c r="J48" s="129"/>
      <c r="K48" s="132"/>
      <c r="L48" s="129"/>
      <c r="M48" s="130"/>
      <c r="N48" s="129"/>
      <c r="O48" s="140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5" orientation="landscape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3" t="s">
        <v>0</v>
      </c>
      <c r="B1" s="173"/>
      <c r="C1" s="76" t="s">
        <v>301</v>
      </c>
      <c r="D1" s="227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28"/>
      <c r="B5" s="228" t="s">
        <v>285</v>
      </c>
      <c r="C5" s="228"/>
      <c r="D5" s="228"/>
      <c r="H5" s="46"/>
      <c r="L5" s="46"/>
      <c r="N5" s="46" t="s">
        <v>210</v>
      </c>
    </row>
    <row r="6" spans="1:14" ht="15" customHeight="1">
      <c r="A6" s="229"/>
      <c r="B6" s="230"/>
      <c r="C6" s="230"/>
      <c r="D6" s="230"/>
      <c r="E6" s="351" t="s">
        <v>295</v>
      </c>
      <c r="F6" s="352"/>
      <c r="G6" s="351" t="s">
        <v>296</v>
      </c>
      <c r="H6" s="352"/>
      <c r="I6" s="231" t="s">
        <v>297</v>
      </c>
      <c r="J6" s="232"/>
      <c r="K6" s="351" t="s">
        <v>298</v>
      </c>
      <c r="L6" s="352"/>
      <c r="M6" s="351"/>
      <c r="N6" s="352"/>
    </row>
    <row r="7" spans="1:14" ht="15" customHeight="1">
      <c r="A7" s="233"/>
      <c r="B7" s="234"/>
      <c r="C7" s="234"/>
      <c r="D7" s="234"/>
      <c r="E7" s="235" t="s">
        <v>284</v>
      </c>
      <c r="F7" s="35" t="s">
        <v>1</v>
      </c>
      <c r="G7" s="235" t="s">
        <v>284</v>
      </c>
      <c r="H7" s="35" t="s">
        <v>1</v>
      </c>
      <c r="I7" s="235" t="s">
        <v>284</v>
      </c>
      <c r="J7" s="35" t="s">
        <v>1</v>
      </c>
      <c r="K7" s="235" t="s">
        <v>284</v>
      </c>
      <c r="L7" s="35" t="s">
        <v>1</v>
      </c>
      <c r="M7" s="235" t="s">
        <v>284</v>
      </c>
      <c r="N7" s="276" t="s">
        <v>1</v>
      </c>
    </row>
    <row r="8" spans="1:14" ht="18" customHeight="1">
      <c r="A8" s="350" t="s">
        <v>211</v>
      </c>
      <c r="B8" s="236" t="s">
        <v>212</v>
      </c>
      <c r="C8" s="237"/>
      <c r="D8" s="237"/>
      <c r="E8" s="238">
        <v>5</v>
      </c>
      <c r="F8" s="238">
        <v>5</v>
      </c>
      <c r="G8" s="238">
        <v>4</v>
      </c>
      <c r="H8" s="238">
        <v>4</v>
      </c>
      <c r="I8" s="238">
        <v>1</v>
      </c>
      <c r="J8" s="238">
        <v>1</v>
      </c>
      <c r="K8" s="238">
        <v>3</v>
      </c>
      <c r="L8" s="238">
        <v>3</v>
      </c>
      <c r="M8" s="238"/>
      <c r="N8" s="239"/>
    </row>
    <row r="9" spans="1:14" ht="18" customHeight="1">
      <c r="A9" s="297"/>
      <c r="B9" s="350" t="s">
        <v>213</v>
      </c>
      <c r="C9" s="194" t="s">
        <v>214</v>
      </c>
      <c r="D9" s="195"/>
      <c r="E9" s="240">
        <v>99</v>
      </c>
      <c r="F9" s="240">
        <v>99</v>
      </c>
      <c r="G9" s="240">
        <v>13</v>
      </c>
      <c r="H9" s="240">
        <v>13</v>
      </c>
      <c r="I9" s="240">
        <v>20</v>
      </c>
      <c r="J9" s="240">
        <v>20</v>
      </c>
      <c r="K9" s="240">
        <v>2950</v>
      </c>
      <c r="L9" s="240">
        <v>2950</v>
      </c>
      <c r="M9" s="240"/>
      <c r="N9" s="241"/>
    </row>
    <row r="10" spans="1:14" ht="18" customHeight="1">
      <c r="A10" s="297"/>
      <c r="B10" s="297"/>
      <c r="C10" s="52" t="s">
        <v>215</v>
      </c>
      <c r="D10" s="53"/>
      <c r="E10" s="242">
        <v>50</v>
      </c>
      <c r="F10" s="242">
        <v>50</v>
      </c>
      <c r="G10" s="242">
        <v>7</v>
      </c>
      <c r="H10" s="242">
        <v>7</v>
      </c>
      <c r="I10" s="242">
        <v>20</v>
      </c>
      <c r="J10" s="242">
        <v>20</v>
      </c>
      <c r="K10" s="242">
        <v>1540</v>
      </c>
      <c r="L10" s="242">
        <v>1540</v>
      </c>
      <c r="M10" s="242"/>
      <c r="N10" s="243"/>
    </row>
    <row r="11" spans="1:14" ht="18" customHeight="1">
      <c r="A11" s="297"/>
      <c r="B11" s="297"/>
      <c r="C11" s="52" t="s">
        <v>216</v>
      </c>
      <c r="D11" s="53"/>
      <c r="E11" s="242">
        <v>0</v>
      </c>
      <c r="F11" s="242">
        <v>0</v>
      </c>
      <c r="G11" s="242">
        <v>0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/>
      <c r="N11" s="243"/>
    </row>
    <row r="12" spans="1:14" ht="18" customHeight="1">
      <c r="A12" s="297"/>
      <c r="B12" s="297"/>
      <c r="C12" s="52" t="s">
        <v>217</v>
      </c>
      <c r="D12" s="53"/>
      <c r="E12" s="242">
        <v>49</v>
      </c>
      <c r="F12" s="292">
        <v>49</v>
      </c>
      <c r="G12" s="242">
        <v>6</v>
      </c>
      <c r="H12" s="242">
        <v>6</v>
      </c>
      <c r="I12" s="242">
        <v>0</v>
      </c>
      <c r="J12" s="242">
        <v>0</v>
      </c>
      <c r="K12" s="242">
        <v>10</v>
      </c>
      <c r="L12" s="242">
        <v>10</v>
      </c>
      <c r="M12" s="242"/>
      <c r="N12" s="243"/>
    </row>
    <row r="13" spans="1:14" ht="18" customHeight="1">
      <c r="A13" s="297"/>
      <c r="B13" s="297"/>
      <c r="C13" s="52" t="s">
        <v>218</v>
      </c>
      <c r="D13" s="53"/>
      <c r="E13" s="242">
        <v>0</v>
      </c>
      <c r="F13" s="242">
        <v>0</v>
      </c>
      <c r="G13" s="242">
        <v>0</v>
      </c>
      <c r="H13" s="242">
        <v>0</v>
      </c>
      <c r="I13" s="242">
        <v>0</v>
      </c>
      <c r="J13" s="242">
        <v>0</v>
      </c>
      <c r="K13" s="242">
        <v>0</v>
      </c>
      <c r="L13" s="242">
        <v>0</v>
      </c>
      <c r="M13" s="242"/>
      <c r="N13" s="243"/>
    </row>
    <row r="14" spans="1:14" ht="18" customHeight="1">
      <c r="A14" s="298"/>
      <c r="B14" s="298"/>
      <c r="C14" s="59" t="s">
        <v>79</v>
      </c>
      <c r="D14" s="37"/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1400</v>
      </c>
      <c r="L14" s="244">
        <v>1400</v>
      </c>
      <c r="M14" s="244"/>
      <c r="N14" s="245"/>
    </row>
    <row r="15" spans="1:14" ht="18" customHeight="1">
      <c r="A15" s="296" t="s">
        <v>219</v>
      </c>
      <c r="B15" s="350" t="s">
        <v>220</v>
      </c>
      <c r="C15" s="194" t="s">
        <v>221</v>
      </c>
      <c r="D15" s="195"/>
      <c r="E15" s="246">
        <v>520</v>
      </c>
      <c r="F15" s="246">
        <v>473</v>
      </c>
      <c r="G15" s="246">
        <v>23</v>
      </c>
      <c r="H15" s="246">
        <v>28</v>
      </c>
      <c r="I15" s="246">
        <v>5025</v>
      </c>
      <c r="J15" s="246">
        <v>6082</v>
      </c>
      <c r="K15" s="246">
        <v>941</v>
      </c>
      <c r="L15" s="246">
        <v>885</v>
      </c>
      <c r="M15" s="246"/>
      <c r="N15" s="141"/>
    </row>
    <row r="16" spans="1:14" ht="18" customHeight="1">
      <c r="A16" s="297"/>
      <c r="B16" s="297"/>
      <c r="C16" s="52" t="s">
        <v>222</v>
      </c>
      <c r="D16" s="53"/>
      <c r="E16" s="110">
        <v>861</v>
      </c>
      <c r="F16" s="110">
        <v>873</v>
      </c>
      <c r="G16" s="110">
        <v>75</v>
      </c>
      <c r="H16" s="110">
        <v>80</v>
      </c>
      <c r="I16" s="110">
        <v>0</v>
      </c>
      <c r="J16" s="110">
        <v>0.1</v>
      </c>
      <c r="K16" s="110">
        <v>2266</v>
      </c>
      <c r="L16" s="110">
        <v>2271</v>
      </c>
      <c r="M16" s="110"/>
      <c r="N16" s="139"/>
    </row>
    <row r="17" spans="1:15" ht="18" customHeight="1">
      <c r="A17" s="297"/>
      <c r="B17" s="297"/>
      <c r="C17" s="52" t="s">
        <v>223</v>
      </c>
      <c r="D17" s="53"/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/>
      <c r="N17" s="139"/>
    </row>
    <row r="18" spans="1:15" ht="18" customHeight="1">
      <c r="A18" s="297"/>
      <c r="B18" s="298"/>
      <c r="C18" s="59" t="s">
        <v>224</v>
      </c>
      <c r="D18" s="37"/>
      <c r="E18" s="153">
        <v>1382</v>
      </c>
      <c r="F18" s="153">
        <v>1346</v>
      </c>
      <c r="G18" s="153">
        <v>98</v>
      </c>
      <c r="H18" s="153">
        <v>108</v>
      </c>
      <c r="I18" s="153">
        <v>5025</v>
      </c>
      <c r="J18" s="153">
        <v>6082</v>
      </c>
      <c r="K18" s="153">
        <v>3207</v>
      </c>
      <c r="L18" s="153">
        <v>3156</v>
      </c>
      <c r="M18" s="153"/>
      <c r="N18" s="247"/>
    </row>
    <row r="19" spans="1:15" ht="18" customHeight="1">
      <c r="A19" s="297"/>
      <c r="B19" s="350" t="s">
        <v>225</v>
      </c>
      <c r="C19" s="194" t="s">
        <v>226</v>
      </c>
      <c r="D19" s="195"/>
      <c r="E19" s="156">
        <v>89</v>
      </c>
      <c r="F19" s="156">
        <v>118</v>
      </c>
      <c r="G19" s="156">
        <v>1</v>
      </c>
      <c r="H19" s="156">
        <v>1</v>
      </c>
      <c r="I19" s="156">
        <v>60</v>
      </c>
      <c r="J19" s="156">
        <v>123</v>
      </c>
      <c r="K19" s="156">
        <v>58</v>
      </c>
      <c r="L19" s="156">
        <v>26</v>
      </c>
      <c r="M19" s="156"/>
      <c r="N19" s="141"/>
    </row>
    <row r="20" spans="1:15" ht="18" customHeight="1">
      <c r="A20" s="297"/>
      <c r="B20" s="297"/>
      <c r="C20" s="52" t="s">
        <v>227</v>
      </c>
      <c r="D20" s="53"/>
      <c r="E20" s="149">
        <v>38</v>
      </c>
      <c r="F20" s="149">
        <v>35</v>
      </c>
      <c r="G20" s="149">
        <v>4</v>
      </c>
      <c r="H20" s="149">
        <v>6</v>
      </c>
      <c r="I20" s="149">
        <v>4000</v>
      </c>
      <c r="J20" s="149">
        <v>5000</v>
      </c>
      <c r="K20" s="149">
        <v>0</v>
      </c>
      <c r="L20" s="149">
        <v>0</v>
      </c>
      <c r="M20" s="149"/>
      <c r="N20" s="139"/>
    </row>
    <row r="21" spans="1:15" s="252" customFormat="1" ht="18" customHeight="1">
      <c r="A21" s="297"/>
      <c r="B21" s="297"/>
      <c r="C21" s="248" t="s">
        <v>228</v>
      </c>
      <c r="D21" s="249"/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/>
      <c r="N21" s="251"/>
    </row>
    <row r="22" spans="1:15" ht="18" customHeight="1">
      <c r="A22" s="297"/>
      <c r="B22" s="298"/>
      <c r="C22" s="6" t="s">
        <v>229</v>
      </c>
      <c r="D22" s="7"/>
      <c r="E22" s="153">
        <v>127</v>
      </c>
      <c r="F22" s="153">
        <v>153</v>
      </c>
      <c r="G22" s="153">
        <v>5</v>
      </c>
      <c r="H22" s="153">
        <v>7</v>
      </c>
      <c r="I22" s="153">
        <v>4060</v>
      </c>
      <c r="J22" s="153">
        <v>5123</v>
      </c>
      <c r="K22" s="153">
        <v>58</v>
      </c>
      <c r="L22" s="153">
        <v>26</v>
      </c>
      <c r="M22" s="153"/>
      <c r="N22" s="140"/>
    </row>
    <row r="23" spans="1:15" ht="18" customHeight="1">
      <c r="A23" s="297"/>
      <c r="B23" s="350" t="s">
        <v>230</v>
      </c>
      <c r="C23" s="194" t="s">
        <v>231</v>
      </c>
      <c r="D23" s="195"/>
      <c r="E23" s="156">
        <v>99</v>
      </c>
      <c r="F23" s="156">
        <v>99</v>
      </c>
      <c r="G23" s="156">
        <v>13</v>
      </c>
      <c r="H23" s="156">
        <v>13</v>
      </c>
      <c r="I23" s="156">
        <v>20</v>
      </c>
      <c r="J23" s="156">
        <v>20</v>
      </c>
      <c r="K23" s="156">
        <v>2950</v>
      </c>
      <c r="L23" s="156">
        <v>2950</v>
      </c>
      <c r="M23" s="156"/>
      <c r="N23" s="141"/>
    </row>
    <row r="24" spans="1:15" ht="18" customHeight="1">
      <c r="A24" s="297"/>
      <c r="B24" s="297"/>
      <c r="C24" s="52" t="s">
        <v>232</v>
      </c>
      <c r="D24" s="53"/>
      <c r="E24" s="149">
        <v>1156</v>
      </c>
      <c r="F24" s="149">
        <v>1094</v>
      </c>
      <c r="G24" s="149">
        <v>80</v>
      </c>
      <c r="H24" s="149">
        <v>88</v>
      </c>
      <c r="I24" s="149">
        <v>0</v>
      </c>
      <c r="J24" s="149">
        <v>0</v>
      </c>
      <c r="K24" s="149">
        <v>199</v>
      </c>
      <c r="L24" s="149">
        <v>180</v>
      </c>
      <c r="M24" s="149"/>
      <c r="N24" s="139"/>
    </row>
    <row r="25" spans="1:15" ht="18" customHeight="1">
      <c r="A25" s="297"/>
      <c r="B25" s="297"/>
      <c r="C25" s="52" t="s">
        <v>233</v>
      </c>
      <c r="D25" s="53"/>
      <c r="E25" s="149">
        <v>0</v>
      </c>
      <c r="F25" s="149">
        <v>0</v>
      </c>
      <c r="G25" s="149">
        <v>0</v>
      </c>
      <c r="H25" s="149">
        <v>0</v>
      </c>
      <c r="I25" s="149">
        <v>945</v>
      </c>
      <c r="J25" s="149">
        <v>939</v>
      </c>
      <c r="K25" s="149">
        <v>0</v>
      </c>
      <c r="L25" s="149">
        <v>0</v>
      </c>
      <c r="M25" s="149"/>
      <c r="N25" s="139"/>
    </row>
    <row r="26" spans="1:15" ht="18" customHeight="1">
      <c r="A26" s="297"/>
      <c r="B26" s="298"/>
      <c r="C26" s="57" t="s">
        <v>234</v>
      </c>
      <c r="D26" s="58"/>
      <c r="E26" s="253">
        <v>1255</v>
      </c>
      <c r="F26" s="253">
        <v>1193</v>
      </c>
      <c r="G26" s="253">
        <v>93</v>
      </c>
      <c r="H26" s="253">
        <v>101</v>
      </c>
      <c r="I26" s="131">
        <v>965</v>
      </c>
      <c r="J26" s="131">
        <v>959</v>
      </c>
      <c r="K26" s="253">
        <v>3149</v>
      </c>
      <c r="L26" s="253">
        <v>3130</v>
      </c>
      <c r="M26" s="253"/>
      <c r="N26" s="140"/>
    </row>
    <row r="27" spans="1:15" ht="18" customHeight="1">
      <c r="A27" s="298"/>
      <c r="B27" s="59" t="s">
        <v>235</v>
      </c>
      <c r="C27" s="37"/>
      <c r="D27" s="37"/>
      <c r="E27" s="254">
        <v>1382</v>
      </c>
      <c r="F27" s="254">
        <v>1346</v>
      </c>
      <c r="G27" s="153">
        <v>98</v>
      </c>
      <c r="H27" s="153">
        <v>108</v>
      </c>
      <c r="I27" s="254">
        <v>5025</v>
      </c>
      <c r="J27" s="254">
        <v>6082</v>
      </c>
      <c r="K27" s="153">
        <v>3207</v>
      </c>
      <c r="L27" s="153">
        <v>3156</v>
      </c>
      <c r="M27" s="153"/>
      <c r="N27" s="140"/>
    </row>
    <row r="28" spans="1:15" ht="18" customHeight="1">
      <c r="A28" s="350" t="s">
        <v>236</v>
      </c>
      <c r="B28" s="350" t="s">
        <v>237</v>
      </c>
      <c r="C28" s="194" t="s">
        <v>238</v>
      </c>
      <c r="D28" s="255" t="s">
        <v>37</v>
      </c>
      <c r="E28" s="156">
        <v>724</v>
      </c>
      <c r="F28" s="156">
        <v>750</v>
      </c>
      <c r="G28" s="156">
        <v>7</v>
      </c>
      <c r="H28" s="156">
        <v>11</v>
      </c>
      <c r="I28" s="156">
        <v>1225</v>
      </c>
      <c r="J28" s="156">
        <v>1380</v>
      </c>
      <c r="K28" s="156">
        <v>148</v>
      </c>
      <c r="L28" s="156">
        <v>147</v>
      </c>
      <c r="M28" s="156"/>
      <c r="N28" s="141"/>
    </row>
    <row r="29" spans="1:15" ht="18" customHeight="1">
      <c r="A29" s="297"/>
      <c r="B29" s="297"/>
      <c r="C29" s="52" t="s">
        <v>239</v>
      </c>
      <c r="D29" s="256" t="s">
        <v>38</v>
      </c>
      <c r="E29" s="149">
        <v>114</v>
      </c>
      <c r="F29" s="149">
        <v>135</v>
      </c>
      <c r="G29" s="149">
        <v>0</v>
      </c>
      <c r="H29" s="149">
        <v>0</v>
      </c>
      <c r="I29" s="149">
        <v>1209</v>
      </c>
      <c r="J29" s="149">
        <v>1364</v>
      </c>
      <c r="K29" s="149">
        <v>0</v>
      </c>
      <c r="L29" s="149">
        <v>0</v>
      </c>
      <c r="M29" s="149"/>
      <c r="N29" s="139"/>
    </row>
    <row r="30" spans="1:15" ht="18" customHeight="1">
      <c r="A30" s="297"/>
      <c r="B30" s="297"/>
      <c r="C30" s="52" t="s">
        <v>240</v>
      </c>
      <c r="D30" s="256" t="s">
        <v>241</v>
      </c>
      <c r="E30" s="149">
        <v>504</v>
      </c>
      <c r="F30" s="149">
        <v>507</v>
      </c>
      <c r="G30" s="110">
        <v>15</v>
      </c>
      <c r="H30" s="110">
        <v>13</v>
      </c>
      <c r="I30" s="149">
        <v>9</v>
      </c>
      <c r="J30" s="149">
        <v>10</v>
      </c>
      <c r="K30" s="149">
        <v>121</v>
      </c>
      <c r="L30" s="149">
        <v>117</v>
      </c>
      <c r="M30" s="149"/>
      <c r="N30" s="139"/>
    </row>
    <row r="31" spans="1:15" ht="18" customHeight="1">
      <c r="A31" s="297"/>
      <c r="B31" s="297"/>
      <c r="C31" s="6" t="s">
        <v>242</v>
      </c>
      <c r="D31" s="257" t="s">
        <v>243</v>
      </c>
      <c r="E31" s="153">
        <f t="shared" ref="E31:N31" si="0">E28-E29-E30</f>
        <v>106</v>
      </c>
      <c r="F31" s="153">
        <f t="shared" si="0"/>
        <v>108</v>
      </c>
      <c r="G31" s="153">
        <f t="shared" si="0"/>
        <v>-8</v>
      </c>
      <c r="H31" s="153">
        <f t="shared" si="0"/>
        <v>-2</v>
      </c>
      <c r="I31" s="153">
        <f t="shared" si="0"/>
        <v>7</v>
      </c>
      <c r="J31" s="153">
        <f t="shared" si="0"/>
        <v>6</v>
      </c>
      <c r="K31" s="153">
        <f t="shared" si="0"/>
        <v>27</v>
      </c>
      <c r="L31" s="153">
        <f t="shared" si="0"/>
        <v>30</v>
      </c>
      <c r="M31" s="153">
        <f t="shared" si="0"/>
        <v>0</v>
      </c>
      <c r="N31" s="247">
        <f t="shared" si="0"/>
        <v>0</v>
      </c>
      <c r="O31" s="8"/>
    </row>
    <row r="32" spans="1:15" ht="18" customHeight="1">
      <c r="A32" s="297"/>
      <c r="B32" s="297"/>
      <c r="C32" s="194" t="s">
        <v>244</v>
      </c>
      <c r="D32" s="255" t="s">
        <v>245</v>
      </c>
      <c r="E32" s="156">
        <v>2</v>
      </c>
      <c r="F32" s="156">
        <v>2</v>
      </c>
      <c r="G32" s="156">
        <v>0</v>
      </c>
      <c r="H32" s="156">
        <v>0</v>
      </c>
      <c r="I32" s="156">
        <v>0.1</v>
      </c>
      <c r="J32" s="156">
        <v>0.1</v>
      </c>
      <c r="K32" s="156">
        <v>2</v>
      </c>
      <c r="L32" s="156">
        <v>1</v>
      </c>
      <c r="M32" s="156"/>
      <c r="N32" s="141"/>
    </row>
    <row r="33" spans="1:14" ht="18" customHeight="1">
      <c r="A33" s="297"/>
      <c r="B33" s="297"/>
      <c r="C33" s="52" t="s">
        <v>246</v>
      </c>
      <c r="D33" s="256" t="s">
        <v>247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/>
      <c r="N33" s="139"/>
    </row>
    <row r="34" spans="1:14" ht="18" customHeight="1">
      <c r="A34" s="297"/>
      <c r="B34" s="298"/>
      <c r="C34" s="6" t="s">
        <v>248</v>
      </c>
      <c r="D34" s="257" t="s">
        <v>249</v>
      </c>
      <c r="E34" s="153">
        <f t="shared" ref="E34:N34" si="1">E31+E32-E33</f>
        <v>108</v>
      </c>
      <c r="F34" s="153">
        <f t="shared" si="1"/>
        <v>110</v>
      </c>
      <c r="G34" s="153">
        <f t="shared" si="1"/>
        <v>-8</v>
      </c>
      <c r="H34" s="153">
        <f t="shared" si="1"/>
        <v>-2</v>
      </c>
      <c r="I34" s="153">
        <f t="shared" si="1"/>
        <v>7.1</v>
      </c>
      <c r="J34" s="153">
        <f t="shared" si="1"/>
        <v>6.1</v>
      </c>
      <c r="K34" s="153">
        <f t="shared" si="1"/>
        <v>29</v>
      </c>
      <c r="L34" s="153">
        <f t="shared" si="1"/>
        <v>31</v>
      </c>
      <c r="M34" s="153">
        <f t="shared" si="1"/>
        <v>0</v>
      </c>
      <c r="N34" s="140">
        <f t="shared" si="1"/>
        <v>0</v>
      </c>
    </row>
    <row r="35" spans="1:14" ht="18" customHeight="1">
      <c r="A35" s="297"/>
      <c r="B35" s="350" t="s">
        <v>250</v>
      </c>
      <c r="C35" s="194" t="s">
        <v>251</v>
      </c>
      <c r="D35" s="255" t="s">
        <v>252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/>
      <c r="N35" s="141"/>
    </row>
    <row r="36" spans="1:14" ht="18" customHeight="1">
      <c r="A36" s="297"/>
      <c r="B36" s="297"/>
      <c r="C36" s="52" t="s">
        <v>253</v>
      </c>
      <c r="D36" s="256" t="s">
        <v>254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/>
      <c r="N36" s="139"/>
    </row>
    <row r="37" spans="1:14" ht="18" customHeight="1">
      <c r="A37" s="297"/>
      <c r="B37" s="297"/>
      <c r="C37" s="52" t="s">
        <v>255</v>
      </c>
      <c r="D37" s="256" t="s">
        <v>256</v>
      </c>
      <c r="E37" s="149">
        <f t="shared" ref="E37:N37" si="2">E34+E35-E36</f>
        <v>108</v>
      </c>
      <c r="F37" s="149">
        <f t="shared" si="2"/>
        <v>110</v>
      </c>
      <c r="G37" s="149">
        <f t="shared" si="2"/>
        <v>-8</v>
      </c>
      <c r="H37" s="149">
        <f t="shared" si="2"/>
        <v>-2</v>
      </c>
      <c r="I37" s="149">
        <f t="shared" si="2"/>
        <v>7.1</v>
      </c>
      <c r="J37" s="149">
        <f t="shared" si="2"/>
        <v>6.1</v>
      </c>
      <c r="K37" s="149">
        <f t="shared" si="2"/>
        <v>29</v>
      </c>
      <c r="L37" s="149">
        <f t="shared" si="2"/>
        <v>31</v>
      </c>
      <c r="M37" s="149">
        <f t="shared" si="2"/>
        <v>0</v>
      </c>
      <c r="N37" s="139">
        <f t="shared" si="2"/>
        <v>0</v>
      </c>
    </row>
    <row r="38" spans="1:14" ht="18" customHeight="1">
      <c r="A38" s="297"/>
      <c r="B38" s="297"/>
      <c r="C38" s="52" t="s">
        <v>257</v>
      </c>
      <c r="D38" s="256" t="s">
        <v>258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/>
      <c r="N38" s="139"/>
    </row>
    <row r="39" spans="1:14" ht="18" customHeight="1">
      <c r="A39" s="297"/>
      <c r="B39" s="297"/>
      <c r="C39" s="52" t="s">
        <v>259</v>
      </c>
      <c r="D39" s="256" t="s">
        <v>260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/>
      <c r="N39" s="139"/>
    </row>
    <row r="40" spans="1:14" ht="18" customHeight="1">
      <c r="A40" s="297"/>
      <c r="B40" s="297"/>
      <c r="C40" s="52" t="s">
        <v>261</v>
      </c>
      <c r="D40" s="256" t="s">
        <v>262</v>
      </c>
      <c r="E40" s="149">
        <v>39</v>
      </c>
      <c r="F40" s="149">
        <v>23</v>
      </c>
      <c r="G40" s="149">
        <v>0.2</v>
      </c>
      <c r="H40" s="149">
        <v>0.2</v>
      </c>
      <c r="I40" s="149">
        <v>0</v>
      </c>
      <c r="J40" s="149">
        <v>0</v>
      </c>
      <c r="K40" s="149">
        <v>10</v>
      </c>
      <c r="L40" s="149">
        <v>10</v>
      </c>
      <c r="M40" s="149"/>
      <c r="N40" s="139"/>
    </row>
    <row r="41" spans="1:14" ht="18" customHeight="1">
      <c r="A41" s="297"/>
      <c r="B41" s="297"/>
      <c r="C41" s="206" t="s">
        <v>263</v>
      </c>
      <c r="D41" s="256" t="s">
        <v>264</v>
      </c>
      <c r="E41" s="149">
        <f t="shared" ref="E41:N41" si="3">E34+E35-E36-E40</f>
        <v>69</v>
      </c>
      <c r="F41" s="149">
        <f t="shared" si="3"/>
        <v>87</v>
      </c>
      <c r="G41" s="149">
        <f t="shared" si="3"/>
        <v>-8.1999999999999993</v>
      </c>
      <c r="H41" s="149">
        <f t="shared" si="3"/>
        <v>-2.2000000000000002</v>
      </c>
      <c r="I41" s="149">
        <f t="shared" si="3"/>
        <v>7.1</v>
      </c>
      <c r="J41" s="149">
        <f t="shared" si="3"/>
        <v>6.1</v>
      </c>
      <c r="K41" s="149">
        <f t="shared" si="3"/>
        <v>19</v>
      </c>
      <c r="L41" s="149">
        <f t="shared" si="3"/>
        <v>21</v>
      </c>
      <c r="M41" s="149">
        <f t="shared" si="3"/>
        <v>0</v>
      </c>
      <c r="N41" s="139">
        <f t="shared" si="3"/>
        <v>0</v>
      </c>
    </row>
    <row r="42" spans="1:14" ht="18" customHeight="1">
      <c r="A42" s="297"/>
      <c r="B42" s="297"/>
      <c r="C42" s="348" t="s">
        <v>265</v>
      </c>
      <c r="D42" s="349"/>
      <c r="E42" s="110">
        <f t="shared" ref="E42:N42" si="4">E37+E38-E39-E40</f>
        <v>69</v>
      </c>
      <c r="F42" s="110">
        <f t="shared" si="4"/>
        <v>87</v>
      </c>
      <c r="G42" s="110">
        <f t="shared" si="4"/>
        <v>-8.1999999999999993</v>
      </c>
      <c r="H42" s="110">
        <f t="shared" si="4"/>
        <v>-2.2000000000000002</v>
      </c>
      <c r="I42" s="110">
        <f t="shared" si="4"/>
        <v>7.1</v>
      </c>
      <c r="J42" s="110">
        <f t="shared" si="4"/>
        <v>6.1</v>
      </c>
      <c r="K42" s="110">
        <f t="shared" si="4"/>
        <v>19</v>
      </c>
      <c r="L42" s="110">
        <f t="shared" si="4"/>
        <v>21</v>
      </c>
      <c r="M42" s="110">
        <f t="shared" si="4"/>
        <v>0</v>
      </c>
      <c r="N42" s="139">
        <f t="shared" si="4"/>
        <v>0</v>
      </c>
    </row>
    <row r="43" spans="1:14" ht="18" customHeight="1">
      <c r="A43" s="297"/>
      <c r="B43" s="297"/>
      <c r="C43" s="52" t="s">
        <v>266</v>
      </c>
      <c r="D43" s="256" t="s">
        <v>267</v>
      </c>
      <c r="E43" s="149">
        <v>1074</v>
      </c>
      <c r="F43" s="149">
        <v>994</v>
      </c>
      <c r="G43" s="149">
        <v>12</v>
      </c>
      <c r="H43" s="149">
        <v>14</v>
      </c>
      <c r="I43" s="149">
        <v>0</v>
      </c>
      <c r="J43" s="149">
        <v>0</v>
      </c>
      <c r="K43" s="149">
        <v>180</v>
      </c>
      <c r="L43" s="149">
        <v>159</v>
      </c>
      <c r="M43" s="149"/>
      <c r="N43" s="139"/>
    </row>
    <row r="44" spans="1:14" ht="18" customHeight="1">
      <c r="A44" s="298"/>
      <c r="B44" s="298"/>
      <c r="C44" s="6" t="s">
        <v>268</v>
      </c>
      <c r="D44" s="104" t="s">
        <v>269</v>
      </c>
      <c r="E44" s="153">
        <f t="shared" ref="E44:N44" si="5">E41+E43</f>
        <v>1143</v>
      </c>
      <c r="F44" s="153">
        <f t="shared" si="5"/>
        <v>1081</v>
      </c>
      <c r="G44" s="153">
        <f t="shared" si="5"/>
        <v>3.8000000000000007</v>
      </c>
      <c r="H44" s="153">
        <f t="shared" si="5"/>
        <v>11.8</v>
      </c>
      <c r="I44" s="153">
        <f t="shared" si="5"/>
        <v>7.1</v>
      </c>
      <c r="J44" s="153">
        <f t="shared" si="5"/>
        <v>6.1</v>
      </c>
      <c r="K44" s="153">
        <f t="shared" si="5"/>
        <v>199</v>
      </c>
      <c r="L44" s="153">
        <f t="shared" si="5"/>
        <v>180</v>
      </c>
      <c r="M44" s="153">
        <f t="shared" si="5"/>
        <v>0</v>
      </c>
      <c r="N44" s="140">
        <f t="shared" si="5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58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orientation="landscape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2021-08-23T10:38:24Z</cp:lastPrinted>
  <dcterms:created xsi:type="dcterms:W3CDTF">1999-07-06T05:17:05Z</dcterms:created>
  <dcterms:modified xsi:type="dcterms:W3CDTF">2021-09-27T00:50:40Z</dcterms:modified>
</cp:coreProperties>
</file>