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7　浜松市\"/>
    </mc:Choice>
  </mc:AlternateContent>
  <xr:revisionPtr revIDLastSave="0" documentId="8_{130BA33A-8BC1-4A71-BB69-8A12D66F0E65}" xr6:coauthVersionLast="47" xr6:coauthVersionMax="47" xr10:uidLastSave="{00000000-0000-0000-0000-000000000000}"/>
  <bookViews>
    <workbookView xWindow="2340" yWindow="2340" windowWidth="21600" windowHeight="11265" tabRatio="699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J24" i="6" l="1"/>
  <c r="J27" i="6" s="1"/>
  <c r="J16" i="6"/>
  <c r="J15" i="6"/>
  <c r="J14" i="6"/>
  <c r="J24" i="9"/>
  <c r="J27" i="9" s="1"/>
  <c r="J16" i="9"/>
  <c r="J15" i="9"/>
  <c r="J14" i="9"/>
  <c r="L44" i="9" l="1"/>
  <c r="L39" i="9"/>
  <c r="L44" i="6"/>
  <c r="L39" i="6"/>
  <c r="L45" i="6" s="1"/>
  <c r="L45" i="9" l="1"/>
  <c r="H43" i="9"/>
  <c r="H42" i="9"/>
  <c r="H40" i="9"/>
  <c r="H38" i="9"/>
  <c r="H37" i="9"/>
  <c r="H36" i="9"/>
  <c r="H35" i="9"/>
  <c r="H34" i="9"/>
  <c r="H33" i="9"/>
  <c r="H32" i="9"/>
  <c r="H43" i="6"/>
  <c r="H42" i="6"/>
  <c r="H38" i="6"/>
  <c r="H37" i="6"/>
  <c r="H36" i="6"/>
  <c r="H35" i="6"/>
  <c r="H34" i="6"/>
  <c r="H33" i="6"/>
  <c r="H32" i="6"/>
  <c r="H44" i="9" l="1"/>
  <c r="H39" i="9"/>
  <c r="F44" i="9"/>
  <c r="F39" i="9"/>
  <c r="F45" i="9" s="1"/>
  <c r="H44" i="6"/>
  <c r="H39" i="6"/>
  <c r="F44" i="6"/>
  <c r="F39" i="6"/>
  <c r="F45" i="6" s="1"/>
  <c r="H45" i="9" l="1"/>
  <c r="H45" i="6"/>
  <c r="E31" i="10"/>
  <c r="E34" i="10" s="1"/>
  <c r="E41" i="10" s="1"/>
  <c r="E44" i="10" s="1"/>
  <c r="E37" i="10" l="1"/>
  <c r="E42" i="10" s="1"/>
  <c r="J44" i="9" l="1"/>
  <c r="J39" i="9"/>
  <c r="J45" i="9" s="1"/>
  <c r="J44" i="6"/>
  <c r="J36" i="6"/>
  <c r="J39" i="6" s="1"/>
  <c r="J45" i="6" s="1"/>
  <c r="H24" i="9" l="1"/>
  <c r="H27" i="9" s="1"/>
  <c r="H16" i="9"/>
  <c r="H15" i="9"/>
  <c r="H14" i="9"/>
  <c r="F24" i="9"/>
  <c r="F27" i="9" s="1"/>
  <c r="F16" i="9"/>
  <c r="F15" i="9"/>
  <c r="F14" i="9"/>
  <c r="H24" i="6"/>
  <c r="H27" i="6" s="1"/>
  <c r="H16" i="6"/>
  <c r="H15" i="6"/>
  <c r="H14" i="6"/>
  <c r="F24" i="6"/>
  <c r="F27" i="6" s="1"/>
  <c r="F16" i="6"/>
  <c r="F15" i="6"/>
  <c r="F14" i="6"/>
  <c r="F27" i="2" l="1"/>
  <c r="F35" i="2"/>
  <c r="F34" i="2" s="1"/>
  <c r="F23" i="2"/>
  <c r="F40" i="2" l="1"/>
  <c r="F21" i="7"/>
  <c r="F27" i="7"/>
  <c r="F21" i="2" l="1"/>
  <c r="I16" i="2" l="1"/>
  <c r="I24" i="8"/>
  <c r="F22" i="8"/>
  <c r="H40" i="7"/>
  <c r="F40" i="7"/>
  <c r="H22" i="7"/>
  <c r="G9" i="7"/>
  <c r="Z5" i="7" s="1"/>
  <c r="H40" i="2"/>
  <c r="G38" i="2"/>
  <c r="H22" i="2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O44" i="9"/>
  <c r="O45" i="9" s="1"/>
  <c r="N44" i="9"/>
  <c r="M44" i="9"/>
  <c r="K44" i="9"/>
  <c r="I44" i="9"/>
  <c r="G44" i="9"/>
  <c r="G45" i="9" s="1"/>
  <c r="O39" i="9"/>
  <c r="N39" i="9"/>
  <c r="M39" i="9"/>
  <c r="K39" i="9"/>
  <c r="I39" i="9"/>
  <c r="I45" i="9" s="1"/>
  <c r="G39" i="9"/>
  <c r="O24" i="9"/>
  <c r="O27" i="9"/>
  <c r="N24" i="9"/>
  <c r="N27" i="9" s="1"/>
  <c r="M24" i="9"/>
  <c r="M27" i="9"/>
  <c r="L24" i="9"/>
  <c r="L27" i="9" s="1"/>
  <c r="K24" i="9"/>
  <c r="I24" i="9"/>
  <c r="I27" i="9" s="1"/>
  <c r="G24" i="9"/>
  <c r="G27" i="9" s="1"/>
  <c r="O16" i="9"/>
  <c r="N16" i="9"/>
  <c r="M16" i="9"/>
  <c r="L16" i="9"/>
  <c r="K16" i="9"/>
  <c r="I16" i="9"/>
  <c r="G16" i="9"/>
  <c r="O15" i="9"/>
  <c r="N15" i="9"/>
  <c r="M15" i="9"/>
  <c r="L15" i="9"/>
  <c r="K15" i="9"/>
  <c r="I15" i="9"/>
  <c r="G15" i="9"/>
  <c r="O14" i="9"/>
  <c r="N14" i="9"/>
  <c r="M14" i="9"/>
  <c r="L14" i="9"/>
  <c r="K14" i="9"/>
  <c r="I14" i="9"/>
  <c r="G14" i="9"/>
  <c r="G22" i="8"/>
  <c r="E22" i="8"/>
  <c r="I20" i="8"/>
  <c r="H20" i="8"/>
  <c r="G20" i="8"/>
  <c r="F20" i="8"/>
  <c r="E20" i="8"/>
  <c r="I19" i="8"/>
  <c r="I21" i="8" s="1"/>
  <c r="AR2" i="8" s="1"/>
  <c r="H19" i="8"/>
  <c r="H21" i="8" s="1"/>
  <c r="AR3" i="8" s="1"/>
  <c r="G19" i="8"/>
  <c r="G23" i="8" s="1"/>
  <c r="F19" i="8"/>
  <c r="F23" i="8" s="1"/>
  <c r="F21" i="8"/>
  <c r="E19" i="8"/>
  <c r="E21" i="8" s="1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1" i="8"/>
  <c r="I39" i="7"/>
  <c r="I38" i="7"/>
  <c r="I37" i="7"/>
  <c r="I36" i="7"/>
  <c r="I35" i="7"/>
  <c r="AG14" i="7" s="1"/>
  <c r="I34" i="7"/>
  <c r="AF14" i="7" s="1"/>
  <c r="I33" i="7"/>
  <c r="I32" i="7"/>
  <c r="AE14" i="7" s="1"/>
  <c r="I31" i="7"/>
  <c r="I30" i="7"/>
  <c r="I29" i="7"/>
  <c r="I28" i="7"/>
  <c r="AD14" i="7" s="1"/>
  <c r="I27" i="7"/>
  <c r="AC14" i="7" s="1"/>
  <c r="I26" i="7"/>
  <c r="AB14" i="7" s="1"/>
  <c r="I25" i="7"/>
  <c r="I24" i="7"/>
  <c r="AA14" i="7" s="1"/>
  <c r="I23" i="7"/>
  <c r="Z14" i="7" s="1"/>
  <c r="I21" i="7"/>
  <c r="AG6" i="7" s="1"/>
  <c r="I20" i="7"/>
  <c r="AF6" i="7" s="1"/>
  <c r="I19" i="7"/>
  <c r="I18" i="7"/>
  <c r="I17" i="7"/>
  <c r="AE6" i="7" s="1"/>
  <c r="I16" i="7"/>
  <c r="I15" i="7"/>
  <c r="AD6" i="7" s="1"/>
  <c r="W14" i="7"/>
  <c r="I14" i="7"/>
  <c r="AC6" i="7" s="1"/>
  <c r="W13" i="7"/>
  <c r="I13" i="7"/>
  <c r="AB6" i="7" s="1"/>
  <c r="AG12" i="7"/>
  <c r="AF12" i="7"/>
  <c r="AE12" i="7"/>
  <c r="AD12" i="7"/>
  <c r="AC12" i="7"/>
  <c r="AB12" i="7"/>
  <c r="AA12" i="7"/>
  <c r="Z12" i="7"/>
  <c r="W12" i="7"/>
  <c r="I12" i="7"/>
  <c r="I11" i="7"/>
  <c r="I10" i="7"/>
  <c r="AA6" i="7" s="1"/>
  <c r="I9" i="7"/>
  <c r="Z6" i="7" s="1"/>
  <c r="W6" i="7"/>
  <c r="W5" i="7"/>
  <c r="AG4" i="7"/>
  <c r="AF4" i="7"/>
  <c r="AE4" i="7"/>
  <c r="AD4" i="7"/>
  <c r="AC4" i="7"/>
  <c r="AB4" i="7"/>
  <c r="AA4" i="7"/>
  <c r="Z4" i="7"/>
  <c r="W4" i="7"/>
  <c r="O44" i="6"/>
  <c r="N44" i="6"/>
  <c r="M44" i="6"/>
  <c r="K44" i="6"/>
  <c r="I44" i="6"/>
  <c r="G44" i="6"/>
  <c r="O39" i="6"/>
  <c r="N39" i="6"/>
  <c r="M39" i="6"/>
  <c r="K39" i="6"/>
  <c r="I39" i="6"/>
  <c r="G39" i="6"/>
  <c r="O24" i="6"/>
  <c r="O27" i="6" s="1"/>
  <c r="N24" i="6"/>
  <c r="N27" i="6" s="1"/>
  <c r="M24" i="6"/>
  <c r="M27" i="6" s="1"/>
  <c r="L24" i="6"/>
  <c r="L27" i="6" s="1"/>
  <c r="K24" i="6"/>
  <c r="I24" i="6"/>
  <c r="I27" i="6" s="1"/>
  <c r="G24" i="6"/>
  <c r="G27" i="6" s="1"/>
  <c r="O16" i="6"/>
  <c r="N16" i="6"/>
  <c r="M16" i="6"/>
  <c r="L16" i="6"/>
  <c r="K16" i="6"/>
  <c r="I16" i="6"/>
  <c r="G16" i="6"/>
  <c r="O15" i="6"/>
  <c r="N15" i="6"/>
  <c r="M15" i="6"/>
  <c r="L15" i="6"/>
  <c r="K15" i="6"/>
  <c r="I15" i="6"/>
  <c r="G15" i="6"/>
  <c r="O14" i="6"/>
  <c r="N14" i="6"/>
  <c r="M14" i="6"/>
  <c r="L14" i="6"/>
  <c r="K14" i="6"/>
  <c r="I14" i="6"/>
  <c r="G14" i="6"/>
  <c r="I39" i="2"/>
  <c r="I38" i="2"/>
  <c r="I37" i="2"/>
  <c r="I35" i="2"/>
  <c r="AF14" i="2" s="1"/>
  <c r="I34" i="2"/>
  <c r="AE14" i="2" s="1"/>
  <c r="I33" i="2"/>
  <c r="I32" i="2"/>
  <c r="AD14" i="2" s="1"/>
  <c r="I31" i="2"/>
  <c r="I30" i="2"/>
  <c r="I29" i="2"/>
  <c r="I28" i="2"/>
  <c r="AC14" i="2" s="1"/>
  <c r="I27" i="2"/>
  <c r="AB14" i="2" s="1"/>
  <c r="I26" i="2"/>
  <c r="AA14" i="2" s="1"/>
  <c r="I25" i="2"/>
  <c r="I24" i="2"/>
  <c r="Z14" i="2" s="1"/>
  <c r="I23" i="2"/>
  <c r="Y14" i="2" s="1"/>
  <c r="G40" i="2"/>
  <c r="AF12" i="2"/>
  <c r="AE12" i="2"/>
  <c r="AD12" i="2"/>
  <c r="AC12" i="2"/>
  <c r="AB12" i="2"/>
  <c r="AA12" i="2"/>
  <c r="Z12" i="2"/>
  <c r="Y12" i="2"/>
  <c r="I20" i="2"/>
  <c r="AE6" i="2" s="1"/>
  <c r="AE4" i="2"/>
  <c r="I17" i="2"/>
  <c r="AD6" i="2" s="1"/>
  <c r="AD4" i="2"/>
  <c r="I15" i="2"/>
  <c r="AC6" i="2" s="1"/>
  <c r="AC4" i="2"/>
  <c r="I14" i="2"/>
  <c r="AB6" i="2" s="1"/>
  <c r="AB4" i="2"/>
  <c r="I13" i="2"/>
  <c r="AA6" i="2" s="1"/>
  <c r="AA4" i="2"/>
  <c r="I10" i="2"/>
  <c r="Z6" i="2" s="1"/>
  <c r="Z4" i="2"/>
  <c r="I9" i="2"/>
  <c r="Y6" i="2" s="1"/>
  <c r="Y4" i="2"/>
  <c r="V12" i="2"/>
  <c r="V4" i="2"/>
  <c r="I11" i="2"/>
  <c r="I12" i="2"/>
  <c r="I18" i="2"/>
  <c r="I19" i="2"/>
  <c r="G34" i="2"/>
  <c r="AE13" i="2" s="1"/>
  <c r="G31" i="2"/>
  <c r="K37" i="10" l="1"/>
  <c r="K42" i="10" s="1"/>
  <c r="K45" i="9"/>
  <c r="N45" i="6"/>
  <c r="M45" i="9"/>
  <c r="E23" i="8"/>
  <c r="I40" i="7"/>
  <c r="Y14" i="7" s="1"/>
  <c r="O45" i="6"/>
  <c r="K45" i="6"/>
  <c r="I45" i="6"/>
  <c r="H22" i="8"/>
  <c r="G31" i="7"/>
  <c r="G39" i="7"/>
  <c r="N45" i="9"/>
  <c r="G20" i="7"/>
  <c r="AF5" i="7" s="1"/>
  <c r="G10" i="7"/>
  <c r="AA5" i="7" s="1"/>
  <c r="G24" i="7"/>
  <c r="AA13" i="7" s="1"/>
  <c r="G28" i="7"/>
  <c r="AD13" i="7" s="1"/>
  <c r="G32" i="7"/>
  <c r="AE13" i="7" s="1"/>
  <c r="G36" i="7"/>
  <c r="G40" i="7"/>
  <c r="G21" i="7"/>
  <c r="AG5" i="7" s="1"/>
  <c r="G25" i="7"/>
  <c r="G29" i="7"/>
  <c r="G33" i="7"/>
  <c r="G37" i="7"/>
  <c r="G26" i="2"/>
  <c r="AA13" i="2" s="1"/>
  <c r="G26" i="7"/>
  <c r="AB13" i="7" s="1"/>
  <c r="G30" i="7"/>
  <c r="G34" i="7"/>
  <c r="AF13" i="7" s="1"/>
  <c r="G38" i="7"/>
  <c r="G17" i="7"/>
  <c r="AE5" i="7" s="1"/>
  <c r="G19" i="7"/>
  <c r="G23" i="7"/>
  <c r="Z13" i="7" s="1"/>
  <c r="G14" i="7"/>
  <c r="AC5" i="7" s="1"/>
  <c r="G12" i="7"/>
  <c r="Y12" i="7"/>
  <c r="G27" i="7"/>
  <c r="AC13" i="7" s="1"/>
  <c r="G35" i="7"/>
  <c r="AG13" i="7" s="1"/>
  <c r="H41" i="10"/>
  <c r="H44" i="10" s="1"/>
  <c r="H37" i="10"/>
  <c r="H42" i="10" s="1"/>
  <c r="I37" i="10"/>
  <c r="I42" i="10" s="1"/>
  <c r="I41" i="10"/>
  <c r="I44" i="10" s="1"/>
  <c r="L37" i="10"/>
  <c r="L42" i="10" s="1"/>
  <c r="F41" i="10"/>
  <c r="F44" i="10" s="1"/>
  <c r="G45" i="6"/>
  <c r="M45" i="6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I22" i="8"/>
  <c r="I23" i="8"/>
  <c r="G29" i="2"/>
  <c r="G30" i="2"/>
  <c r="I40" i="2"/>
  <c r="X14" i="2" s="1"/>
  <c r="H23" i="8"/>
  <c r="G24" i="2"/>
  <c r="Z13" i="2" s="1"/>
  <c r="X12" i="2"/>
  <c r="G35" i="2"/>
  <c r="AF13" i="2" s="1"/>
  <c r="G37" i="2"/>
  <c r="G39" i="2"/>
  <c r="G11" i="7"/>
  <c r="G28" i="2"/>
  <c r="AC13" i="2" s="1"/>
  <c r="G16" i="7"/>
  <c r="G18" i="7"/>
  <c r="I22" i="7"/>
  <c r="Y6" i="7" s="1"/>
  <c r="Y4" i="7"/>
  <c r="G32" i="2"/>
  <c r="AD13" i="2" s="1"/>
  <c r="G27" i="2"/>
  <c r="AB13" i="2" s="1"/>
  <c r="G21" i="8"/>
  <c r="G13" i="7"/>
  <c r="AB5" i="7" s="1"/>
  <c r="G15" i="7"/>
  <c r="AD5" i="7" s="1"/>
  <c r="G22" i="7"/>
  <c r="G33" i="2"/>
  <c r="G23" i="2"/>
  <c r="Y13" i="2" s="1"/>
  <c r="G25" i="2"/>
  <c r="G36" i="2"/>
  <c r="AF4" i="2"/>
  <c r="I21" i="2"/>
  <c r="AF6" i="2" s="1"/>
  <c r="F22" i="2"/>
  <c r="G18" i="2" s="1"/>
  <c r="G17" i="2" l="1"/>
  <c r="AD5" i="2" s="1"/>
  <c r="G9" i="2"/>
  <c r="Y5" i="2" s="1"/>
  <c r="G14" i="2"/>
  <c r="AB5" i="2" s="1"/>
  <c r="G11" i="2"/>
  <c r="G22" i="2"/>
  <c r="G10" i="2"/>
  <c r="Z5" i="2" s="1"/>
  <c r="I22" i="2"/>
  <c r="X6" i="2" s="1"/>
  <c r="X4" i="2"/>
  <c r="G20" i="2"/>
  <c r="AE5" i="2" s="1"/>
  <c r="G15" i="2"/>
  <c r="AC5" i="2" s="1"/>
  <c r="G16" i="2"/>
  <c r="G19" i="2"/>
  <c r="G21" i="2"/>
  <c r="AF5" i="2" s="1"/>
  <c r="G13" i="2"/>
  <c r="AA5" i="2" s="1"/>
  <c r="G12" i="2"/>
</calcChain>
</file>

<file path=xl/sharedStrings.xml><?xml version="1.0" encoding="utf-8"?>
<sst xmlns="http://schemas.openxmlformats.org/spreadsheetml/2006/main" count="504" uniqueCount="300">
  <si>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</si>
  <si>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</si>
  <si>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</si>
  <si>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</si>
  <si>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</si>
  <si>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</si>
  <si>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</si>
  <si>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</si>
  <si>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</si>
  <si>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</si>
  <si>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</si>
  <si>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</si>
  <si>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</si>
  <si>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</si>
  <si>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</si>
  <si>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</si>
  <si>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</si>
  <si>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</si>
  <si>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</si>
  <si>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</si>
  <si>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</si>
  <si>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</si>
  <si>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</si>
  <si>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</si>
  <si>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</si>
  <si>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</si>
  <si>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</si>
  <si>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</si>
  <si>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</si>
  <si>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</si>
  <si>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</si>
  <si>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</si>
  <si>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</si>
  <si>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</si>
  <si>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</si>
  <si>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</si>
  <si>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</si>
  <si>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</si>
  <si>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</si>
  <si>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</si>
  <si>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</si>
  <si>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</si>
  <si>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</si>
  <si>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</si>
  <si>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</si>
  <si>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</si>
  <si>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</si>
  <si>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</si>
  <si>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</si>
  <si>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</si>
  <si>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</si>
  <si>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</si>
  <si>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</si>
  <si>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</si>
  <si>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</si>
  <si>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</si>
  <si>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</si>
  <si>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</si>
  <si>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</si>
  <si>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</si>
  <si>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</si>
  <si>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</si>
  <si>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</si>
  <si>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</si>
  <si>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</si>
  <si>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</si>
  <si>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</si>
  <si>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</si>
  <si>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</si>
  <si>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</si>
  <si>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</si>
  <si>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</si>
  <si>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</si>
  <si>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</si>
  <si>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</si>
  <si>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</si>
  <si>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</si>
  <si>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</si>
  <si>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</si>
  <si>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</si>
  <si>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</si>
  <si>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</si>
  <si>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</si>
  <si>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</si>
  <si>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</si>
  <si>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</si>
  <si>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</si>
  <si>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</si>
  <si>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</si>
  <si>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</si>
  <si>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</si>
  <si>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</si>
  <si>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</si>
  <si>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</si>
  <si>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</si>
  <si>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</si>
  <si>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</si>
  <si>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</si>
  <si>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</si>
  <si>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</si>
  <si>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</si>
  <si>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</si>
  <si>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</si>
  <si>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</si>
  <si>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</si>
  <si>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</si>
  <si>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</si>
  <si>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</si>
  <si>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</si>
  <si>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</si>
  <si>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</si>
  <si>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</si>
  <si>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</si>
  <si>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</si>
  <si>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</si>
  <si>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</si>
  <si>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</si>
  <si>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</si>
  <si>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</si>
  <si>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</si>
  <si>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</si>
  <si>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</si>
  <si>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</si>
  <si>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</si>
  <si>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</si>
  <si>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</si>
  <si>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</si>
  <si>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</si>
  <si>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</si>
  <si>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</si>
  <si>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</si>
  <si>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</si>
  <si>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</si>
  <si>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</si>
  <si>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</si>
  <si>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</si>
  <si>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</si>
  <si>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</si>
  <si>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</si>
  <si>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</si>
  <si>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</si>
  <si>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</si>
  <si>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</si>
  <si>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</si>
  <si>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</si>
  <si>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</si>
  <si>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</si>
  <si>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</si>
  <si>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</si>
  <si>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</si>
  <si>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</si>
  <si>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</si>
  <si>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</si>
  <si>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</si>
  <si>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</si>
  <si>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</si>
  <si>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</si>
  <si>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</si>
  <si>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</si>
  <si>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</si>
  <si>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</si>
  <si>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</si>
  <si>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</si>
  <si>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</si>
  <si>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</si>
  <si>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</si>
  <si>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</si>
  <si>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</si>
  <si>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</si>
  <si>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</si>
  <si>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</si>
  <si>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</si>
  <si>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</si>
  <si>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</si>
  <si>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</si>
  <si>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</si>
  <si>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</si>
  <si>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</si>
  <si>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</si>
  <si>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</si>
  <si>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</si>
  <si>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</si>
  <si>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</si>
  <si>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</si>
  <si>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</si>
  <si>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</si>
  <si>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</si>
  <si>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</si>
  <si>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</si>
  <si>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</si>
  <si>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</si>
  <si>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</si>
  <si>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</si>
  <si>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</si>
  <si>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</si>
  <si>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</si>
  <si>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</si>
  <si>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</si>
  <si>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</si>
  <si>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</si>
  <si>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</si>
  <si>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</si>
  <si>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</si>
  <si>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</si>
  <si>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</si>
  <si>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</si>
  <si>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</si>
  <si>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</si>
  <si>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</si>
  <si>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</si>
  <si>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</si>
  <si>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</si>
  <si>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</si>
  <si>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</si>
  <si>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</si>
  <si>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</si>
  <si>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</si>
  <si>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</si>
  <si>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</si>
  <si>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</si>
  <si>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</si>
  <si>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</si>
  <si>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</si>
  <si>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</si>
  <si>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</si>
  <si>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</si>
  <si>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</si>
  <si>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</si>
  <si>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</si>
  <si>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</si>
  <si>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</si>
  <si>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</si>
  <si>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</si>
  <si>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</si>
  <si>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</si>
  <si>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</si>
  <si>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</si>
  <si>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</si>
  <si>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</si>
  <si>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</si>
  <si>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</si>
  <si>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</si>
  <si>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</si>
  <si>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</si>
  <si>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</si>
  <si>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</si>
  <si>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</si>
  <si>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</si>
  <si>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</si>
  <si>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</si>
  <si>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</si>
  <si>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</si>
  <si>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</si>
  <si>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</si>
  <si>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</si>
  <si>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</si>
  <si>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</si>
  <si>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</si>
  <si>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</si>
  <si>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</si>
  <si>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</si>
  <si>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</si>
  <si>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</si>
  <si>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</si>
  <si>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</si>
  <si>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</si>
  <si>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</si>
  <si>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</si>
  <si>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</si>
  <si>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</si>
  <si>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</si>
  <si>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</si>
  <si>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</si>
  <si>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</si>
  <si>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</si>
  <si>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</si>
  <si>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</si>
  <si>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</si>
  <si>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</si>
  <si>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</si>
  <si>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</si>
  <si>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</si>
  <si>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</si>
  <si>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</si>
  <si>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</si>
  <si>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</si>
  <si>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浜松市</t>
    <rPh sb="0" eb="3">
      <t>ハママツシ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</si>
  <si>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</si>
  <si>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</si>
  <si>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</si>
  <si>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と畜事業</t>
    <rPh sb="1" eb="2">
      <t>チク</t>
    </rPh>
    <rPh sb="2" eb="4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</si>
  <si>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</si>
  <si>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駐車場事業</t>
    <rPh sb="0" eb="3">
      <t>チュウシャジョウ</t>
    </rPh>
    <rPh sb="3" eb="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</si>
  <si>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</si>
  <si>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</si>
  <si>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浜松市</t>
    <rPh sb="0" eb="3">
      <t>ハママツシ</t>
    </rPh>
    <phoneticPr fontId="15"/>
  </si>
  <si>
    <t>なゆた浜北</t>
    <rPh sb="3" eb="5">
      <t>ハマキタ</t>
    </rPh>
    <phoneticPr fontId="15"/>
  </si>
  <si>
    <t>浜松市</t>
    <rPh sb="0" eb="3">
      <t>ハママツシ</t>
    </rPh>
    <phoneticPr fontId="7"/>
  </si>
  <si>
    <t>浜松市</t>
    <rPh sb="0" eb="3">
      <t>ハママツシ</t>
    </rPh>
    <phoneticPr fontId="15"/>
  </si>
  <si>
    <t>浜松市</t>
    <rPh sb="0" eb="3">
      <t>ハママツシ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</si>
</sst>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69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54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2"/>
  <sheetViews>
    <sheetView tabSelected="1" view="pageBreakPreview" zoomScale="90" zoomScaleNormal="100" zoomScaleSheetLayoutView="9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22" width="9" style="1"/>
    <col min="23" max="23" width="11.375" style="1" customWidth="1"/>
    <col min="24" max="24" width="12.75" style="1" customWidth="1"/>
    <col min="25" max="25" width="13.875" style="1" customWidth="1"/>
    <col min="26" max="26" width="14.75" style="1" customWidth="1"/>
    <col min="27" max="34" width="11.125" style="1" customWidth="1"/>
    <col min="35" max="16384" width="9" style="1"/>
  </cols>
  <sheetData>
    <row r="1" spans="1:33" ht="33.950000000000003" customHeight="1">
      <c r="A1" s="309" t="s">
        <v>0</v>
      </c>
      <c r="B1" s="309"/>
      <c r="C1" s="309"/>
      <c r="D1" s="309"/>
      <c r="E1" s="76" t="s">
        <v>297</v>
      </c>
      <c r="F1" s="2"/>
      <c r="V1" s="315" t="s">
        <v>105</v>
      </c>
      <c r="W1" s="315"/>
    </row>
    <row r="2" spans="1:33">
      <c r="V2" s="316" t="s">
        <v>106</v>
      </c>
      <c r="W2" s="316"/>
      <c r="X2" s="317" t="s">
        <v>107</v>
      </c>
      <c r="Y2" s="319" t="s">
        <v>108</v>
      </c>
      <c r="Z2" s="320"/>
      <c r="AA2" s="321"/>
      <c r="AB2" s="316" t="s">
        <v>109</v>
      </c>
      <c r="AC2" s="316" t="s">
        <v>110</v>
      </c>
      <c r="AD2" s="316" t="s">
        <v>111</v>
      </c>
      <c r="AE2" s="316" t="s">
        <v>112</v>
      </c>
      <c r="AF2" s="316" t="s">
        <v>113</v>
      </c>
    </row>
    <row r="3" spans="1:33" ht="14.25">
      <c r="A3" s="22" t="s">
        <v>104</v>
      </c>
      <c r="V3" s="316"/>
      <c r="W3" s="316"/>
      <c r="X3" s="318"/>
      <c r="Y3" s="171"/>
      <c r="Z3" s="170" t="s">
        <v>126</v>
      </c>
      <c r="AA3" s="170" t="s">
        <v>127</v>
      </c>
      <c r="AB3" s="316"/>
      <c r="AC3" s="316"/>
      <c r="AD3" s="316"/>
      <c r="AE3" s="316"/>
      <c r="AF3" s="316"/>
    </row>
    <row r="4" spans="1:33">
      <c r="V4" s="317" t="str">
        <f>E1</f>
        <v>浜松市</v>
      </c>
      <c r="W4" s="172" t="s">
        <v>114</v>
      </c>
      <c r="X4" s="173">
        <f>F22</f>
        <v>350357</v>
      </c>
      <c r="Y4" s="173">
        <f>F9</f>
        <v>134700</v>
      </c>
      <c r="Z4" s="173">
        <f>F10</f>
        <v>64402</v>
      </c>
      <c r="AA4" s="173">
        <f>F13</f>
        <v>50884</v>
      </c>
      <c r="AB4" s="173">
        <f>F14</f>
        <v>3548</v>
      </c>
      <c r="AC4" s="173">
        <f>F15</f>
        <v>25000</v>
      </c>
      <c r="AD4" s="173">
        <f>F17</f>
        <v>62379.26</v>
      </c>
      <c r="AE4" s="173">
        <f>F20</f>
        <v>42927.9</v>
      </c>
      <c r="AF4" s="173">
        <f>F21</f>
        <v>54911.629999999946</v>
      </c>
      <c r="AG4" s="174"/>
    </row>
    <row r="5" spans="1:33">
      <c r="A5" s="21" t="s">
        <v>272</v>
      </c>
      <c r="V5" s="323"/>
      <c r="W5" s="172" t="s">
        <v>115</v>
      </c>
      <c r="X5" s="175"/>
      <c r="Y5" s="175">
        <f>G9</f>
        <v>38.446498856880268</v>
      </c>
      <c r="Z5" s="175">
        <f>G10</f>
        <v>18.381821970161862</v>
      </c>
      <c r="AA5" s="175">
        <f>G13</f>
        <v>14.523471773077176</v>
      </c>
      <c r="AB5" s="175">
        <f>G14</f>
        <v>1.0126813507365344</v>
      </c>
      <c r="AC5" s="175">
        <f>G15</f>
        <v>7.1355788524276669</v>
      </c>
      <c r="AD5" s="175">
        <f>G17</f>
        <v>17.804485139443482</v>
      </c>
      <c r="AE5" s="175">
        <f>G20</f>
        <v>12.252616616765186</v>
      </c>
      <c r="AF5" s="175">
        <f>G21</f>
        <v>15.67305063121329</v>
      </c>
    </row>
    <row r="6" spans="1:33" ht="14.25">
      <c r="A6" s="3"/>
      <c r="G6" s="313" t="s">
        <v>128</v>
      </c>
      <c r="H6" s="314"/>
      <c r="I6" s="314"/>
      <c r="V6" s="318"/>
      <c r="W6" s="172" t="s">
        <v>116</v>
      </c>
      <c r="X6" s="175">
        <f>I22</f>
        <v>0.16615241397506253</v>
      </c>
      <c r="Y6" s="175">
        <f>I9</f>
        <v>-10.140093395597061</v>
      </c>
      <c r="Z6" s="175">
        <f>I10</f>
        <v>-14.445507200170038</v>
      </c>
      <c r="AA6" s="175">
        <f>I13</f>
        <v>-7.2813411078717198</v>
      </c>
      <c r="AB6" s="175">
        <f>I14</f>
        <v>-6.6315789473684212</v>
      </c>
      <c r="AC6" s="175">
        <f>I15</f>
        <v>7.296137339055786</v>
      </c>
      <c r="AD6" s="175">
        <f>I17</f>
        <v>7.6362789293186406</v>
      </c>
      <c r="AE6" s="175">
        <f>I20</f>
        <v>28.656844351469466</v>
      </c>
      <c r="AF6" s="175">
        <f>I21</f>
        <v>1.3570140294172583</v>
      </c>
    </row>
    <row r="7" spans="1:33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3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3" ht="18" customHeight="1">
      <c r="A9" s="310" t="s">
        <v>80</v>
      </c>
      <c r="B9" s="310" t="s">
        <v>81</v>
      </c>
      <c r="C9" s="47" t="s">
        <v>3</v>
      </c>
      <c r="D9" s="48"/>
      <c r="E9" s="49"/>
      <c r="F9" s="77">
        <v>134700</v>
      </c>
      <c r="G9" s="78">
        <f t="shared" ref="G9:G22" si="0">F9/$F$22*100</f>
        <v>38.446498856880268</v>
      </c>
      <c r="H9" s="79">
        <v>149900</v>
      </c>
      <c r="I9" s="80">
        <f t="shared" ref="I9:I21" si="1">(F9/H9-1)*100</f>
        <v>-10.140093395597061</v>
      </c>
      <c r="V9" s="325" t="s">
        <v>105</v>
      </c>
      <c r="W9" s="326"/>
      <c r="X9" s="327" t="s">
        <v>117</v>
      </c>
    </row>
    <row r="10" spans="1:33" ht="18" customHeight="1">
      <c r="A10" s="311"/>
      <c r="B10" s="311"/>
      <c r="C10" s="8"/>
      <c r="D10" s="50" t="s">
        <v>22</v>
      </c>
      <c r="E10" s="30"/>
      <c r="F10" s="81">
        <v>64402</v>
      </c>
      <c r="G10" s="82">
        <f t="shared" si="0"/>
        <v>18.381821970161862</v>
      </c>
      <c r="H10" s="83">
        <v>75276</v>
      </c>
      <c r="I10" s="84">
        <f t="shared" si="1"/>
        <v>-14.445507200170038</v>
      </c>
      <c r="V10" s="316" t="s">
        <v>106</v>
      </c>
      <c r="W10" s="316"/>
      <c r="X10" s="327"/>
      <c r="Y10" s="319" t="s">
        <v>118</v>
      </c>
      <c r="Z10" s="320"/>
      <c r="AA10" s="321"/>
      <c r="AB10" s="319" t="s">
        <v>119</v>
      </c>
      <c r="AC10" s="324"/>
      <c r="AD10" s="322"/>
      <c r="AE10" s="319" t="s">
        <v>120</v>
      </c>
      <c r="AF10" s="322"/>
    </row>
    <row r="11" spans="1:33" ht="18" customHeight="1">
      <c r="A11" s="311"/>
      <c r="B11" s="311"/>
      <c r="C11" s="34"/>
      <c r="D11" s="35"/>
      <c r="E11" s="33" t="s">
        <v>23</v>
      </c>
      <c r="F11" s="85">
        <v>56767</v>
      </c>
      <c r="G11" s="86">
        <f t="shared" si="0"/>
        <v>16.202616188630454</v>
      </c>
      <c r="H11" s="87">
        <v>63610</v>
      </c>
      <c r="I11" s="88">
        <f t="shared" si="1"/>
        <v>-10.757742493318656</v>
      </c>
      <c r="V11" s="316"/>
      <c r="W11" s="316"/>
      <c r="X11" s="325"/>
      <c r="Y11" s="171"/>
      <c r="Z11" s="170" t="s">
        <v>121</v>
      </c>
      <c r="AA11" s="170" t="s">
        <v>122</v>
      </c>
      <c r="AB11" s="171"/>
      <c r="AC11" s="170" t="s">
        <v>123</v>
      </c>
      <c r="AD11" s="170" t="s">
        <v>124</v>
      </c>
      <c r="AE11" s="171"/>
      <c r="AF11" s="176" t="s">
        <v>125</v>
      </c>
    </row>
    <row r="12" spans="1:33" ht="18" customHeight="1">
      <c r="A12" s="311"/>
      <c r="B12" s="311"/>
      <c r="C12" s="34"/>
      <c r="D12" s="36"/>
      <c r="E12" s="33" t="s">
        <v>24</v>
      </c>
      <c r="F12" s="85">
        <v>2748</v>
      </c>
      <c r="G12" s="86">
        <f>F12/$F$22*100</f>
        <v>0.78434282745884909</v>
      </c>
      <c r="H12" s="87">
        <v>6980</v>
      </c>
      <c r="I12" s="88">
        <f t="shared" si="1"/>
        <v>-60.630372492836671</v>
      </c>
      <c r="V12" s="317" t="str">
        <f>E1</f>
        <v>浜松市</v>
      </c>
      <c r="W12" s="172" t="s">
        <v>114</v>
      </c>
      <c r="X12" s="173">
        <f>F40</f>
        <v>350357.473</v>
      </c>
      <c r="Y12" s="173">
        <f>F23</f>
        <v>203000.24199999997</v>
      </c>
      <c r="Z12" s="173">
        <f>F24</f>
        <v>83314.434999999998</v>
      </c>
      <c r="AA12" s="173">
        <f>F26</f>
        <v>40462.648000000001</v>
      </c>
      <c r="AB12" s="173">
        <f>F27</f>
        <v>105455.31700000001</v>
      </c>
      <c r="AC12" s="173">
        <f>F28</f>
        <v>48366.383999999998</v>
      </c>
      <c r="AD12" s="173">
        <f>F32</f>
        <v>370.42099999999999</v>
      </c>
      <c r="AE12" s="173">
        <f>F34</f>
        <v>41901.914000000004</v>
      </c>
      <c r="AF12" s="173">
        <f>F35</f>
        <v>38901.914000000004</v>
      </c>
      <c r="AG12" s="177"/>
    </row>
    <row r="13" spans="1:33" ht="18" customHeight="1">
      <c r="A13" s="311"/>
      <c r="B13" s="311"/>
      <c r="C13" s="11"/>
      <c r="D13" s="31" t="s">
        <v>25</v>
      </c>
      <c r="E13" s="32"/>
      <c r="F13" s="89">
        <v>50884</v>
      </c>
      <c r="G13" s="90">
        <f t="shared" si="0"/>
        <v>14.523471773077176</v>
      </c>
      <c r="H13" s="91">
        <v>54880</v>
      </c>
      <c r="I13" s="92">
        <f t="shared" si="1"/>
        <v>-7.2813411078717198</v>
      </c>
      <c r="V13" s="323"/>
      <c r="W13" s="172" t="s">
        <v>115</v>
      </c>
      <c r="X13" s="175"/>
      <c r="Y13" s="175">
        <f>G23</f>
        <v>57.940891130927866</v>
      </c>
      <c r="Z13" s="175">
        <f>G24</f>
        <v>23.779836715513699</v>
      </c>
      <c r="AA13" s="175">
        <f>G26</f>
        <v>11.548961023588614</v>
      </c>
      <c r="AB13" s="175">
        <f>G27</f>
        <v>30.099348558778999</v>
      </c>
      <c r="AC13" s="175">
        <f>G28</f>
        <v>13.804867236269855</v>
      </c>
      <c r="AD13" s="175">
        <f>G32</f>
        <v>0.10572658742746439</v>
      </c>
      <c r="AE13" s="175">
        <f>G34</f>
        <v>11.95976031029314</v>
      </c>
      <c r="AF13" s="175">
        <f>G35</f>
        <v>11.103492004008148</v>
      </c>
    </row>
    <row r="14" spans="1:33" ht="18" customHeight="1">
      <c r="A14" s="311"/>
      <c r="B14" s="311"/>
      <c r="C14" s="52" t="s">
        <v>4</v>
      </c>
      <c r="D14" s="53"/>
      <c r="E14" s="54"/>
      <c r="F14" s="85">
        <v>3548</v>
      </c>
      <c r="G14" s="86">
        <f t="shared" si="0"/>
        <v>1.0126813507365344</v>
      </c>
      <c r="H14" s="87">
        <v>3800</v>
      </c>
      <c r="I14" s="88">
        <f t="shared" si="1"/>
        <v>-6.6315789473684212</v>
      </c>
      <c r="V14" s="318"/>
      <c r="W14" s="172" t="s">
        <v>116</v>
      </c>
      <c r="X14" s="175">
        <f>I40</f>
        <v>0.16628764344126523</v>
      </c>
      <c r="Y14" s="175">
        <f>I23</f>
        <v>1.9824592790553819</v>
      </c>
      <c r="Z14" s="175">
        <f>I24</f>
        <v>-1.6154053453303896</v>
      </c>
      <c r="AA14" s="175">
        <f>I26</f>
        <v>6.67178601489955</v>
      </c>
      <c r="AB14" s="175">
        <f>I27</f>
        <v>6.2826037826273717</v>
      </c>
      <c r="AC14" s="175">
        <f>I28</f>
        <v>11.114349348818253</v>
      </c>
      <c r="AD14" s="175">
        <f>I32</f>
        <v>-44.228235715694552</v>
      </c>
      <c r="AE14" s="175">
        <f>I34</f>
        <v>-18.637292433359455</v>
      </c>
      <c r="AF14" s="175">
        <f>I35</f>
        <v>-21.410508134450581</v>
      </c>
    </row>
    <row r="15" spans="1:33" ht="18" customHeight="1">
      <c r="A15" s="311"/>
      <c r="B15" s="311"/>
      <c r="C15" s="52" t="s">
        <v>5</v>
      </c>
      <c r="D15" s="53"/>
      <c r="E15" s="54"/>
      <c r="F15" s="85">
        <v>25000</v>
      </c>
      <c r="G15" s="86">
        <f t="shared" si="0"/>
        <v>7.1355788524276669</v>
      </c>
      <c r="H15" s="87">
        <v>23300</v>
      </c>
      <c r="I15" s="88">
        <f t="shared" si="1"/>
        <v>7.296137339055786</v>
      </c>
    </row>
    <row r="16" spans="1:33" ht="18" customHeight="1">
      <c r="A16" s="311"/>
      <c r="B16" s="311"/>
      <c r="C16" s="52" t="s">
        <v>26</v>
      </c>
      <c r="D16" s="53"/>
      <c r="E16" s="54"/>
      <c r="F16" s="85">
        <v>4425.942</v>
      </c>
      <c r="G16" s="86">
        <f t="shared" si="0"/>
        <v>1.2632663254908565</v>
      </c>
      <c r="H16" s="87">
        <v>4422.1790000000001</v>
      </c>
      <c r="I16" s="88">
        <f>(F16/H16-1)*100</f>
        <v>8.5093796519775111E-2</v>
      </c>
    </row>
    <row r="17" spans="1:9" ht="18" customHeight="1">
      <c r="A17" s="311"/>
      <c r="B17" s="311"/>
      <c r="C17" s="52" t="s">
        <v>6</v>
      </c>
      <c r="D17" s="53"/>
      <c r="E17" s="54"/>
      <c r="F17" s="85">
        <v>62379.26</v>
      </c>
      <c r="G17" s="86">
        <f t="shared" si="0"/>
        <v>17.804485139443482</v>
      </c>
      <c r="H17" s="87">
        <v>57953.75</v>
      </c>
      <c r="I17" s="88">
        <f t="shared" si="1"/>
        <v>7.6362789293186406</v>
      </c>
    </row>
    <row r="18" spans="1:9" ht="18" customHeight="1">
      <c r="A18" s="311"/>
      <c r="B18" s="311"/>
      <c r="C18" s="52" t="s">
        <v>27</v>
      </c>
      <c r="D18" s="53"/>
      <c r="E18" s="54"/>
      <c r="F18" s="85">
        <v>21821.416000000001</v>
      </c>
      <c r="G18" s="86">
        <f t="shared" si="0"/>
        <v>6.2283373815850691</v>
      </c>
      <c r="H18" s="87">
        <v>22190.235000000001</v>
      </c>
      <c r="I18" s="88">
        <f t="shared" si="1"/>
        <v>-1.6620779365337901</v>
      </c>
    </row>
    <row r="19" spans="1:9" ht="18" customHeight="1">
      <c r="A19" s="311"/>
      <c r="B19" s="311"/>
      <c r="C19" s="52" t="s">
        <v>28</v>
      </c>
      <c r="D19" s="53"/>
      <c r="E19" s="54"/>
      <c r="F19" s="85">
        <v>642.85199999999998</v>
      </c>
      <c r="G19" s="86">
        <f t="shared" si="0"/>
        <v>0.18348484545763322</v>
      </c>
      <c r="H19" s="87">
        <v>667.02700000000004</v>
      </c>
      <c r="I19" s="88">
        <f t="shared" si="1"/>
        <v>-3.624291070676311</v>
      </c>
    </row>
    <row r="20" spans="1:9" ht="18" customHeight="1">
      <c r="A20" s="311"/>
      <c r="B20" s="311"/>
      <c r="C20" s="52" t="s">
        <v>7</v>
      </c>
      <c r="D20" s="53"/>
      <c r="E20" s="54"/>
      <c r="F20" s="85">
        <v>42927.9</v>
      </c>
      <c r="G20" s="86">
        <f t="shared" si="0"/>
        <v>12.252616616765186</v>
      </c>
      <c r="H20" s="87">
        <v>33366.199999999997</v>
      </c>
      <c r="I20" s="88">
        <f t="shared" si="1"/>
        <v>28.656844351469466</v>
      </c>
    </row>
    <row r="21" spans="1:9" ht="18" customHeight="1">
      <c r="A21" s="311"/>
      <c r="B21" s="311"/>
      <c r="C21" s="57" t="s">
        <v>8</v>
      </c>
      <c r="D21" s="58"/>
      <c r="E21" s="56"/>
      <c r="F21" s="93">
        <f>350357-SUM(F9,F14,F15,F16,F17,F18,F19,F20)</f>
        <v>54911.629999999946</v>
      </c>
      <c r="G21" s="94">
        <f t="shared" si="0"/>
        <v>15.67305063121329</v>
      </c>
      <c r="H21" s="95">
        <v>54176.447999999997</v>
      </c>
      <c r="I21" s="96">
        <f t="shared" si="1"/>
        <v>1.3570140294172583</v>
      </c>
    </row>
    <row r="22" spans="1:9" ht="18" customHeight="1">
      <c r="A22" s="311"/>
      <c r="B22" s="312"/>
      <c r="C22" s="59" t="s">
        <v>9</v>
      </c>
      <c r="D22" s="37"/>
      <c r="E22" s="60"/>
      <c r="F22" s="97">
        <f>SUM(F9,F14:F21)</f>
        <v>350357</v>
      </c>
      <c r="G22" s="98">
        <f t="shared" si="0"/>
        <v>100</v>
      </c>
      <c r="H22" s="97">
        <f>SUM(H9,H14:H21)</f>
        <v>349775.83899999998</v>
      </c>
      <c r="I22" s="280">
        <f t="shared" ref="I22:I40" si="2">(F22/H22-1)*100</f>
        <v>0.16615241397506253</v>
      </c>
    </row>
    <row r="23" spans="1:9" ht="18" customHeight="1">
      <c r="A23" s="311"/>
      <c r="B23" s="310" t="s">
        <v>82</v>
      </c>
      <c r="C23" s="4" t="s">
        <v>10</v>
      </c>
      <c r="D23" s="5"/>
      <c r="E23" s="23"/>
      <c r="F23" s="77">
        <f>SUM(F24:F26)</f>
        <v>203000.24199999997</v>
      </c>
      <c r="G23" s="78">
        <f t="shared" ref="G23:G37" si="3">F23/$F$40*100</f>
        <v>57.940891130927866</v>
      </c>
      <c r="H23" s="79">
        <v>199054.076</v>
      </c>
      <c r="I23" s="99">
        <f t="shared" si="2"/>
        <v>1.9824592790553819</v>
      </c>
    </row>
    <row r="24" spans="1:9" ht="18" customHeight="1">
      <c r="A24" s="311"/>
      <c r="B24" s="311"/>
      <c r="C24" s="8"/>
      <c r="D24" s="10" t="s">
        <v>11</v>
      </c>
      <c r="E24" s="38"/>
      <c r="F24" s="85">
        <v>83314.434999999998</v>
      </c>
      <c r="G24" s="86">
        <f t="shared" si="3"/>
        <v>23.779836715513699</v>
      </c>
      <c r="H24" s="87">
        <v>84682.399000000005</v>
      </c>
      <c r="I24" s="88">
        <f t="shared" si="2"/>
        <v>-1.6154053453303896</v>
      </c>
    </row>
    <row r="25" spans="1:9" ht="18" customHeight="1">
      <c r="A25" s="311"/>
      <c r="B25" s="311"/>
      <c r="C25" s="8"/>
      <c r="D25" s="10" t="s">
        <v>29</v>
      </c>
      <c r="E25" s="38"/>
      <c r="F25" s="85">
        <v>79223.159</v>
      </c>
      <c r="G25" s="86">
        <f t="shared" si="3"/>
        <v>22.612093391825557</v>
      </c>
      <c r="H25" s="87">
        <v>76439.764999999999</v>
      </c>
      <c r="I25" s="88">
        <f t="shared" si="2"/>
        <v>3.6412906292948355</v>
      </c>
    </row>
    <row r="26" spans="1:9" ht="18" customHeight="1">
      <c r="A26" s="311"/>
      <c r="B26" s="311"/>
      <c r="C26" s="11"/>
      <c r="D26" s="10" t="s">
        <v>12</v>
      </c>
      <c r="E26" s="38"/>
      <c r="F26" s="85">
        <v>40462.648000000001</v>
      </c>
      <c r="G26" s="86">
        <f t="shared" si="3"/>
        <v>11.548961023588614</v>
      </c>
      <c r="H26" s="87">
        <v>37931.911999999997</v>
      </c>
      <c r="I26" s="88">
        <f t="shared" si="2"/>
        <v>6.67178601489955</v>
      </c>
    </row>
    <row r="27" spans="1:9" ht="18" customHeight="1">
      <c r="A27" s="311"/>
      <c r="B27" s="311"/>
      <c r="C27" s="8" t="s">
        <v>13</v>
      </c>
      <c r="D27" s="14"/>
      <c r="E27" s="25"/>
      <c r="F27" s="77">
        <f>SUM(F28:F33)</f>
        <v>105455.31700000001</v>
      </c>
      <c r="G27" s="78">
        <f t="shared" si="3"/>
        <v>30.099348558778999</v>
      </c>
      <c r="H27" s="79">
        <v>99221.615999999995</v>
      </c>
      <c r="I27" s="99">
        <f t="shared" si="2"/>
        <v>6.2826037826273717</v>
      </c>
    </row>
    <row r="28" spans="1:9" ht="18" customHeight="1">
      <c r="A28" s="311"/>
      <c r="B28" s="311"/>
      <c r="C28" s="8"/>
      <c r="D28" s="10" t="s">
        <v>14</v>
      </c>
      <c r="E28" s="38"/>
      <c r="F28" s="85">
        <v>48366.383999999998</v>
      </c>
      <c r="G28" s="86">
        <f t="shared" si="3"/>
        <v>13.804867236269855</v>
      </c>
      <c r="H28" s="87">
        <v>43528.476999999999</v>
      </c>
      <c r="I28" s="88">
        <f t="shared" si="2"/>
        <v>11.114349348818253</v>
      </c>
    </row>
    <row r="29" spans="1:9" ht="18" customHeight="1">
      <c r="A29" s="311"/>
      <c r="B29" s="311"/>
      <c r="C29" s="8"/>
      <c r="D29" s="10" t="s">
        <v>30</v>
      </c>
      <c r="E29" s="38"/>
      <c r="F29" s="85">
        <v>9895.7469999999994</v>
      </c>
      <c r="G29" s="86">
        <f t="shared" si="3"/>
        <v>2.8244715077049318</v>
      </c>
      <c r="H29" s="87">
        <v>10321.434999999999</v>
      </c>
      <c r="I29" s="88">
        <f t="shared" si="2"/>
        <v>-4.1243102339936222</v>
      </c>
    </row>
    <row r="30" spans="1:9" ht="18" customHeight="1">
      <c r="A30" s="311"/>
      <c r="B30" s="311"/>
      <c r="C30" s="8"/>
      <c r="D30" s="10" t="s">
        <v>31</v>
      </c>
      <c r="E30" s="38"/>
      <c r="F30" s="85">
        <v>21447.346000000001</v>
      </c>
      <c r="G30" s="86">
        <f t="shared" si="3"/>
        <v>6.1215608779094035</v>
      </c>
      <c r="H30" s="87">
        <v>19759.027999999998</v>
      </c>
      <c r="I30" s="88">
        <f t="shared" si="2"/>
        <v>8.544539741529821</v>
      </c>
    </row>
    <row r="31" spans="1:9" ht="18" customHeight="1">
      <c r="A31" s="311"/>
      <c r="B31" s="311"/>
      <c r="C31" s="8"/>
      <c r="D31" s="10" t="s">
        <v>32</v>
      </c>
      <c r="E31" s="38"/>
      <c r="F31" s="85">
        <v>24086.277999999998</v>
      </c>
      <c r="G31" s="86">
        <f t="shared" si="3"/>
        <v>6.8747721559231589</v>
      </c>
      <c r="H31" s="87">
        <v>23616.938999999998</v>
      </c>
      <c r="I31" s="88">
        <f t="shared" si="2"/>
        <v>1.9872981845784565</v>
      </c>
    </row>
    <row r="32" spans="1:9" ht="18" customHeight="1">
      <c r="A32" s="311"/>
      <c r="B32" s="311"/>
      <c r="C32" s="8"/>
      <c r="D32" s="10" t="s">
        <v>15</v>
      </c>
      <c r="E32" s="38"/>
      <c r="F32" s="85">
        <v>370.42099999999999</v>
      </c>
      <c r="G32" s="86">
        <f t="shared" si="3"/>
        <v>0.10572658742746439</v>
      </c>
      <c r="H32" s="87">
        <v>664.173</v>
      </c>
      <c r="I32" s="88">
        <f t="shared" si="2"/>
        <v>-44.228235715694552</v>
      </c>
    </row>
    <row r="33" spans="1:9" ht="18" customHeight="1">
      <c r="A33" s="311"/>
      <c r="B33" s="311"/>
      <c r="C33" s="11"/>
      <c r="D33" s="10" t="s">
        <v>33</v>
      </c>
      <c r="E33" s="38"/>
      <c r="F33" s="85">
        <v>1289.1410000000001</v>
      </c>
      <c r="G33" s="86">
        <f t="shared" si="3"/>
        <v>0.36795019354418057</v>
      </c>
      <c r="H33" s="87">
        <v>1331.5640000000001</v>
      </c>
      <c r="I33" s="88">
        <f t="shared" si="2"/>
        <v>-3.1859527593116055</v>
      </c>
    </row>
    <row r="34" spans="1:9" ht="18" customHeight="1">
      <c r="A34" s="311"/>
      <c r="B34" s="311"/>
      <c r="C34" s="8" t="s">
        <v>16</v>
      </c>
      <c r="D34" s="14"/>
      <c r="E34" s="25"/>
      <c r="F34" s="77">
        <f>SUM(F35,F38)</f>
        <v>41901.914000000004</v>
      </c>
      <c r="G34" s="78">
        <f t="shared" si="3"/>
        <v>11.95976031029314</v>
      </c>
      <c r="H34" s="79">
        <v>51500.146999999997</v>
      </c>
      <c r="I34" s="99">
        <f t="shared" si="2"/>
        <v>-18.637292433359455</v>
      </c>
    </row>
    <row r="35" spans="1:9" ht="18" customHeight="1">
      <c r="A35" s="311"/>
      <c r="B35" s="311"/>
      <c r="C35" s="8"/>
      <c r="D35" s="39" t="s">
        <v>17</v>
      </c>
      <c r="E35" s="40"/>
      <c r="F35" s="81">
        <f>SUM(F36:F37)</f>
        <v>38901.914000000004</v>
      </c>
      <c r="G35" s="82">
        <f t="shared" si="3"/>
        <v>11.103492004008148</v>
      </c>
      <c r="H35" s="83">
        <v>49500.146999999997</v>
      </c>
      <c r="I35" s="84">
        <f t="shared" si="2"/>
        <v>-21.410508134450581</v>
      </c>
    </row>
    <row r="36" spans="1:9" ht="18" customHeight="1">
      <c r="A36" s="311"/>
      <c r="B36" s="311"/>
      <c r="C36" s="8"/>
      <c r="D36" s="41"/>
      <c r="E36" s="159" t="s">
        <v>103</v>
      </c>
      <c r="F36" s="85">
        <v>17985.637999999999</v>
      </c>
      <c r="G36" s="86">
        <f t="shared" si="3"/>
        <v>5.1335105959049994</v>
      </c>
      <c r="H36" s="87">
        <v>20887.758000000002</v>
      </c>
      <c r="I36" s="88">
        <f>(F36/H36-1)*100</f>
        <v>-13.893879850580436</v>
      </c>
    </row>
    <row r="37" spans="1:9" ht="18" customHeight="1">
      <c r="A37" s="311"/>
      <c r="B37" s="311"/>
      <c r="C37" s="8"/>
      <c r="D37" s="12"/>
      <c r="E37" s="33" t="s">
        <v>34</v>
      </c>
      <c r="F37" s="85">
        <v>20916.276000000002</v>
      </c>
      <c r="G37" s="86">
        <f t="shared" si="3"/>
        <v>5.9699814081031466</v>
      </c>
      <c r="H37" s="87">
        <v>28612.388999999999</v>
      </c>
      <c r="I37" s="88">
        <f t="shared" si="2"/>
        <v>-26.897834361192274</v>
      </c>
    </row>
    <row r="38" spans="1:9" ht="18" customHeight="1">
      <c r="A38" s="311"/>
      <c r="B38" s="311"/>
      <c r="C38" s="8"/>
      <c r="D38" s="61" t="s">
        <v>35</v>
      </c>
      <c r="E38" s="54"/>
      <c r="F38" s="85">
        <v>3000</v>
      </c>
      <c r="G38" s="82">
        <f>F38/$F$40*100</f>
        <v>0.85626830628499251</v>
      </c>
      <c r="H38" s="87">
        <v>2000</v>
      </c>
      <c r="I38" s="88">
        <f t="shared" si="2"/>
        <v>50</v>
      </c>
    </row>
    <row r="39" spans="1:9" ht="18" customHeight="1">
      <c r="A39" s="311"/>
      <c r="B39" s="311"/>
      <c r="C39" s="6"/>
      <c r="D39" s="55" t="s">
        <v>36</v>
      </c>
      <c r="E39" s="56"/>
      <c r="F39" s="93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12"/>
      <c r="B40" s="312"/>
      <c r="C40" s="6" t="s">
        <v>18</v>
      </c>
      <c r="D40" s="7"/>
      <c r="E40" s="24"/>
      <c r="F40" s="97">
        <f>SUM(F23,F27,F34)</f>
        <v>350357.473</v>
      </c>
      <c r="G40" s="281">
        <f>F40/$F$40*100</f>
        <v>100</v>
      </c>
      <c r="H40" s="97">
        <f>SUM(H23,H27,H34)</f>
        <v>349775.83899999998</v>
      </c>
      <c r="I40" s="280">
        <f t="shared" si="2"/>
        <v>0.16628764344126523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</sheetData>
  <mergeCells count="24">
    <mergeCell ref="AB2:AB3"/>
    <mergeCell ref="AC2:AC3"/>
    <mergeCell ref="AE10:AF10"/>
    <mergeCell ref="V12:V14"/>
    <mergeCell ref="AD2:AD3"/>
    <mergeCell ref="AF2:AF3"/>
    <mergeCell ref="AE2:AE3"/>
    <mergeCell ref="AB10:AD10"/>
    <mergeCell ref="V4:V6"/>
    <mergeCell ref="V9:W9"/>
    <mergeCell ref="X9:X11"/>
    <mergeCell ref="V10:V11"/>
    <mergeCell ref="W10:W11"/>
    <mergeCell ref="Y10:AA10"/>
    <mergeCell ref="V1:W1"/>
    <mergeCell ref="V2:V3"/>
    <mergeCell ref="W2:W3"/>
    <mergeCell ref="X2:X3"/>
    <mergeCell ref="Y2:AA2"/>
    <mergeCell ref="A1:D1"/>
    <mergeCell ref="A9:A40"/>
    <mergeCell ref="B9:B22"/>
    <mergeCell ref="B23:B40"/>
    <mergeCell ref="G6:I6"/>
  </mergeCells>
  <phoneticPr fontId="7"/>
  <printOptions horizontalCentered="1" gridLinesSet="0"/>
  <pageMargins left="0" right="0" top="0.43307086614173229" bottom="0.19685039370078741" header="0.19685039370078741" footer="0.31496062992125984"/>
  <pageSetup paperSize="9" fitToHeight="0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286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347" t="s">
        <v>45</v>
      </c>
      <c r="B6" s="348"/>
      <c r="C6" s="348"/>
      <c r="D6" s="348"/>
      <c r="E6" s="349"/>
      <c r="F6" s="332" t="s">
        <v>287</v>
      </c>
      <c r="G6" s="329"/>
      <c r="H6" s="332" t="s">
        <v>288</v>
      </c>
      <c r="I6" s="329"/>
      <c r="J6" s="332" t="s">
        <v>289</v>
      </c>
      <c r="K6" s="329"/>
      <c r="L6" s="328"/>
      <c r="M6" s="329"/>
      <c r="N6" s="328"/>
      <c r="O6" s="329"/>
    </row>
    <row r="7" spans="1:25" ht="15.95" customHeight="1">
      <c r="A7" s="350"/>
      <c r="B7" s="351"/>
      <c r="C7" s="351"/>
      <c r="D7" s="351"/>
      <c r="E7" s="352"/>
      <c r="F7" s="178" t="s">
        <v>273</v>
      </c>
      <c r="G7" s="51" t="s">
        <v>1</v>
      </c>
      <c r="H7" s="178" t="s">
        <v>273</v>
      </c>
      <c r="I7" s="51" t="s">
        <v>1</v>
      </c>
      <c r="J7" s="178" t="s">
        <v>273</v>
      </c>
      <c r="K7" s="51" t="s">
        <v>1</v>
      </c>
      <c r="L7" s="178" t="s">
        <v>273</v>
      </c>
      <c r="M7" s="51" t="s">
        <v>1</v>
      </c>
      <c r="N7" s="178" t="s">
        <v>273</v>
      </c>
      <c r="O7" s="296" t="s">
        <v>1</v>
      </c>
    </row>
    <row r="8" spans="1:25" ht="15.95" customHeight="1">
      <c r="A8" s="353" t="s">
        <v>84</v>
      </c>
      <c r="B8" s="47" t="s">
        <v>46</v>
      </c>
      <c r="C8" s="48"/>
      <c r="D8" s="48"/>
      <c r="E8" s="100" t="s">
        <v>37</v>
      </c>
      <c r="F8" s="113">
        <v>12569</v>
      </c>
      <c r="G8" s="114">
        <v>12529</v>
      </c>
      <c r="H8" s="113">
        <v>21024</v>
      </c>
      <c r="I8" s="115">
        <v>21760</v>
      </c>
      <c r="J8" s="113">
        <v>8002</v>
      </c>
      <c r="K8" s="116">
        <v>7912.39</v>
      </c>
      <c r="L8" s="113"/>
      <c r="M8" s="115"/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4"/>
      <c r="B9" s="14"/>
      <c r="C9" s="61" t="s">
        <v>47</v>
      </c>
      <c r="D9" s="53"/>
      <c r="E9" s="101" t="s">
        <v>38</v>
      </c>
      <c r="F9" s="117">
        <v>12513</v>
      </c>
      <c r="G9" s="118">
        <v>12529</v>
      </c>
      <c r="H9" s="117">
        <v>21011</v>
      </c>
      <c r="I9" s="119">
        <v>21760</v>
      </c>
      <c r="J9" s="117">
        <v>7975</v>
      </c>
      <c r="K9" s="120">
        <v>7909</v>
      </c>
      <c r="L9" s="117"/>
      <c r="M9" s="119"/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4"/>
      <c r="B10" s="11"/>
      <c r="C10" s="61" t="s">
        <v>48</v>
      </c>
      <c r="D10" s="53"/>
      <c r="E10" s="101" t="s">
        <v>39</v>
      </c>
      <c r="F10" s="117">
        <v>56</v>
      </c>
      <c r="G10" s="118">
        <v>0</v>
      </c>
      <c r="H10" s="117">
        <v>13</v>
      </c>
      <c r="I10" s="119">
        <v>0</v>
      </c>
      <c r="J10" s="121">
        <v>27</v>
      </c>
      <c r="K10" s="122">
        <v>2.8620000000000001</v>
      </c>
      <c r="L10" s="117"/>
      <c r="M10" s="119"/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4"/>
      <c r="B11" s="66" t="s">
        <v>49</v>
      </c>
      <c r="C11" s="67"/>
      <c r="D11" s="67"/>
      <c r="E11" s="103" t="s">
        <v>40</v>
      </c>
      <c r="F11" s="123">
        <v>12205</v>
      </c>
      <c r="G11" s="124">
        <v>12252</v>
      </c>
      <c r="H11" s="123">
        <v>18879</v>
      </c>
      <c r="I11" s="125">
        <v>19362</v>
      </c>
      <c r="J11" s="123">
        <v>7528</v>
      </c>
      <c r="K11" s="126">
        <v>7432.8760000000002</v>
      </c>
      <c r="L11" s="123"/>
      <c r="M11" s="125"/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4"/>
      <c r="B12" s="8"/>
      <c r="C12" s="61" t="s">
        <v>50</v>
      </c>
      <c r="D12" s="53"/>
      <c r="E12" s="101" t="s">
        <v>41</v>
      </c>
      <c r="F12" s="117">
        <v>12197</v>
      </c>
      <c r="G12" s="118">
        <v>12251</v>
      </c>
      <c r="H12" s="123">
        <v>18827</v>
      </c>
      <c r="I12" s="119">
        <v>19351</v>
      </c>
      <c r="J12" s="123">
        <v>7810</v>
      </c>
      <c r="K12" s="120">
        <v>7412</v>
      </c>
      <c r="L12" s="117"/>
      <c r="M12" s="119"/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4"/>
      <c r="B13" s="14"/>
      <c r="C13" s="50" t="s">
        <v>51</v>
      </c>
      <c r="D13" s="68"/>
      <c r="E13" s="104" t="s">
        <v>42</v>
      </c>
      <c r="F13" s="298">
        <v>8</v>
      </c>
      <c r="G13" s="139">
        <v>1</v>
      </c>
      <c r="H13" s="121">
        <v>52</v>
      </c>
      <c r="I13" s="122">
        <v>11</v>
      </c>
      <c r="J13" s="121">
        <v>18</v>
      </c>
      <c r="K13" s="122">
        <v>21.103999999999999</v>
      </c>
      <c r="L13" s="127"/>
      <c r="M13" s="129"/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4"/>
      <c r="B14" s="52" t="s">
        <v>52</v>
      </c>
      <c r="C14" s="53"/>
      <c r="D14" s="53"/>
      <c r="E14" s="101" t="s">
        <v>88</v>
      </c>
      <c r="F14" s="161">
        <f t="shared" ref="F14:F15" si="0">F9-F12</f>
        <v>316</v>
      </c>
      <c r="G14" s="150">
        <f t="shared" ref="G14:O15" si="1">G9-G12</f>
        <v>278</v>
      </c>
      <c r="H14" s="161">
        <f t="shared" si="1"/>
        <v>2184</v>
      </c>
      <c r="I14" s="150">
        <f t="shared" si="1"/>
        <v>2409</v>
      </c>
      <c r="J14" s="161">
        <f t="shared" si="1"/>
        <v>165</v>
      </c>
      <c r="K14" s="150">
        <f t="shared" si="1"/>
        <v>497</v>
      </c>
      <c r="L14" s="161">
        <f t="shared" si="1"/>
        <v>0</v>
      </c>
      <c r="M14" s="150">
        <f t="shared" si="1"/>
        <v>0</v>
      </c>
      <c r="N14" s="161">
        <f t="shared" si="1"/>
        <v>0</v>
      </c>
      <c r="O14" s="150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4"/>
      <c r="B15" s="52" t="s">
        <v>53</v>
      </c>
      <c r="C15" s="53"/>
      <c r="D15" s="53"/>
      <c r="E15" s="101" t="s">
        <v>89</v>
      </c>
      <c r="F15" s="161">
        <f t="shared" si="0"/>
        <v>48</v>
      </c>
      <c r="G15" s="150">
        <f t="shared" ref="G15:O15" si="2">G10-G13</f>
        <v>-1</v>
      </c>
      <c r="H15" s="161">
        <f t="shared" si="1"/>
        <v>-39</v>
      </c>
      <c r="I15" s="150">
        <f t="shared" si="2"/>
        <v>-11</v>
      </c>
      <c r="J15" s="161">
        <f t="shared" si="1"/>
        <v>9</v>
      </c>
      <c r="K15" s="150">
        <f t="shared" si="2"/>
        <v>-18.241999999999997</v>
      </c>
      <c r="L15" s="161">
        <f t="shared" si="2"/>
        <v>0</v>
      </c>
      <c r="M15" s="150">
        <f t="shared" si="2"/>
        <v>0</v>
      </c>
      <c r="N15" s="161">
        <f t="shared" si="2"/>
        <v>0</v>
      </c>
      <c r="O15" s="150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4"/>
      <c r="B16" s="52" t="s">
        <v>54</v>
      </c>
      <c r="C16" s="53"/>
      <c r="D16" s="53"/>
      <c r="E16" s="101" t="s">
        <v>90</v>
      </c>
      <c r="F16" s="298">
        <f t="shared" ref="F16" si="3">F8-F11</f>
        <v>364</v>
      </c>
      <c r="G16" s="139">
        <f t="shared" ref="G16:O16" si="4">G8-G11</f>
        <v>277</v>
      </c>
      <c r="H16" s="298">
        <f t="shared" si="4"/>
        <v>2145</v>
      </c>
      <c r="I16" s="139">
        <f t="shared" si="4"/>
        <v>2398</v>
      </c>
      <c r="J16" s="298">
        <f t="shared" si="4"/>
        <v>474</v>
      </c>
      <c r="K16" s="139">
        <f t="shared" si="4"/>
        <v>479.51400000000012</v>
      </c>
      <c r="L16" s="160">
        <f t="shared" si="4"/>
        <v>0</v>
      </c>
      <c r="M16" s="139">
        <f t="shared" si="4"/>
        <v>0</v>
      </c>
      <c r="N16" s="160">
        <f t="shared" si="4"/>
        <v>0</v>
      </c>
      <c r="O16" s="139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4"/>
      <c r="B17" s="52" t="s">
        <v>55</v>
      </c>
      <c r="C17" s="53"/>
      <c r="D17" s="53"/>
      <c r="E17" s="43"/>
      <c r="F17" s="161"/>
      <c r="G17" s="150"/>
      <c r="H17" s="121"/>
      <c r="I17" s="122"/>
      <c r="J17" s="117"/>
      <c r="K17" s="120"/>
      <c r="L17" s="117"/>
      <c r="M17" s="119"/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5"/>
      <c r="B18" s="59" t="s">
        <v>56</v>
      </c>
      <c r="C18" s="37"/>
      <c r="D18" s="37"/>
      <c r="E18" s="15"/>
      <c r="F18" s="162"/>
      <c r="G18" s="166"/>
      <c r="H18" s="132"/>
      <c r="I18" s="133"/>
      <c r="J18" s="132"/>
      <c r="K18" s="133"/>
      <c r="L18" s="132"/>
      <c r="M18" s="133"/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4" t="s">
        <v>85</v>
      </c>
      <c r="B19" s="66" t="s">
        <v>57</v>
      </c>
      <c r="C19" s="69"/>
      <c r="D19" s="69"/>
      <c r="E19" s="105"/>
      <c r="F19" s="163">
        <v>2778</v>
      </c>
      <c r="G19" s="155">
        <v>2837</v>
      </c>
      <c r="H19" s="135">
        <v>10652</v>
      </c>
      <c r="I19" s="137">
        <v>10999</v>
      </c>
      <c r="J19" s="135">
        <v>3343</v>
      </c>
      <c r="K19" s="138">
        <v>833.91200000000003</v>
      </c>
      <c r="L19" s="135"/>
      <c r="M19" s="137"/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4"/>
      <c r="B20" s="13"/>
      <c r="C20" s="61" t="s">
        <v>58</v>
      </c>
      <c r="D20" s="53"/>
      <c r="E20" s="101"/>
      <c r="F20" s="161">
        <v>1618</v>
      </c>
      <c r="G20" s="150">
        <v>1633</v>
      </c>
      <c r="H20" s="117">
        <v>7018</v>
      </c>
      <c r="I20" s="119">
        <v>7484</v>
      </c>
      <c r="J20" s="117">
        <v>3137</v>
      </c>
      <c r="K20" s="122">
        <v>656.9</v>
      </c>
      <c r="L20" s="117"/>
      <c r="M20" s="119"/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4"/>
      <c r="B21" s="26" t="s">
        <v>59</v>
      </c>
      <c r="C21" s="67"/>
      <c r="D21" s="67"/>
      <c r="E21" s="103" t="s">
        <v>91</v>
      </c>
      <c r="F21" s="164">
        <v>2778</v>
      </c>
      <c r="G21" s="149">
        <v>2837</v>
      </c>
      <c r="H21" s="123">
        <v>10652</v>
      </c>
      <c r="I21" s="125">
        <v>10999</v>
      </c>
      <c r="J21" s="123">
        <v>3343</v>
      </c>
      <c r="K21" s="126">
        <v>834</v>
      </c>
      <c r="L21" s="123"/>
      <c r="M21" s="125"/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4"/>
      <c r="B22" s="66" t="s">
        <v>60</v>
      </c>
      <c r="C22" s="69"/>
      <c r="D22" s="69"/>
      <c r="E22" s="105" t="s">
        <v>92</v>
      </c>
      <c r="F22" s="163">
        <v>8778</v>
      </c>
      <c r="G22" s="155">
        <v>8957</v>
      </c>
      <c r="H22" s="135">
        <v>19720</v>
      </c>
      <c r="I22" s="137">
        <v>19688</v>
      </c>
      <c r="J22" s="135">
        <v>5171</v>
      </c>
      <c r="K22" s="138">
        <v>2673.9180000000001</v>
      </c>
      <c r="L22" s="135"/>
      <c r="M22" s="137"/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4"/>
      <c r="B23" s="8" t="s">
        <v>61</v>
      </c>
      <c r="C23" s="50" t="s">
        <v>62</v>
      </c>
      <c r="D23" s="68"/>
      <c r="E23" s="104"/>
      <c r="F23" s="298">
        <v>1880</v>
      </c>
      <c r="G23" s="139">
        <v>1801</v>
      </c>
      <c r="H23" s="299">
        <v>12573</v>
      </c>
      <c r="I23" s="129">
        <v>12616</v>
      </c>
      <c r="J23" s="299">
        <v>1437</v>
      </c>
      <c r="K23" s="130">
        <v>1326.768</v>
      </c>
      <c r="L23" s="127"/>
      <c r="M23" s="129"/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4"/>
      <c r="B24" s="52" t="s">
        <v>93</v>
      </c>
      <c r="C24" s="53"/>
      <c r="D24" s="53"/>
      <c r="E24" s="101" t="s">
        <v>94</v>
      </c>
      <c r="F24" s="161">
        <f t="shared" ref="F24" si="5">F21-F22</f>
        <v>-6000</v>
      </c>
      <c r="G24" s="150">
        <f t="shared" ref="G24:O24" si="6">G21-G22</f>
        <v>-6120</v>
      </c>
      <c r="H24" s="161">
        <f t="shared" si="6"/>
        <v>-9068</v>
      </c>
      <c r="I24" s="150">
        <f t="shared" si="6"/>
        <v>-8689</v>
      </c>
      <c r="J24" s="161">
        <f t="shared" si="6"/>
        <v>-1828</v>
      </c>
      <c r="K24" s="150">
        <f t="shared" si="6"/>
        <v>-1839.9180000000001</v>
      </c>
      <c r="L24" s="161">
        <f t="shared" si="6"/>
        <v>0</v>
      </c>
      <c r="M24" s="150">
        <f t="shared" si="6"/>
        <v>0</v>
      </c>
      <c r="N24" s="161">
        <f t="shared" si="6"/>
        <v>0</v>
      </c>
      <c r="O24" s="150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4"/>
      <c r="B25" s="112" t="s">
        <v>63</v>
      </c>
      <c r="C25" s="68"/>
      <c r="D25" s="68"/>
      <c r="E25" s="356" t="s">
        <v>95</v>
      </c>
      <c r="F25" s="358">
        <v>6000</v>
      </c>
      <c r="G25" s="335">
        <v>6120</v>
      </c>
      <c r="H25" s="333">
        <v>9068</v>
      </c>
      <c r="I25" s="335">
        <v>8689</v>
      </c>
      <c r="J25" s="333">
        <v>1828</v>
      </c>
      <c r="K25" s="335">
        <v>1840</v>
      </c>
      <c r="L25" s="333"/>
      <c r="M25" s="335"/>
      <c r="N25" s="333"/>
      <c r="O25" s="335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4"/>
      <c r="B26" s="26" t="s">
        <v>64</v>
      </c>
      <c r="C26" s="67"/>
      <c r="D26" s="67"/>
      <c r="E26" s="357"/>
      <c r="F26" s="359"/>
      <c r="G26" s="337"/>
      <c r="H26" s="334"/>
      <c r="I26" s="337"/>
      <c r="J26" s="334"/>
      <c r="K26" s="337"/>
      <c r="L26" s="334"/>
      <c r="M26" s="336"/>
      <c r="N26" s="334"/>
      <c r="O26" s="336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5"/>
      <c r="B27" s="59" t="s">
        <v>96</v>
      </c>
      <c r="C27" s="37"/>
      <c r="D27" s="37"/>
      <c r="E27" s="106" t="s">
        <v>97</v>
      </c>
      <c r="F27" s="165">
        <f t="shared" ref="F27" si="7">F24+F25</f>
        <v>0</v>
      </c>
      <c r="G27" s="151">
        <f t="shared" ref="G27:O27" si="8">G24+G25</f>
        <v>0</v>
      </c>
      <c r="H27" s="165">
        <f t="shared" si="8"/>
        <v>0</v>
      </c>
      <c r="I27" s="151">
        <f t="shared" si="8"/>
        <v>0</v>
      </c>
      <c r="J27" s="165">
        <f t="shared" si="8"/>
        <v>0</v>
      </c>
      <c r="K27" s="151">
        <v>0</v>
      </c>
      <c r="L27" s="165">
        <f t="shared" si="8"/>
        <v>0</v>
      </c>
      <c r="M27" s="151">
        <f t="shared" si="8"/>
        <v>0</v>
      </c>
      <c r="N27" s="165">
        <f t="shared" si="8"/>
        <v>0</v>
      </c>
      <c r="O27" s="151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41" t="s">
        <v>65</v>
      </c>
      <c r="B30" s="342"/>
      <c r="C30" s="342"/>
      <c r="D30" s="342"/>
      <c r="E30" s="343"/>
      <c r="F30" s="330" t="s">
        <v>290</v>
      </c>
      <c r="G30" s="331"/>
      <c r="H30" s="330" t="s">
        <v>291</v>
      </c>
      <c r="I30" s="331"/>
      <c r="J30" s="330" t="s">
        <v>292</v>
      </c>
      <c r="K30" s="331"/>
      <c r="L30" s="330" t="s">
        <v>293</v>
      </c>
      <c r="M30" s="331"/>
      <c r="N30" s="330" t="s">
        <v>294</v>
      </c>
      <c r="O30" s="331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44"/>
      <c r="B31" s="345"/>
      <c r="C31" s="345"/>
      <c r="D31" s="345"/>
      <c r="E31" s="346"/>
      <c r="F31" s="178" t="s">
        <v>273</v>
      </c>
      <c r="G31" s="74" t="s">
        <v>1</v>
      </c>
      <c r="H31" s="178" t="s">
        <v>273</v>
      </c>
      <c r="I31" s="74" t="s">
        <v>1</v>
      </c>
      <c r="J31" s="178" t="s">
        <v>273</v>
      </c>
      <c r="K31" s="75" t="s">
        <v>1</v>
      </c>
      <c r="L31" s="178" t="s">
        <v>273</v>
      </c>
      <c r="M31" s="74" t="s">
        <v>1</v>
      </c>
      <c r="N31" s="178" t="s">
        <v>273</v>
      </c>
      <c r="O31" s="153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53" t="s">
        <v>86</v>
      </c>
      <c r="B32" s="47" t="s">
        <v>46</v>
      </c>
      <c r="C32" s="48"/>
      <c r="D32" s="48"/>
      <c r="E32" s="16" t="s">
        <v>37</v>
      </c>
      <c r="F32" s="135">
        <v>232</v>
      </c>
      <c r="G32" s="136">
        <v>218</v>
      </c>
      <c r="H32" s="113">
        <f>54+631</f>
        <v>685</v>
      </c>
      <c r="I32" s="115">
        <v>699</v>
      </c>
      <c r="J32" s="300">
        <v>376</v>
      </c>
      <c r="K32" s="116">
        <v>383</v>
      </c>
      <c r="L32" s="135">
        <v>103</v>
      </c>
      <c r="M32" s="136">
        <v>108</v>
      </c>
      <c r="N32" s="113">
        <v>0</v>
      </c>
      <c r="O32" s="154">
        <v>0</v>
      </c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60"/>
      <c r="B33" s="14"/>
      <c r="C33" s="50" t="s">
        <v>66</v>
      </c>
      <c r="D33" s="68"/>
      <c r="E33" s="108"/>
      <c r="F33" s="299">
        <v>124</v>
      </c>
      <c r="G33" s="128">
        <v>111</v>
      </c>
      <c r="H33" s="299">
        <f>34+468</f>
        <v>502</v>
      </c>
      <c r="I33" s="129">
        <v>492</v>
      </c>
      <c r="J33" s="301">
        <v>375</v>
      </c>
      <c r="K33" s="130">
        <v>383</v>
      </c>
      <c r="L33" s="299">
        <v>31</v>
      </c>
      <c r="M33" s="128">
        <v>32</v>
      </c>
      <c r="N33" s="127">
        <v>0</v>
      </c>
      <c r="O33" s="139">
        <v>0</v>
      </c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60"/>
      <c r="B34" s="14"/>
      <c r="C34" s="12"/>
      <c r="D34" s="61" t="s">
        <v>67</v>
      </c>
      <c r="E34" s="102"/>
      <c r="F34" s="117">
        <v>124</v>
      </c>
      <c r="G34" s="118">
        <v>111</v>
      </c>
      <c r="H34" s="117">
        <f>34+468</f>
        <v>502</v>
      </c>
      <c r="I34" s="119">
        <v>492</v>
      </c>
      <c r="J34" s="302">
        <v>375</v>
      </c>
      <c r="K34" s="120">
        <v>383</v>
      </c>
      <c r="L34" s="117">
        <v>31</v>
      </c>
      <c r="M34" s="118">
        <v>32</v>
      </c>
      <c r="N34" s="117">
        <v>0</v>
      </c>
      <c r="O34" s="150">
        <v>0</v>
      </c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60"/>
      <c r="B35" s="11"/>
      <c r="C35" s="31" t="s">
        <v>68</v>
      </c>
      <c r="D35" s="67"/>
      <c r="E35" s="109"/>
      <c r="F35" s="123">
        <v>109</v>
      </c>
      <c r="G35" s="124">
        <v>107</v>
      </c>
      <c r="H35" s="123">
        <f>20+163</f>
        <v>183</v>
      </c>
      <c r="I35" s="125">
        <v>205</v>
      </c>
      <c r="J35" s="303">
        <v>1</v>
      </c>
      <c r="K35" s="145">
        <v>0</v>
      </c>
      <c r="L35" s="123">
        <v>72</v>
      </c>
      <c r="M35" s="124">
        <v>76</v>
      </c>
      <c r="N35" s="123">
        <v>0</v>
      </c>
      <c r="O35" s="149">
        <v>0</v>
      </c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60"/>
      <c r="B36" s="66" t="s">
        <v>49</v>
      </c>
      <c r="C36" s="69"/>
      <c r="D36" s="69"/>
      <c r="E36" s="16" t="s">
        <v>38</v>
      </c>
      <c r="F36" s="163">
        <v>232</v>
      </c>
      <c r="G36" s="139">
        <v>218</v>
      </c>
      <c r="H36" s="135">
        <f>54+445</f>
        <v>499</v>
      </c>
      <c r="I36" s="137">
        <v>518</v>
      </c>
      <c r="J36" s="304">
        <f>J37+J38</f>
        <v>56.4</v>
      </c>
      <c r="K36" s="138">
        <v>110</v>
      </c>
      <c r="L36" s="135">
        <v>103</v>
      </c>
      <c r="M36" s="136">
        <v>108</v>
      </c>
      <c r="N36" s="135">
        <v>0</v>
      </c>
      <c r="O36" s="155">
        <v>0</v>
      </c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60"/>
      <c r="B37" s="14"/>
      <c r="C37" s="61" t="s">
        <v>69</v>
      </c>
      <c r="D37" s="53"/>
      <c r="E37" s="102"/>
      <c r="F37" s="161">
        <v>230</v>
      </c>
      <c r="G37" s="150">
        <v>216</v>
      </c>
      <c r="H37" s="117">
        <f>53+424</f>
        <v>477</v>
      </c>
      <c r="I37" s="119">
        <v>501</v>
      </c>
      <c r="J37" s="302">
        <v>53.8</v>
      </c>
      <c r="K37" s="120">
        <v>105</v>
      </c>
      <c r="L37" s="117">
        <v>92</v>
      </c>
      <c r="M37" s="118">
        <v>96</v>
      </c>
      <c r="N37" s="117">
        <v>0</v>
      </c>
      <c r="O37" s="150">
        <v>0</v>
      </c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60"/>
      <c r="B38" s="11"/>
      <c r="C38" s="61" t="s">
        <v>70</v>
      </c>
      <c r="D38" s="53"/>
      <c r="E38" s="102"/>
      <c r="F38" s="161">
        <v>2</v>
      </c>
      <c r="G38" s="150">
        <v>2</v>
      </c>
      <c r="H38" s="117">
        <f>1+21</f>
        <v>22</v>
      </c>
      <c r="I38" s="119">
        <v>17</v>
      </c>
      <c r="J38" s="302">
        <v>2.6</v>
      </c>
      <c r="K38" s="145">
        <v>5</v>
      </c>
      <c r="L38" s="117">
        <v>11</v>
      </c>
      <c r="M38" s="118">
        <v>12</v>
      </c>
      <c r="N38" s="117">
        <v>0</v>
      </c>
      <c r="O38" s="150">
        <v>0</v>
      </c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61"/>
      <c r="B39" s="6" t="s">
        <v>71</v>
      </c>
      <c r="C39" s="7"/>
      <c r="D39" s="7"/>
      <c r="E39" s="110" t="s">
        <v>98</v>
      </c>
      <c r="F39" s="165">
        <f t="shared" ref="F39" si="9">F32-F36</f>
        <v>0</v>
      </c>
      <c r="G39" s="151">
        <f t="shared" ref="G39:O39" si="10">G32-G36</f>
        <v>0</v>
      </c>
      <c r="H39" s="165">
        <f t="shared" si="10"/>
        <v>186</v>
      </c>
      <c r="I39" s="151">
        <f t="shared" si="10"/>
        <v>181</v>
      </c>
      <c r="J39" s="305">
        <f t="shared" si="10"/>
        <v>319.60000000000002</v>
      </c>
      <c r="K39" s="151">
        <f t="shared" si="10"/>
        <v>273</v>
      </c>
      <c r="L39" s="165">
        <f t="shared" si="10"/>
        <v>0</v>
      </c>
      <c r="M39" s="151">
        <f t="shared" si="10"/>
        <v>0</v>
      </c>
      <c r="N39" s="165">
        <f t="shared" si="10"/>
        <v>0</v>
      </c>
      <c r="O39" s="151">
        <f t="shared" si="10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53" t="s">
        <v>87</v>
      </c>
      <c r="B40" s="66" t="s">
        <v>72</v>
      </c>
      <c r="C40" s="69"/>
      <c r="D40" s="69"/>
      <c r="E40" s="16" t="s">
        <v>40</v>
      </c>
      <c r="F40" s="163">
        <v>34</v>
      </c>
      <c r="G40" s="155">
        <v>31</v>
      </c>
      <c r="H40" s="135">
        <v>7</v>
      </c>
      <c r="I40" s="137">
        <v>128</v>
      </c>
      <c r="J40" s="304">
        <v>0</v>
      </c>
      <c r="K40" s="138">
        <v>0</v>
      </c>
      <c r="L40" s="135">
        <v>64</v>
      </c>
      <c r="M40" s="136">
        <v>61</v>
      </c>
      <c r="N40" s="135">
        <v>0</v>
      </c>
      <c r="O40" s="155">
        <v>0</v>
      </c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62"/>
      <c r="B41" s="11"/>
      <c r="C41" s="61" t="s">
        <v>73</v>
      </c>
      <c r="D41" s="53"/>
      <c r="E41" s="102"/>
      <c r="F41" s="167">
        <v>0</v>
      </c>
      <c r="G41" s="169">
        <v>0</v>
      </c>
      <c r="H41" s="144">
        <v>0</v>
      </c>
      <c r="I41" s="145">
        <v>0</v>
      </c>
      <c r="J41" s="302">
        <v>0</v>
      </c>
      <c r="K41" s="120">
        <v>0</v>
      </c>
      <c r="L41" s="117">
        <v>0</v>
      </c>
      <c r="M41" s="118">
        <v>0</v>
      </c>
      <c r="N41" s="117">
        <v>0</v>
      </c>
      <c r="O41" s="150">
        <v>0</v>
      </c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62"/>
      <c r="B42" s="66" t="s">
        <v>60</v>
      </c>
      <c r="C42" s="69"/>
      <c r="D42" s="69"/>
      <c r="E42" s="16" t="s">
        <v>41</v>
      </c>
      <c r="F42" s="163">
        <v>34</v>
      </c>
      <c r="G42" s="155">
        <v>31</v>
      </c>
      <c r="H42" s="135">
        <f>9+170</f>
        <v>179</v>
      </c>
      <c r="I42" s="137">
        <v>252</v>
      </c>
      <c r="J42" s="304">
        <v>133.4</v>
      </c>
      <c r="K42" s="138">
        <v>185</v>
      </c>
      <c r="L42" s="135">
        <v>64</v>
      </c>
      <c r="M42" s="136">
        <v>61</v>
      </c>
      <c r="N42" s="135">
        <v>0</v>
      </c>
      <c r="O42" s="155">
        <v>0</v>
      </c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62"/>
      <c r="B43" s="11"/>
      <c r="C43" s="61" t="s">
        <v>74</v>
      </c>
      <c r="D43" s="53"/>
      <c r="E43" s="102"/>
      <c r="F43" s="161">
        <v>16</v>
      </c>
      <c r="G43" s="150">
        <v>16</v>
      </c>
      <c r="H43" s="117">
        <f>4+43</f>
        <v>47</v>
      </c>
      <c r="I43" s="119">
        <v>142</v>
      </c>
      <c r="J43" s="303">
        <v>106.2</v>
      </c>
      <c r="K43" s="145">
        <v>147</v>
      </c>
      <c r="L43" s="117">
        <v>64</v>
      </c>
      <c r="M43" s="118">
        <v>61</v>
      </c>
      <c r="N43" s="117">
        <v>0</v>
      </c>
      <c r="O43" s="150">
        <v>0</v>
      </c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63"/>
      <c r="B44" s="59" t="s">
        <v>71</v>
      </c>
      <c r="C44" s="37"/>
      <c r="D44" s="37"/>
      <c r="E44" s="110" t="s">
        <v>99</v>
      </c>
      <c r="F44" s="162">
        <f t="shared" ref="F44" si="11">F40-F42</f>
        <v>0</v>
      </c>
      <c r="G44" s="166">
        <f t="shared" ref="G44:O44" si="12">G40-G42</f>
        <v>0</v>
      </c>
      <c r="H44" s="162">
        <f t="shared" si="12"/>
        <v>-172</v>
      </c>
      <c r="I44" s="166">
        <f t="shared" si="12"/>
        <v>-124</v>
      </c>
      <c r="J44" s="306">
        <f t="shared" si="12"/>
        <v>-133.4</v>
      </c>
      <c r="K44" s="166">
        <f t="shared" si="12"/>
        <v>-185</v>
      </c>
      <c r="L44" s="162">
        <f t="shared" si="12"/>
        <v>0</v>
      </c>
      <c r="M44" s="166">
        <f t="shared" si="12"/>
        <v>0</v>
      </c>
      <c r="N44" s="162">
        <f t="shared" si="12"/>
        <v>0</v>
      </c>
      <c r="O44" s="166">
        <f t="shared" si="12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8" t="s">
        <v>79</v>
      </c>
      <c r="B45" s="20" t="s">
        <v>75</v>
      </c>
      <c r="C45" s="9"/>
      <c r="D45" s="9"/>
      <c r="E45" s="111" t="s">
        <v>100</v>
      </c>
      <c r="F45" s="168">
        <f t="shared" ref="F45" si="13">F39+F44</f>
        <v>0</v>
      </c>
      <c r="G45" s="152">
        <f t="shared" ref="G45:O45" si="14">G39+G44</f>
        <v>0</v>
      </c>
      <c r="H45" s="168">
        <f t="shared" si="14"/>
        <v>14</v>
      </c>
      <c r="I45" s="152">
        <f t="shared" si="14"/>
        <v>57</v>
      </c>
      <c r="J45" s="307">
        <f t="shared" si="14"/>
        <v>186.20000000000002</v>
      </c>
      <c r="K45" s="152">
        <f t="shared" si="14"/>
        <v>88</v>
      </c>
      <c r="L45" s="168">
        <f t="shared" si="14"/>
        <v>0</v>
      </c>
      <c r="M45" s="152">
        <f t="shared" si="14"/>
        <v>0</v>
      </c>
      <c r="N45" s="168">
        <f t="shared" si="14"/>
        <v>0</v>
      </c>
      <c r="O45" s="152">
        <f t="shared" si="14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9"/>
      <c r="B46" s="52" t="s">
        <v>76</v>
      </c>
      <c r="C46" s="53"/>
      <c r="D46" s="53"/>
      <c r="E46" s="53"/>
      <c r="F46" s="167"/>
      <c r="G46" s="169"/>
      <c r="H46" s="144">
        <v>17</v>
      </c>
      <c r="I46" s="145">
        <v>85</v>
      </c>
      <c r="J46" s="303"/>
      <c r="K46" s="145"/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9"/>
      <c r="B47" s="52" t="s">
        <v>77</v>
      </c>
      <c r="C47" s="53"/>
      <c r="D47" s="53"/>
      <c r="E47" s="53"/>
      <c r="F47" s="161"/>
      <c r="G47" s="150"/>
      <c r="H47" s="117">
        <v>0</v>
      </c>
      <c r="I47" s="119">
        <v>19</v>
      </c>
      <c r="J47" s="302"/>
      <c r="K47" s="120"/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40"/>
      <c r="B48" s="59" t="s">
        <v>78</v>
      </c>
      <c r="C48" s="37"/>
      <c r="D48" s="37"/>
      <c r="E48" s="37"/>
      <c r="F48" s="140"/>
      <c r="G48" s="141"/>
      <c r="H48" s="140">
        <v>0</v>
      </c>
      <c r="I48" s="142">
        <v>19</v>
      </c>
      <c r="J48" s="308"/>
      <c r="K48" s="143"/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3"/>
  <sheetViews>
    <sheetView view="pageBreakPreview" zoomScale="90" zoomScaleNormal="100" zoomScaleSheetLayoutView="9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1" width="10.625" style="1" customWidth="1"/>
    <col min="22" max="23" width="9" style="1"/>
    <col min="24" max="24" width="11.375" style="1" customWidth="1"/>
    <col min="25" max="25" width="12.75" style="1" customWidth="1"/>
    <col min="26" max="26" width="13.875" style="1" customWidth="1"/>
    <col min="27" max="27" width="14.75" style="1" customWidth="1"/>
    <col min="28" max="35" width="11.125" style="1" customWidth="1"/>
    <col min="36" max="16384" width="9" style="1"/>
  </cols>
  <sheetData>
    <row r="1" spans="1:34" ht="33.950000000000003" customHeight="1">
      <c r="A1" s="309" t="s">
        <v>0</v>
      </c>
      <c r="B1" s="309"/>
      <c r="C1" s="309"/>
      <c r="D1" s="309"/>
      <c r="E1" s="76" t="s">
        <v>298</v>
      </c>
      <c r="F1" s="2"/>
      <c r="W1" s="315" t="s">
        <v>129</v>
      </c>
      <c r="X1" s="315"/>
    </row>
    <row r="2" spans="1:34">
      <c r="W2" s="316" t="s">
        <v>106</v>
      </c>
      <c r="X2" s="316"/>
      <c r="Y2" s="317" t="s">
        <v>107</v>
      </c>
      <c r="Z2" s="319" t="s">
        <v>108</v>
      </c>
      <c r="AA2" s="320"/>
      <c r="AB2" s="321"/>
      <c r="AC2" s="316" t="s">
        <v>109</v>
      </c>
      <c r="AD2" s="316" t="s">
        <v>110</v>
      </c>
      <c r="AE2" s="316" t="s">
        <v>111</v>
      </c>
      <c r="AF2" s="316" t="s">
        <v>112</v>
      </c>
      <c r="AG2" s="316" t="s">
        <v>113</v>
      </c>
    </row>
    <row r="3" spans="1:34" ht="14.25">
      <c r="A3" s="22" t="s">
        <v>130</v>
      </c>
      <c r="W3" s="316"/>
      <c r="X3" s="316"/>
      <c r="Y3" s="318"/>
      <c r="Z3" s="171"/>
      <c r="AA3" s="170" t="s">
        <v>126</v>
      </c>
      <c r="AB3" s="170" t="s">
        <v>127</v>
      </c>
      <c r="AC3" s="316"/>
      <c r="AD3" s="316"/>
      <c r="AE3" s="316"/>
      <c r="AF3" s="316"/>
      <c r="AG3" s="316"/>
    </row>
    <row r="4" spans="1:34">
      <c r="W4" s="172" t="str">
        <f>E1</f>
        <v>浜松市</v>
      </c>
      <c r="X4" s="172" t="s">
        <v>131</v>
      </c>
      <c r="Y4" s="173">
        <f>SUM(F22)</f>
        <v>359322.12599999999</v>
      </c>
      <c r="Z4" s="173">
        <f>F9</f>
        <v>151342.97099999999</v>
      </c>
      <c r="AA4" s="173">
        <f>F10</f>
        <v>77195.528999999995</v>
      </c>
      <c r="AB4" s="173">
        <f>F13</f>
        <v>54470.152000000002</v>
      </c>
      <c r="AC4" s="173">
        <f>F14</f>
        <v>3540.3739999999998</v>
      </c>
      <c r="AD4" s="173">
        <f>F15</f>
        <v>23643.837</v>
      </c>
      <c r="AE4" s="173">
        <f>F17</f>
        <v>58938.92</v>
      </c>
      <c r="AF4" s="173">
        <f>F20</f>
        <v>34406.1</v>
      </c>
      <c r="AG4" s="173">
        <f>F21</f>
        <v>91138.665999999997</v>
      </c>
      <c r="AH4" s="174"/>
    </row>
    <row r="5" spans="1:34" ht="14.25">
      <c r="A5" s="21" t="s">
        <v>275</v>
      </c>
      <c r="E5" s="3"/>
      <c r="W5" s="172" t="str">
        <f>E1</f>
        <v>浜松市</v>
      </c>
      <c r="X5" s="172" t="s">
        <v>115</v>
      </c>
      <c r="Y5" s="175"/>
      <c r="Z5" s="175">
        <f>G9</f>
        <v>42.119023586095558</v>
      </c>
      <c r="AA5" s="175">
        <f>G10</f>
        <v>21.483655865934622</v>
      </c>
      <c r="AB5" s="175">
        <f>G13</f>
        <v>15.159142189868932</v>
      </c>
      <c r="AC5" s="175">
        <f>G14</f>
        <v>0.98529251160002318</v>
      </c>
      <c r="AD5" s="175">
        <f>G15</f>
        <v>6.5801227614911753</v>
      </c>
      <c r="AE5" s="175">
        <f>G17</f>
        <v>16.402808437129195</v>
      </c>
      <c r="AF5" s="175">
        <f>G20</f>
        <v>9.5752800928267909</v>
      </c>
      <c r="AG5" s="175">
        <f>G21</f>
        <v>25.364056206213142</v>
      </c>
    </row>
    <row r="6" spans="1:34" ht="14.25">
      <c r="A6" s="3"/>
      <c r="G6" s="313" t="s">
        <v>132</v>
      </c>
      <c r="H6" s="314"/>
      <c r="I6" s="314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W6" s="172" t="str">
        <f>E1</f>
        <v>浜松市</v>
      </c>
      <c r="X6" s="172" t="s">
        <v>116</v>
      </c>
      <c r="Y6" s="175">
        <f>SUM(I22)</f>
        <v>6.035036073934541</v>
      </c>
      <c r="Z6" s="175">
        <f>I9</f>
        <v>1.3386727199231174</v>
      </c>
      <c r="AA6" s="175">
        <f>I10</f>
        <v>0.8392269023811183</v>
      </c>
      <c r="AB6" s="175">
        <f>I13</f>
        <v>1.7781453764178723</v>
      </c>
      <c r="AC6" s="175">
        <f>I14</f>
        <v>9.8249907616820842E-2</v>
      </c>
      <c r="AD6" s="175">
        <f>I15</f>
        <v>3.8293826092138383</v>
      </c>
      <c r="AE6" s="175">
        <f>I17</f>
        <v>13.239269623683692</v>
      </c>
      <c r="AF6" s="175">
        <f>I20</f>
        <v>3.305179656090762</v>
      </c>
      <c r="AG6" s="175">
        <f>I21</f>
        <v>79.703078216426547</v>
      </c>
    </row>
    <row r="7" spans="1:34" ht="27" customHeight="1">
      <c r="A7" s="19"/>
      <c r="B7" s="5"/>
      <c r="C7" s="5"/>
      <c r="D7" s="5"/>
      <c r="E7" s="23"/>
      <c r="F7" s="62" t="s">
        <v>276</v>
      </c>
      <c r="G7" s="63"/>
      <c r="H7" s="282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34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3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34" ht="18" customHeight="1">
      <c r="A9" s="310" t="s">
        <v>80</v>
      </c>
      <c r="B9" s="310" t="s">
        <v>81</v>
      </c>
      <c r="C9" s="47" t="s">
        <v>3</v>
      </c>
      <c r="D9" s="48"/>
      <c r="E9" s="49"/>
      <c r="F9" s="77">
        <v>151342.97099999999</v>
      </c>
      <c r="G9" s="78">
        <f t="shared" ref="G9:G22" si="0">F9/$F$22*100</f>
        <v>42.119023586095558</v>
      </c>
      <c r="H9" s="284">
        <v>149343.747</v>
      </c>
      <c r="I9" s="289">
        <f t="shared" ref="I9:I40" si="1">(F9/H9-1)*100</f>
        <v>1.3386727199231174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W9" s="325" t="s">
        <v>129</v>
      </c>
      <c r="X9" s="326"/>
      <c r="Y9" s="327" t="s">
        <v>117</v>
      </c>
    </row>
    <row r="10" spans="1:34" ht="18" customHeight="1">
      <c r="A10" s="311"/>
      <c r="B10" s="311"/>
      <c r="C10" s="8"/>
      <c r="D10" s="50" t="s">
        <v>22</v>
      </c>
      <c r="E10" s="30"/>
      <c r="F10" s="81">
        <v>77195.528999999995</v>
      </c>
      <c r="G10" s="82">
        <f t="shared" si="0"/>
        <v>21.483655865934622</v>
      </c>
      <c r="H10" s="285">
        <v>76553.074999999997</v>
      </c>
      <c r="I10" s="290">
        <f t="shared" si="1"/>
        <v>0.8392269023811183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W10" s="316" t="s">
        <v>106</v>
      </c>
      <c r="X10" s="316"/>
      <c r="Y10" s="327"/>
      <c r="Z10" s="319" t="s">
        <v>118</v>
      </c>
      <c r="AA10" s="320"/>
      <c r="AB10" s="321"/>
      <c r="AC10" s="319" t="s">
        <v>119</v>
      </c>
      <c r="AD10" s="324"/>
      <c r="AE10" s="322"/>
      <c r="AF10" s="319" t="s">
        <v>120</v>
      </c>
      <c r="AG10" s="322"/>
    </row>
    <row r="11" spans="1:34" ht="18" customHeight="1">
      <c r="A11" s="311"/>
      <c r="B11" s="311"/>
      <c r="C11" s="34"/>
      <c r="D11" s="35"/>
      <c r="E11" s="33" t="s">
        <v>23</v>
      </c>
      <c r="F11" s="85">
        <v>63675.932000000001</v>
      </c>
      <c r="G11" s="86">
        <f t="shared" si="0"/>
        <v>17.721127476575155</v>
      </c>
      <c r="H11" s="286">
        <v>61214.038</v>
      </c>
      <c r="I11" s="291">
        <f t="shared" si="1"/>
        <v>4.0217801021393162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W11" s="316"/>
      <c r="X11" s="316"/>
      <c r="Y11" s="325"/>
      <c r="Z11" s="171"/>
      <c r="AA11" s="170" t="s">
        <v>121</v>
      </c>
      <c r="AB11" s="170" t="s">
        <v>122</v>
      </c>
      <c r="AC11" s="171"/>
      <c r="AD11" s="170" t="s">
        <v>123</v>
      </c>
      <c r="AE11" s="170" t="s">
        <v>124</v>
      </c>
      <c r="AF11" s="171"/>
      <c r="AG11" s="176" t="s">
        <v>125</v>
      </c>
    </row>
    <row r="12" spans="1:34" ht="18" customHeight="1">
      <c r="A12" s="311"/>
      <c r="B12" s="311"/>
      <c r="C12" s="34"/>
      <c r="D12" s="36"/>
      <c r="E12" s="33" t="s">
        <v>24</v>
      </c>
      <c r="F12" s="85">
        <v>9369.16</v>
      </c>
      <c r="G12" s="86">
        <f t="shared" si="0"/>
        <v>2.6074542373157392</v>
      </c>
      <c r="H12" s="286">
        <v>11109.877</v>
      </c>
      <c r="I12" s="291">
        <f t="shared" si="1"/>
        <v>-15.668193266226083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W12" s="172" t="str">
        <f>E1</f>
        <v>浜松市</v>
      </c>
      <c r="X12" s="172" t="s">
        <v>131</v>
      </c>
      <c r="Y12" s="173">
        <f>F40</f>
        <v>349574.5</v>
      </c>
      <c r="Z12" s="173">
        <f>F23</f>
        <v>187390.09400000001</v>
      </c>
      <c r="AA12" s="173">
        <f>F24</f>
        <v>78440.725000000006</v>
      </c>
      <c r="AB12" s="173">
        <f>F26</f>
        <v>37578.091</v>
      </c>
      <c r="AC12" s="173">
        <f>F27</f>
        <v>103756.86199999998</v>
      </c>
      <c r="AD12" s="173">
        <f>F28</f>
        <v>40658.680999999997</v>
      </c>
      <c r="AE12" s="173">
        <f>F32</f>
        <v>10581.106</v>
      </c>
      <c r="AF12" s="173">
        <f>F34</f>
        <v>58427.544000000002</v>
      </c>
      <c r="AG12" s="173">
        <f>F35</f>
        <v>56699.489000000001</v>
      </c>
      <c r="AH12" s="177"/>
    </row>
    <row r="13" spans="1:34" ht="18" customHeight="1">
      <c r="A13" s="311"/>
      <c r="B13" s="311"/>
      <c r="C13" s="11"/>
      <c r="D13" s="31" t="s">
        <v>25</v>
      </c>
      <c r="E13" s="32"/>
      <c r="F13" s="89">
        <v>54470.152000000002</v>
      </c>
      <c r="G13" s="90">
        <f t="shared" si="0"/>
        <v>15.159142189868932</v>
      </c>
      <c r="H13" s="287">
        <v>53518.514999999999</v>
      </c>
      <c r="I13" s="292">
        <f t="shared" si="1"/>
        <v>1.7781453764178723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W13" s="172" t="str">
        <f>E1</f>
        <v>浜松市</v>
      </c>
      <c r="X13" s="172" t="s">
        <v>115</v>
      </c>
      <c r="Y13" s="175"/>
      <c r="Z13" s="175">
        <f>G23</f>
        <v>53.605195459050933</v>
      </c>
      <c r="AA13" s="175">
        <f>G24</f>
        <v>22.438915023836124</v>
      </c>
      <c r="AB13" s="175">
        <f>G26</f>
        <v>10.749665951034757</v>
      </c>
      <c r="AC13" s="175">
        <f>G27</f>
        <v>29.680901209899456</v>
      </c>
      <c r="AD13" s="175">
        <f>G28</f>
        <v>11.630905858407864</v>
      </c>
      <c r="AE13" s="175">
        <f>G32</f>
        <v>3.0268529312063666</v>
      </c>
      <c r="AF13" s="175">
        <f>G34</f>
        <v>16.713903331049604</v>
      </c>
      <c r="AG13" s="175">
        <f>G35</f>
        <v>16.219572365833322</v>
      </c>
    </row>
    <row r="14" spans="1:34" ht="18" customHeight="1">
      <c r="A14" s="311"/>
      <c r="B14" s="311"/>
      <c r="C14" s="52" t="s">
        <v>4</v>
      </c>
      <c r="D14" s="53"/>
      <c r="E14" s="54"/>
      <c r="F14" s="85">
        <v>3540.3739999999998</v>
      </c>
      <c r="G14" s="86">
        <f t="shared" si="0"/>
        <v>0.98529251160002318</v>
      </c>
      <c r="H14" s="286">
        <v>3536.8989999999999</v>
      </c>
      <c r="I14" s="291">
        <f t="shared" si="1"/>
        <v>9.8249907616820842E-2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W14" s="172" t="str">
        <f>E1</f>
        <v>浜松市</v>
      </c>
      <c r="X14" s="172" t="s">
        <v>116</v>
      </c>
      <c r="Y14" s="175">
        <f>I40</f>
        <v>6.3679302198846655</v>
      </c>
      <c r="Z14" s="175">
        <f>I23</f>
        <v>2.2893272284374433</v>
      </c>
      <c r="AA14" s="175">
        <f>I24</f>
        <v>0.63133390872953665</v>
      </c>
      <c r="AB14" s="175">
        <f>I26</f>
        <v>-4.4141876859937756E-2</v>
      </c>
      <c r="AC14" s="175">
        <f>I27</f>
        <v>3.5214614431804847</v>
      </c>
      <c r="AD14" s="175">
        <f>I28</f>
        <v>3.5851536309888798</v>
      </c>
      <c r="AE14" s="175">
        <f>I32</f>
        <v>15.347670923728174</v>
      </c>
      <c r="AF14" s="175">
        <f>I34</f>
        <v>29.198760869222461</v>
      </c>
      <c r="AG14" s="175">
        <f>I35</f>
        <v>34.218459579083827</v>
      </c>
    </row>
    <row r="15" spans="1:34" ht="18" customHeight="1">
      <c r="A15" s="311"/>
      <c r="B15" s="311"/>
      <c r="C15" s="52" t="s">
        <v>5</v>
      </c>
      <c r="D15" s="53"/>
      <c r="E15" s="54"/>
      <c r="F15" s="85">
        <v>23643.837</v>
      </c>
      <c r="G15" s="86">
        <f t="shared" si="0"/>
        <v>6.5801227614911753</v>
      </c>
      <c r="H15" s="286">
        <v>22771.816999999999</v>
      </c>
      <c r="I15" s="291">
        <f t="shared" si="1"/>
        <v>3.8293826092138383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34" ht="18" customHeight="1">
      <c r="A16" s="311"/>
      <c r="B16" s="311"/>
      <c r="C16" s="52" t="s">
        <v>26</v>
      </c>
      <c r="D16" s="53"/>
      <c r="E16" s="54"/>
      <c r="F16" s="85">
        <v>4775.1909999999998</v>
      </c>
      <c r="G16" s="86">
        <f t="shared" si="0"/>
        <v>1.3289443244583274</v>
      </c>
      <c r="H16" s="286">
        <v>5231.1009999999997</v>
      </c>
      <c r="I16" s="291">
        <f t="shared" si="1"/>
        <v>-8.7153736851955266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1:21" ht="18" customHeight="1">
      <c r="A17" s="311"/>
      <c r="B17" s="311"/>
      <c r="C17" s="52" t="s">
        <v>6</v>
      </c>
      <c r="D17" s="53"/>
      <c r="E17" s="54"/>
      <c r="F17" s="85">
        <v>58938.92</v>
      </c>
      <c r="G17" s="86">
        <f t="shared" si="0"/>
        <v>16.402808437129195</v>
      </c>
      <c r="H17" s="286">
        <v>52048.127999999997</v>
      </c>
      <c r="I17" s="291">
        <f t="shared" si="1"/>
        <v>13.239269623683692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1:21" ht="18" customHeight="1">
      <c r="A18" s="311"/>
      <c r="B18" s="311"/>
      <c r="C18" s="52" t="s">
        <v>27</v>
      </c>
      <c r="D18" s="53"/>
      <c r="E18" s="54"/>
      <c r="F18" s="85">
        <v>19491.456999999999</v>
      </c>
      <c r="G18" s="86">
        <f t="shared" si="0"/>
        <v>5.4245078690200108</v>
      </c>
      <c r="H18" s="286">
        <v>17399.849999999999</v>
      </c>
      <c r="I18" s="291">
        <f t="shared" si="1"/>
        <v>12.020833512932594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1:21" ht="18" customHeight="1">
      <c r="A19" s="311"/>
      <c r="B19" s="311"/>
      <c r="C19" s="52" t="s">
        <v>28</v>
      </c>
      <c r="D19" s="53"/>
      <c r="E19" s="54"/>
      <c r="F19" s="85">
        <v>6430.71</v>
      </c>
      <c r="G19" s="86">
        <f t="shared" si="0"/>
        <v>1.7896782676834102</v>
      </c>
      <c r="H19" s="286">
        <v>4518.0370000000003</v>
      </c>
      <c r="I19" s="291">
        <f t="shared" si="1"/>
        <v>42.334159724676887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</row>
    <row r="20" spans="1:21" ht="18" customHeight="1">
      <c r="A20" s="311"/>
      <c r="B20" s="311"/>
      <c r="C20" s="52" t="s">
        <v>7</v>
      </c>
      <c r="D20" s="53"/>
      <c r="E20" s="54"/>
      <c r="F20" s="85">
        <v>34406.1</v>
      </c>
      <c r="G20" s="86">
        <f t="shared" si="0"/>
        <v>9.5752800928267909</v>
      </c>
      <c r="H20" s="286">
        <v>33305.300000000003</v>
      </c>
      <c r="I20" s="291">
        <f t="shared" si="1"/>
        <v>3.305179656090762</v>
      </c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1:21" ht="18" customHeight="1">
      <c r="A21" s="311"/>
      <c r="B21" s="311"/>
      <c r="C21" s="57" t="s">
        <v>8</v>
      </c>
      <c r="D21" s="58"/>
      <c r="E21" s="56"/>
      <c r="F21" s="93">
        <f>F22-F9-F14-F15-F16-F17-F18-F19-20</f>
        <v>91138.665999999997</v>
      </c>
      <c r="G21" s="94">
        <f t="shared" si="0"/>
        <v>25.364056206213142</v>
      </c>
      <c r="H21" s="288">
        <v>50716.252</v>
      </c>
      <c r="I21" s="293">
        <f t="shared" si="1"/>
        <v>79.703078216426547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</row>
    <row r="22" spans="1:21" ht="18" customHeight="1">
      <c r="A22" s="311"/>
      <c r="B22" s="312"/>
      <c r="C22" s="59" t="s">
        <v>9</v>
      </c>
      <c r="D22" s="37"/>
      <c r="E22" s="60"/>
      <c r="F22" s="97">
        <v>359322.12599999999</v>
      </c>
      <c r="G22" s="98">
        <f t="shared" si="0"/>
        <v>100</v>
      </c>
      <c r="H22" s="97">
        <f>SUM(H9,H14:H21)</f>
        <v>338871.13099999999</v>
      </c>
      <c r="I22" s="294">
        <f t="shared" si="1"/>
        <v>6.035036073934541</v>
      </c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</row>
    <row r="23" spans="1:21" ht="18" customHeight="1">
      <c r="A23" s="311"/>
      <c r="B23" s="310" t="s">
        <v>82</v>
      </c>
      <c r="C23" s="4" t="s">
        <v>10</v>
      </c>
      <c r="D23" s="5"/>
      <c r="E23" s="23"/>
      <c r="F23" s="77">
        <v>187390.09400000001</v>
      </c>
      <c r="G23" s="78">
        <f t="shared" ref="G23:G40" si="2">F23/$F$40*100</f>
        <v>53.605195459050933</v>
      </c>
      <c r="H23" s="284">
        <v>183196.13500000001</v>
      </c>
      <c r="I23" s="295">
        <f t="shared" si="1"/>
        <v>2.2893272284374433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</row>
    <row r="24" spans="1:21" ht="18" customHeight="1">
      <c r="A24" s="311"/>
      <c r="B24" s="311"/>
      <c r="C24" s="8"/>
      <c r="D24" s="10" t="s">
        <v>11</v>
      </c>
      <c r="E24" s="38"/>
      <c r="F24" s="85">
        <v>78440.725000000006</v>
      </c>
      <c r="G24" s="86">
        <f t="shared" si="2"/>
        <v>22.438915023836124</v>
      </c>
      <c r="H24" s="286">
        <v>77948.608999999997</v>
      </c>
      <c r="I24" s="291">
        <f t="shared" si="1"/>
        <v>0.63133390872953665</v>
      </c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</row>
    <row r="25" spans="1:21" ht="18" customHeight="1">
      <c r="A25" s="311"/>
      <c r="B25" s="311"/>
      <c r="C25" s="8"/>
      <c r="D25" s="10" t="s">
        <v>29</v>
      </c>
      <c r="E25" s="38"/>
      <c r="F25" s="85">
        <v>71371.278000000006</v>
      </c>
      <c r="G25" s="86">
        <f t="shared" si="2"/>
        <v>20.416614484180055</v>
      </c>
      <c r="H25" s="286">
        <v>67652.84</v>
      </c>
      <c r="I25" s="291">
        <f t="shared" si="1"/>
        <v>5.49635166831135</v>
      </c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</row>
    <row r="26" spans="1:21" ht="18" customHeight="1">
      <c r="A26" s="311"/>
      <c r="B26" s="311"/>
      <c r="C26" s="11"/>
      <c r="D26" s="10" t="s">
        <v>12</v>
      </c>
      <c r="E26" s="38"/>
      <c r="F26" s="85">
        <v>37578.091</v>
      </c>
      <c r="G26" s="86">
        <f t="shared" si="2"/>
        <v>10.749665951034757</v>
      </c>
      <c r="H26" s="286">
        <v>37594.686000000002</v>
      </c>
      <c r="I26" s="291">
        <f t="shared" si="1"/>
        <v>-4.4141876859937756E-2</v>
      </c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</row>
    <row r="27" spans="1:21" ht="18" customHeight="1">
      <c r="A27" s="311"/>
      <c r="B27" s="311"/>
      <c r="C27" s="8" t="s">
        <v>13</v>
      </c>
      <c r="D27" s="14"/>
      <c r="E27" s="25"/>
      <c r="F27" s="77">
        <f>SUM(F28:F33)</f>
        <v>103756.86199999998</v>
      </c>
      <c r="G27" s="78">
        <f t="shared" si="2"/>
        <v>29.680901209899456</v>
      </c>
      <c r="H27" s="284">
        <v>100227.393</v>
      </c>
      <c r="I27" s="295">
        <f t="shared" si="1"/>
        <v>3.5214614431804847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</row>
    <row r="28" spans="1:21" ht="18" customHeight="1">
      <c r="A28" s="311"/>
      <c r="B28" s="311"/>
      <c r="C28" s="8"/>
      <c r="D28" s="10" t="s">
        <v>14</v>
      </c>
      <c r="E28" s="38"/>
      <c r="F28" s="85">
        <v>40658.680999999997</v>
      </c>
      <c r="G28" s="86">
        <f t="shared" si="2"/>
        <v>11.630905858407864</v>
      </c>
      <c r="H28" s="286">
        <v>39251.455999999998</v>
      </c>
      <c r="I28" s="291">
        <f t="shared" si="1"/>
        <v>3.5851536309888798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</row>
    <row r="29" spans="1:21" ht="18" customHeight="1">
      <c r="A29" s="311"/>
      <c r="B29" s="311"/>
      <c r="C29" s="8"/>
      <c r="D29" s="10" t="s">
        <v>30</v>
      </c>
      <c r="E29" s="38"/>
      <c r="F29" s="85">
        <v>7018.1090000000004</v>
      </c>
      <c r="G29" s="86">
        <f t="shared" si="2"/>
        <v>2.0076146858538024</v>
      </c>
      <c r="H29" s="286">
        <v>7430.107</v>
      </c>
      <c r="I29" s="291">
        <f t="shared" si="1"/>
        <v>-5.5449807115832916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</row>
    <row r="30" spans="1:21" ht="18" customHeight="1">
      <c r="A30" s="311"/>
      <c r="B30" s="311"/>
      <c r="C30" s="8"/>
      <c r="D30" s="10" t="s">
        <v>31</v>
      </c>
      <c r="E30" s="38"/>
      <c r="F30" s="85">
        <v>19868.822</v>
      </c>
      <c r="G30" s="86">
        <f t="shared" si="2"/>
        <v>5.6837160605250094</v>
      </c>
      <c r="H30" s="286">
        <v>19001.794999999998</v>
      </c>
      <c r="I30" s="291">
        <f t="shared" si="1"/>
        <v>4.5628689289617164</v>
      </c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</row>
    <row r="31" spans="1:21" ht="18" customHeight="1">
      <c r="A31" s="311"/>
      <c r="B31" s="311"/>
      <c r="C31" s="8"/>
      <c r="D31" s="10" t="s">
        <v>32</v>
      </c>
      <c r="E31" s="38"/>
      <c r="F31" s="85">
        <v>24347.21</v>
      </c>
      <c r="G31" s="86">
        <f t="shared" si="2"/>
        <v>6.9648129368703948</v>
      </c>
      <c r="H31" s="286">
        <v>24047.360000000001</v>
      </c>
      <c r="I31" s="291">
        <f t="shared" si="1"/>
        <v>1.2469144222068351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</row>
    <row r="32" spans="1:21" ht="18" customHeight="1">
      <c r="A32" s="311"/>
      <c r="B32" s="311"/>
      <c r="C32" s="8"/>
      <c r="D32" s="10" t="s">
        <v>15</v>
      </c>
      <c r="E32" s="38"/>
      <c r="F32" s="85">
        <v>10581.106</v>
      </c>
      <c r="G32" s="86">
        <f t="shared" si="2"/>
        <v>3.0268529312063666</v>
      </c>
      <c r="H32" s="286">
        <v>9173.2289999999994</v>
      </c>
      <c r="I32" s="291">
        <f t="shared" si="1"/>
        <v>15.347670923728174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</row>
    <row r="33" spans="1:21" ht="18" customHeight="1">
      <c r="A33" s="311"/>
      <c r="B33" s="311"/>
      <c r="C33" s="11"/>
      <c r="D33" s="10" t="s">
        <v>33</v>
      </c>
      <c r="E33" s="38"/>
      <c r="F33" s="85">
        <v>1282.934</v>
      </c>
      <c r="G33" s="86">
        <f t="shared" si="2"/>
        <v>0.3669987370360252</v>
      </c>
      <c r="H33" s="286">
        <v>1323.4459999999999</v>
      </c>
      <c r="I33" s="291">
        <f t="shared" si="1"/>
        <v>-3.061099583964888</v>
      </c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</row>
    <row r="34" spans="1:21" ht="18" customHeight="1">
      <c r="A34" s="311"/>
      <c r="B34" s="311"/>
      <c r="C34" s="8" t="s">
        <v>16</v>
      </c>
      <c r="D34" s="14"/>
      <c r="E34" s="25"/>
      <c r="F34" s="77">
        <v>58427.544000000002</v>
      </c>
      <c r="G34" s="78">
        <f t="shared" si="2"/>
        <v>16.713903331049604</v>
      </c>
      <c r="H34" s="284">
        <v>45222.991000000002</v>
      </c>
      <c r="I34" s="295">
        <f t="shared" si="1"/>
        <v>29.198760869222461</v>
      </c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</row>
    <row r="35" spans="1:21" ht="18" customHeight="1">
      <c r="A35" s="311"/>
      <c r="B35" s="311"/>
      <c r="C35" s="8"/>
      <c r="D35" s="39" t="s">
        <v>17</v>
      </c>
      <c r="E35" s="40"/>
      <c r="F35" s="81">
        <v>56699.489000000001</v>
      </c>
      <c r="G35" s="82">
        <f t="shared" si="2"/>
        <v>16.219572365833322</v>
      </c>
      <c r="H35" s="285">
        <v>42244.180999999997</v>
      </c>
      <c r="I35" s="290">
        <f t="shared" si="1"/>
        <v>34.218459579083827</v>
      </c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</row>
    <row r="36" spans="1:21" ht="18" customHeight="1">
      <c r="A36" s="311"/>
      <c r="B36" s="311"/>
      <c r="C36" s="8"/>
      <c r="D36" s="41"/>
      <c r="E36" s="159" t="s">
        <v>103</v>
      </c>
      <c r="F36" s="85">
        <v>27353.120999999999</v>
      </c>
      <c r="G36" s="86">
        <f t="shared" si="2"/>
        <v>7.8246900160051718</v>
      </c>
      <c r="H36" s="286">
        <v>21161.174999999999</v>
      </c>
      <c r="I36" s="291">
        <f t="shared" si="1"/>
        <v>29.260879889703673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</row>
    <row r="37" spans="1:21" ht="18" customHeight="1">
      <c r="A37" s="311"/>
      <c r="B37" s="311"/>
      <c r="C37" s="8"/>
      <c r="D37" s="12"/>
      <c r="E37" s="33" t="s">
        <v>34</v>
      </c>
      <c r="F37" s="85">
        <v>29346.367999999999</v>
      </c>
      <c r="G37" s="86">
        <f t="shared" si="2"/>
        <v>8.3948823498281477</v>
      </c>
      <c r="H37" s="286">
        <v>21083.006000000001</v>
      </c>
      <c r="I37" s="291">
        <f t="shared" si="1"/>
        <v>39.194420378194629</v>
      </c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</row>
    <row r="38" spans="1:21" ht="18" customHeight="1">
      <c r="A38" s="311"/>
      <c r="B38" s="311"/>
      <c r="C38" s="8"/>
      <c r="D38" s="61" t="s">
        <v>35</v>
      </c>
      <c r="E38" s="54"/>
      <c r="F38" s="85">
        <v>1728.0550000000001</v>
      </c>
      <c r="G38" s="86">
        <f t="shared" si="2"/>
        <v>0.49433096521628433</v>
      </c>
      <c r="H38" s="286">
        <v>2978.81</v>
      </c>
      <c r="I38" s="291">
        <f t="shared" si="1"/>
        <v>-41.988411479751974</v>
      </c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</row>
    <row r="39" spans="1:21" ht="18" customHeight="1">
      <c r="A39" s="311"/>
      <c r="B39" s="311"/>
      <c r="C39" s="6"/>
      <c r="D39" s="55" t="s">
        <v>36</v>
      </c>
      <c r="E39" s="56"/>
      <c r="F39" s="93">
        <v>0</v>
      </c>
      <c r="G39" s="94">
        <f t="shared" si="2"/>
        <v>0</v>
      </c>
      <c r="H39" s="288">
        <v>0</v>
      </c>
      <c r="I39" s="293" t="e">
        <f t="shared" si="1"/>
        <v>#DIV/0!</v>
      </c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</row>
    <row r="40" spans="1:21" ht="18" customHeight="1">
      <c r="A40" s="312"/>
      <c r="B40" s="312"/>
      <c r="C40" s="6" t="s">
        <v>18</v>
      </c>
      <c r="D40" s="7"/>
      <c r="E40" s="24"/>
      <c r="F40" s="97">
        <f>SUM(F23,F27,F34)</f>
        <v>349574.5</v>
      </c>
      <c r="G40" s="98">
        <f t="shared" si="2"/>
        <v>100</v>
      </c>
      <c r="H40" s="97">
        <f>SUM(H23,H27,H34)</f>
        <v>328646.51899999997</v>
      </c>
      <c r="I40" s="294">
        <f t="shared" si="1"/>
        <v>6.3679302198846655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</row>
    <row r="41" spans="1:21" ht="18" customHeight="1">
      <c r="A41" s="157" t="s">
        <v>19</v>
      </c>
    </row>
    <row r="42" spans="1:21" ht="18" customHeight="1">
      <c r="A42" s="158" t="s">
        <v>20</v>
      </c>
    </row>
    <row r="52" spans="22:22">
      <c r="V52" s="14"/>
    </row>
    <row r="53" spans="22:22">
      <c r="V53" s="14"/>
    </row>
  </sheetData>
  <mergeCells count="22">
    <mergeCell ref="A1:D1"/>
    <mergeCell ref="W1:X1"/>
    <mergeCell ref="W2:W3"/>
    <mergeCell ref="X2:X3"/>
    <mergeCell ref="Y2:Y3"/>
    <mergeCell ref="AG2:AG3"/>
    <mergeCell ref="G6:I6"/>
    <mergeCell ref="Z10:AB10"/>
    <mergeCell ref="AC10:AE10"/>
    <mergeCell ref="AF10:AG10"/>
    <mergeCell ref="Z2:AB2"/>
    <mergeCell ref="AC2:AC3"/>
    <mergeCell ref="AD2:AD3"/>
    <mergeCell ref="AE2:AE3"/>
    <mergeCell ref="AF2:AF3"/>
    <mergeCell ref="B23:B40"/>
    <mergeCell ref="A9:A40"/>
    <mergeCell ref="B9:B22"/>
    <mergeCell ref="W9:X9"/>
    <mergeCell ref="Y9:Y11"/>
    <mergeCell ref="W10:W11"/>
    <mergeCell ref="X10:X11"/>
  </mergeCells>
  <phoneticPr fontId="15"/>
  <printOptions horizontalCentered="1" gridLinesSet="0"/>
  <pageMargins left="0" right="0" top="0.43307086614173229" bottom="0.19685039370078741" header="0.19685039370078741" footer="0.31496062992125984"/>
  <pageSetup paperSize="9" fitToHeight="0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36"/>
  <sheetViews>
    <sheetView view="pageBreakPreview" zoomScale="90" zoomScaleNormal="100" zoomScaleSheetLayoutView="9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6" width="9" style="1"/>
    <col min="27" max="44" width="13.625" style="1" customWidth="1"/>
    <col min="45" max="16384" width="9" style="1"/>
  </cols>
  <sheetData>
    <row r="1" spans="1:44" ht="33.950000000000003" customHeight="1">
      <c r="A1" s="185" t="s">
        <v>0</v>
      </c>
      <c r="B1" s="185"/>
      <c r="C1" s="76" t="s">
        <v>299</v>
      </c>
      <c r="D1" s="186"/>
      <c r="E1" s="186"/>
      <c r="Z1" s="1" t="str">
        <f>C1</f>
        <v>浜松市</v>
      </c>
      <c r="AA1" s="1" t="s">
        <v>134</v>
      </c>
      <c r="AB1" s="1" t="s">
        <v>135</v>
      </c>
      <c r="AC1" s="187" t="s">
        <v>136</v>
      </c>
      <c r="AD1" s="1" t="s">
        <v>137</v>
      </c>
      <c r="AE1" s="1" t="s">
        <v>138</v>
      </c>
      <c r="AF1" s="1" t="s">
        <v>139</v>
      </c>
      <c r="AG1" s="1" t="s">
        <v>140</v>
      </c>
      <c r="AH1" s="1" t="s">
        <v>141</v>
      </c>
      <c r="AI1" s="1" t="s">
        <v>142</v>
      </c>
      <c r="AJ1" s="1" t="s">
        <v>143</v>
      </c>
      <c r="AK1" s="1" t="s">
        <v>144</v>
      </c>
      <c r="AL1" s="1" t="s">
        <v>145</v>
      </c>
      <c r="AM1" s="1" t="s">
        <v>146</v>
      </c>
      <c r="AN1" s="1" t="s">
        <v>147</v>
      </c>
      <c r="AO1" s="1" t="s">
        <v>124</v>
      </c>
      <c r="AP1" s="1" t="s">
        <v>148</v>
      </c>
      <c r="AQ1" s="1" t="s">
        <v>149</v>
      </c>
      <c r="AR1" s="1" t="s">
        <v>150</v>
      </c>
    </row>
    <row r="2" spans="1:44">
      <c r="Z2" s="1" t="s">
        <v>151</v>
      </c>
      <c r="AA2" s="188">
        <f>I7</f>
        <v>359322.12599999999</v>
      </c>
      <c r="AB2" s="188">
        <f>I9</f>
        <v>349574.5</v>
      </c>
      <c r="AC2" s="188">
        <f>I10</f>
        <v>9747.6260000000002</v>
      </c>
      <c r="AD2" s="188">
        <f>I11</f>
        <v>3808.3670000000002</v>
      </c>
      <c r="AE2" s="188">
        <f>I12</f>
        <v>5939.259</v>
      </c>
      <c r="AF2" s="188">
        <f>I13</f>
        <v>-86.075999999999993</v>
      </c>
      <c r="AG2" s="1">
        <f>I14</f>
        <v>20</v>
      </c>
      <c r="AH2" s="188">
        <f>I15</f>
        <v>-3744.826</v>
      </c>
      <c r="AI2" s="188">
        <f>I25</f>
        <v>213100.28899999999</v>
      </c>
      <c r="AJ2" s="189">
        <f>I26</f>
        <v>0.87</v>
      </c>
      <c r="AK2" s="190">
        <f>I27</f>
        <v>2.8</v>
      </c>
      <c r="AL2" s="190">
        <f>I28</f>
        <v>92.7</v>
      </c>
      <c r="AM2" s="190">
        <f>I29</f>
        <v>53.9</v>
      </c>
      <c r="AN2" s="190">
        <f>I33</f>
        <v>0</v>
      </c>
      <c r="AO2" s="188">
        <f>I16</f>
        <v>45402.069000000003</v>
      </c>
      <c r="AP2" s="188">
        <f>I17</f>
        <v>137076.21299999999</v>
      </c>
      <c r="AQ2" s="188">
        <f>I18</f>
        <v>255172.769</v>
      </c>
      <c r="AR2" s="191">
        <f>I21</f>
        <v>1.4029573982258603</v>
      </c>
    </row>
    <row r="3" spans="1:44">
      <c r="Z3" s="1" t="s">
        <v>152</v>
      </c>
      <c r="AA3" s="188">
        <f>H7</f>
        <v>338871</v>
      </c>
      <c r="AB3" s="188">
        <f>H9</f>
        <v>328647</v>
      </c>
      <c r="AC3" s="188">
        <f>H10</f>
        <v>10225</v>
      </c>
      <c r="AD3" s="188">
        <f>H11</f>
        <v>4199</v>
      </c>
      <c r="AE3" s="188">
        <f>H12</f>
        <v>6025</v>
      </c>
      <c r="AF3" s="188">
        <f>H13</f>
        <v>-466</v>
      </c>
      <c r="AG3" s="1">
        <f>H14</f>
        <v>0</v>
      </c>
      <c r="AH3" s="188">
        <f>H15</f>
        <v>-442</v>
      </c>
      <c r="AI3" s="188">
        <f>H25</f>
        <v>212828.38399999999</v>
      </c>
      <c r="AJ3" s="189">
        <f>H26</f>
        <v>0.879</v>
      </c>
      <c r="AK3" s="190">
        <f>H27</f>
        <v>2.8310767984781582</v>
      </c>
      <c r="AL3" s="190">
        <f>H28</f>
        <v>89.8</v>
      </c>
      <c r="AM3" s="190">
        <f>H29</f>
        <v>53.6</v>
      </c>
      <c r="AN3" s="190">
        <f>H33</f>
        <v>0</v>
      </c>
      <c r="AO3" s="188">
        <f>H16</f>
        <v>46120</v>
      </c>
      <c r="AP3" s="188">
        <f>H17</f>
        <v>144125</v>
      </c>
      <c r="AQ3" s="188">
        <f>H18</f>
        <v>256902</v>
      </c>
      <c r="AR3" s="191">
        <f>H21</f>
        <v>1.4463330942522741</v>
      </c>
    </row>
    <row r="4" spans="1:44">
      <c r="A4" s="21" t="s">
        <v>153</v>
      </c>
      <c r="AO4" s="188"/>
      <c r="AP4" s="188"/>
      <c r="AQ4" s="188"/>
    </row>
    <row r="5" spans="1:44">
      <c r="I5" s="192" t="s">
        <v>154</v>
      </c>
    </row>
    <row r="6" spans="1:44" s="179" customFormat="1" ht="29.25" customHeight="1">
      <c r="A6" s="193" t="s">
        <v>155</v>
      </c>
      <c r="B6" s="194"/>
      <c r="C6" s="194"/>
      <c r="D6" s="195"/>
      <c r="E6" s="170" t="s">
        <v>277</v>
      </c>
      <c r="F6" s="170" t="s">
        <v>278</v>
      </c>
      <c r="G6" s="170" t="s">
        <v>279</v>
      </c>
      <c r="H6" s="170" t="s">
        <v>280</v>
      </c>
      <c r="I6" s="170" t="s">
        <v>281</v>
      </c>
    </row>
    <row r="7" spans="1:44" ht="27" customHeight="1">
      <c r="A7" s="310" t="s">
        <v>156</v>
      </c>
      <c r="B7" s="47" t="s">
        <v>157</v>
      </c>
      <c r="C7" s="48"/>
      <c r="D7" s="100" t="s">
        <v>158</v>
      </c>
      <c r="E7" s="196">
        <v>298972</v>
      </c>
      <c r="F7" s="197">
        <v>304236</v>
      </c>
      <c r="G7" s="197">
        <v>337090.81199999998</v>
      </c>
      <c r="H7" s="197">
        <v>338871</v>
      </c>
      <c r="I7" s="197">
        <v>359322.12599999999</v>
      </c>
    </row>
    <row r="8" spans="1:44" ht="27" customHeight="1">
      <c r="A8" s="311"/>
      <c r="B8" s="26"/>
      <c r="C8" s="61" t="s">
        <v>159</v>
      </c>
      <c r="D8" s="101" t="s">
        <v>38</v>
      </c>
      <c r="E8" s="198">
        <v>179044</v>
      </c>
      <c r="F8" s="198">
        <v>169191</v>
      </c>
      <c r="G8" s="198">
        <v>189782.13099999999</v>
      </c>
      <c r="H8" s="198">
        <v>245384</v>
      </c>
      <c r="I8" s="199">
        <v>247225.549</v>
      </c>
    </row>
    <row r="9" spans="1:44" ht="27" customHeight="1">
      <c r="A9" s="311"/>
      <c r="B9" s="52" t="s">
        <v>160</v>
      </c>
      <c r="C9" s="53"/>
      <c r="D9" s="102"/>
      <c r="E9" s="200">
        <v>287466</v>
      </c>
      <c r="F9" s="200">
        <v>295026</v>
      </c>
      <c r="G9" s="200">
        <v>328713.29499999998</v>
      </c>
      <c r="H9" s="200">
        <v>328647</v>
      </c>
      <c r="I9" s="201">
        <v>349574.5</v>
      </c>
    </row>
    <row r="10" spans="1:44" ht="27" customHeight="1">
      <c r="A10" s="311"/>
      <c r="B10" s="52" t="s">
        <v>161</v>
      </c>
      <c r="C10" s="53"/>
      <c r="D10" s="102"/>
      <c r="E10" s="200">
        <v>11506</v>
      </c>
      <c r="F10" s="200">
        <v>9210</v>
      </c>
      <c r="G10" s="200">
        <v>8377.5169999999998</v>
      </c>
      <c r="H10" s="200">
        <v>10225</v>
      </c>
      <c r="I10" s="201">
        <v>9747.6260000000002</v>
      </c>
    </row>
    <row r="11" spans="1:44" ht="27" customHeight="1">
      <c r="A11" s="311"/>
      <c r="B11" s="52" t="s">
        <v>162</v>
      </c>
      <c r="C11" s="53"/>
      <c r="D11" s="102"/>
      <c r="E11" s="200">
        <v>3883</v>
      </c>
      <c r="F11" s="200">
        <v>2296</v>
      </c>
      <c r="G11" s="200">
        <v>1886.057</v>
      </c>
      <c r="H11" s="200">
        <v>4199</v>
      </c>
      <c r="I11" s="201">
        <v>3808.3670000000002</v>
      </c>
    </row>
    <row r="12" spans="1:44" ht="27" customHeight="1">
      <c r="A12" s="311"/>
      <c r="B12" s="52" t="s">
        <v>163</v>
      </c>
      <c r="C12" s="53"/>
      <c r="D12" s="102"/>
      <c r="E12" s="200">
        <v>7643</v>
      </c>
      <c r="F12" s="200">
        <v>6914</v>
      </c>
      <c r="G12" s="200">
        <v>6491.46</v>
      </c>
      <c r="H12" s="200">
        <v>6025</v>
      </c>
      <c r="I12" s="201">
        <v>5939.259</v>
      </c>
    </row>
    <row r="13" spans="1:44" ht="27" customHeight="1">
      <c r="A13" s="311"/>
      <c r="B13" s="52" t="s">
        <v>164</v>
      </c>
      <c r="C13" s="53"/>
      <c r="D13" s="108"/>
      <c r="E13" s="202">
        <v>1819</v>
      </c>
      <c r="F13" s="202">
        <v>-729</v>
      </c>
      <c r="G13" s="202">
        <v>-422.70699999999999</v>
      </c>
      <c r="H13" s="202">
        <v>-466</v>
      </c>
      <c r="I13" s="203">
        <v>-86.075999999999993</v>
      </c>
    </row>
    <row r="14" spans="1:44" ht="27" customHeight="1">
      <c r="A14" s="311"/>
      <c r="B14" s="112" t="s">
        <v>165</v>
      </c>
      <c r="C14" s="68"/>
      <c r="D14" s="108"/>
      <c r="E14" s="202">
        <v>5027</v>
      </c>
      <c r="F14" s="202">
        <v>0</v>
      </c>
      <c r="G14" s="202">
        <v>0</v>
      </c>
      <c r="H14" s="202">
        <v>0</v>
      </c>
      <c r="I14" s="203">
        <v>20</v>
      </c>
    </row>
    <row r="15" spans="1:44" ht="27" customHeight="1">
      <c r="A15" s="311"/>
      <c r="B15" s="57" t="s">
        <v>166</v>
      </c>
      <c r="C15" s="58"/>
      <c r="D15" s="204"/>
      <c r="E15" s="205">
        <v>1859</v>
      </c>
      <c r="F15" s="205">
        <v>-701</v>
      </c>
      <c r="G15" s="205">
        <v>-391.32100000000003</v>
      </c>
      <c r="H15" s="205">
        <v>-442</v>
      </c>
      <c r="I15" s="206">
        <v>-3744.826</v>
      </c>
    </row>
    <row r="16" spans="1:44" ht="27" customHeight="1">
      <c r="A16" s="311"/>
      <c r="B16" s="207" t="s">
        <v>167</v>
      </c>
      <c r="C16" s="208"/>
      <c r="D16" s="209" t="s">
        <v>39</v>
      </c>
      <c r="E16" s="210">
        <v>40579</v>
      </c>
      <c r="F16" s="210">
        <v>37429</v>
      </c>
      <c r="G16" s="210">
        <v>41703.481</v>
      </c>
      <c r="H16" s="210">
        <v>46120</v>
      </c>
      <c r="I16" s="211">
        <v>45402.069000000003</v>
      </c>
    </row>
    <row r="17" spans="1:9" ht="27" customHeight="1">
      <c r="A17" s="311"/>
      <c r="B17" s="52" t="s">
        <v>168</v>
      </c>
      <c r="C17" s="53"/>
      <c r="D17" s="101" t="s">
        <v>40</v>
      </c>
      <c r="E17" s="200">
        <v>68284</v>
      </c>
      <c r="F17" s="200">
        <v>63349</v>
      </c>
      <c r="G17" s="200">
        <v>139175.378</v>
      </c>
      <c r="H17" s="200">
        <v>144125</v>
      </c>
      <c r="I17" s="201">
        <v>137076.21299999999</v>
      </c>
    </row>
    <row r="18" spans="1:9" ht="27" customHeight="1">
      <c r="A18" s="311"/>
      <c r="B18" s="52" t="s">
        <v>169</v>
      </c>
      <c r="C18" s="53"/>
      <c r="D18" s="101" t="s">
        <v>41</v>
      </c>
      <c r="E18" s="200">
        <v>264157</v>
      </c>
      <c r="F18" s="200">
        <v>257676</v>
      </c>
      <c r="G18" s="200">
        <v>259383.44899999999</v>
      </c>
      <c r="H18" s="200">
        <v>256902</v>
      </c>
      <c r="I18" s="201">
        <v>255172.769</v>
      </c>
    </row>
    <row r="19" spans="1:9" ht="27" customHeight="1">
      <c r="A19" s="311"/>
      <c r="B19" s="52" t="s">
        <v>170</v>
      </c>
      <c r="C19" s="53"/>
      <c r="D19" s="101" t="s">
        <v>171</v>
      </c>
      <c r="E19" s="200">
        <f>E17+E18-E16</f>
        <v>291862</v>
      </c>
      <c r="F19" s="200">
        <f>F17+F18-F16</f>
        <v>283596</v>
      </c>
      <c r="G19" s="200">
        <f>G17+G18-G16</f>
        <v>356855.34600000002</v>
      </c>
      <c r="H19" s="200">
        <f>H17+H18-H16</f>
        <v>354907</v>
      </c>
      <c r="I19" s="200">
        <f>I17+I18-I16</f>
        <v>346846.91299999994</v>
      </c>
    </row>
    <row r="20" spans="1:9" ht="27" customHeight="1">
      <c r="A20" s="311"/>
      <c r="B20" s="52" t="s">
        <v>172</v>
      </c>
      <c r="C20" s="53"/>
      <c r="D20" s="102" t="s">
        <v>173</v>
      </c>
      <c r="E20" s="212">
        <f>E18/E8</f>
        <v>1.4753747682134</v>
      </c>
      <c r="F20" s="212">
        <f>F18/F8</f>
        <v>1.5229888114616026</v>
      </c>
      <c r="G20" s="212">
        <f>G18/G8</f>
        <v>1.3667432630946694</v>
      </c>
      <c r="H20" s="212">
        <f>H18/H8</f>
        <v>1.0469386757082777</v>
      </c>
      <c r="I20" s="212">
        <f>I18/I8</f>
        <v>1.0321456258551984</v>
      </c>
    </row>
    <row r="21" spans="1:9" ht="27" customHeight="1">
      <c r="A21" s="311"/>
      <c r="B21" s="52" t="s">
        <v>174</v>
      </c>
      <c r="C21" s="53"/>
      <c r="D21" s="102" t="s">
        <v>175</v>
      </c>
      <c r="E21" s="212">
        <f>E19/E8</f>
        <v>1.6301132682469113</v>
      </c>
      <c r="F21" s="212">
        <f>F19/F8</f>
        <v>1.6761884497402344</v>
      </c>
      <c r="G21" s="212">
        <f>G19/G8</f>
        <v>1.8803421803710278</v>
      </c>
      <c r="H21" s="212">
        <f>H19/H8</f>
        <v>1.4463330942522741</v>
      </c>
      <c r="I21" s="212">
        <f>I19/I8</f>
        <v>1.4029573982258603</v>
      </c>
    </row>
    <row r="22" spans="1:9" ht="27" customHeight="1">
      <c r="A22" s="311"/>
      <c r="B22" s="52" t="s">
        <v>176</v>
      </c>
      <c r="C22" s="53"/>
      <c r="D22" s="102" t="s">
        <v>177</v>
      </c>
      <c r="E22" s="200">
        <f>E18/E24*1000000</f>
        <v>331032.10606782127</v>
      </c>
      <c r="F22" s="200">
        <f>F18/F24*1000000</f>
        <v>322910.34863029153</v>
      </c>
      <c r="G22" s="200">
        <f>G18/G24*1000000</f>
        <v>325050.06265821197</v>
      </c>
      <c r="H22" s="200">
        <f>H18/H24*1000000</f>
        <v>321940.39950875961</v>
      </c>
      <c r="I22" s="200">
        <f>I18/I24*1000000</f>
        <v>319773.38905736984</v>
      </c>
    </row>
    <row r="23" spans="1:9" ht="27" customHeight="1">
      <c r="A23" s="311"/>
      <c r="B23" s="52" t="s">
        <v>178</v>
      </c>
      <c r="C23" s="53"/>
      <c r="D23" s="102" t="s">
        <v>179</v>
      </c>
      <c r="E23" s="200">
        <f>E19/E24*1000000</f>
        <v>365751.02132885536</v>
      </c>
      <c r="F23" s="200">
        <f>F19/F24*1000000</f>
        <v>355392.36572345172</v>
      </c>
      <c r="G23" s="200">
        <f>G19/G24*1000000</f>
        <v>447198.35835484602</v>
      </c>
      <c r="H23" s="200">
        <f>H19/H24*1000000</f>
        <v>444756.7608210732</v>
      </c>
      <c r="I23" s="200">
        <f>I19/I24*1000000</f>
        <v>434656.14802375989</v>
      </c>
    </row>
    <row r="24" spans="1:9" ht="27" customHeight="1">
      <c r="A24" s="311"/>
      <c r="B24" s="213" t="s">
        <v>180</v>
      </c>
      <c r="C24" s="214"/>
      <c r="D24" s="215" t="s">
        <v>181</v>
      </c>
      <c r="E24" s="205">
        <v>797980</v>
      </c>
      <c r="F24" s="205">
        <v>797980</v>
      </c>
      <c r="G24" s="205">
        <v>797980</v>
      </c>
      <c r="H24" s="205">
        <v>797980</v>
      </c>
      <c r="I24" s="206">
        <f>H24</f>
        <v>797980</v>
      </c>
    </row>
    <row r="25" spans="1:9" ht="27" customHeight="1">
      <c r="A25" s="311"/>
      <c r="B25" s="11" t="s">
        <v>182</v>
      </c>
      <c r="C25" s="216"/>
      <c r="D25" s="217"/>
      <c r="E25" s="198">
        <v>178067</v>
      </c>
      <c r="F25" s="198">
        <v>178456</v>
      </c>
      <c r="G25" s="198">
        <v>208722.595</v>
      </c>
      <c r="H25" s="198">
        <v>212828.38399999999</v>
      </c>
      <c r="I25" s="218">
        <v>213100.28899999999</v>
      </c>
    </row>
    <row r="26" spans="1:9" ht="27" customHeight="1">
      <c r="A26" s="311"/>
      <c r="B26" s="219" t="s">
        <v>183</v>
      </c>
      <c r="C26" s="220"/>
      <c r="D26" s="221"/>
      <c r="E26" s="222">
        <v>0.88800000000000001</v>
      </c>
      <c r="F26" s="222">
        <v>0.89200000000000002</v>
      </c>
      <c r="G26" s="222">
        <v>0.88500000000000001</v>
      </c>
      <c r="H26" s="222">
        <v>0.879</v>
      </c>
      <c r="I26" s="223">
        <v>0.87</v>
      </c>
    </row>
    <row r="27" spans="1:9" ht="27" customHeight="1">
      <c r="A27" s="311"/>
      <c r="B27" s="219" t="s">
        <v>184</v>
      </c>
      <c r="C27" s="220"/>
      <c r="D27" s="221"/>
      <c r="E27" s="224">
        <v>4.3</v>
      </c>
      <c r="F27" s="224">
        <v>3.8</v>
      </c>
      <c r="G27" s="224">
        <v>3.1100897341756411</v>
      </c>
      <c r="H27" s="224">
        <v>2.8310767984781582</v>
      </c>
      <c r="I27" s="225">
        <v>2.8</v>
      </c>
    </row>
    <row r="28" spans="1:9" ht="27" customHeight="1">
      <c r="A28" s="311"/>
      <c r="B28" s="219" t="s">
        <v>185</v>
      </c>
      <c r="C28" s="220"/>
      <c r="D28" s="221"/>
      <c r="E28" s="224">
        <v>90.3</v>
      </c>
      <c r="F28" s="224">
        <v>93</v>
      </c>
      <c r="G28" s="224">
        <v>90.9</v>
      </c>
      <c r="H28" s="224">
        <v>89.8</v>
      </c>
      <c r="I28" s="225">
        <v>92.7</v>
      </c>
    </row>
    <row r="29" spans="1:9" ht="27" customHeight="1">
      <c r="A29" s="311"/>
      <c r="B29" s="226" t="s">
        <v>186</v>
      </c>
      <c r="C29" s="227"/>
      <c r="D29" s="228"/>
      <c r="E29" s="229">
        <v>54.9</v>
      </c>
      <c r="F29" s="229">
        <v>54.2</v>
      </c>
      <c r="G29" s="229">
        <v>48.5</v>
      </c>
      <c r="H29" s="229">
        <v>53.6</v>
      </c>
      <c r="I29" s="230">
        <v>53.9</v>
      </c>
    </row>
    <row r="30" spans="1:9" ht="27" customHeight="1">
      <c r="A30" s="311"/>
      <c r="B30" s="310" t="s">
        <v>187</v>
      </c>
      <c r="C30" s="20" t="s">
        <v>188</v>
      </c>
      <c r="D30" s="231"/>
      <c r="E30" s="232">
        <v>0</v>
      </c>
      <c r="F30" s="232">
        <v>0</v>
      </c>
      <c r="G30" s="232">
        <v>0</v>
      </c>
      <c r="H30" s="232">
        <v>0</v>
      </c>
      <c r="I30" s="233">
        <v>0</v>
      </c>
    </row>
    <row r="31" spans="1:9" ht="27" customHeight="1">
      <c r="A31" s="311"/>
      <c r="B31" s="311"/>
      <c r="C31" s="219" t="s">
        <v>189</v>
      </c>
      <c r="D31" s="221"/>
      <c r="E31" s="224">
        <v>0</v>
      </c>
      <c r="F31" s="224">
        <v>0</v>
      </c>
      <c r="G31" s="224">
        <v>0</v>
      </c>
      <c r="H31" s="224">
        <v>0</v>
      </c>
      <c r="I31" s="225">
        <v>0</v>
      </c>
    </row>
    <row r="32" spans="1:9" ht="27" customHeight="1">
      <c r="A32" s="311"/>
      <c r="B32" s="311"/>
      <c r="C32" s="219" t="s">
        <v>190</v>
      </c>
      <c r="D32" s="221"/>
      <c r="E32" s="224">
        <v>9.1</v>
      </c>
      <c r="F32" s="224">
        <v>8.4</v>
      </c>
      <c r="G32" s="224">
        <v>7.4</v>
      </c>
      <c r="H32" s="224">
        <v>6.5</v>
      </c>
      <c r="I32" s="225">
        <v>5.5</v>
      </c>
    </row>
    <row r="33" spans="1:9" ht="27" customHeight="1">
      <c r="A33" s="312"/>
      <c r="B33" s="312"/>
      <c r="C33" s="226" t="s">
        <v>191</v>
      </c>
      <c r="D33" s="228"/>
      <c r="E33" s="229">
        <v>0</v>
      </c>
      <c r="F33" s="229">
        <v>0</v>
      </c>
      <c r="G33" s="229">
        <v>0</v>
      </c>
      <c r="H33" s="229">
        <v>0</v>
      </c>
      <c r="I33" s="234">
        <v>0</v>
      </c>
    </row>
    <row r="34" spans="1:9" ht="27" customHeight="1">
      <c r="A34" s="1" t="s">
        <v>282</v>
      </c>
      <c r="B34" s="14"/>
      <c r="C34" s="14"/>
      <c r="D34" s="14"/>
      <c r="E34" s="235"/>
      <c r="F34" s="235"/>
      <c r="G34" s="235"/>
      <c r="H34" s="235"/>
      <c r="I34" s="236"/>
    </row>
    <row r="35" spans="1:9" ht="27" customHeight="1">
      <c r="A35" s="27" t="s">
        <v>192</v>
      </c>
    </row>
    <row r="36" spans="1:9">
      <c r="A36" s="237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  <colBreaks count="1" manualBreakCount="1">
    <brk id="11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295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47" t="s">
        <v>45</v>
      </c>
      <c r="B6" s="348"/>
      <c r="C6" s="348"/>
      <c r="D6" s="348"/>
      <c r="E6" s="349"/>
      <c r="F6" s="332" t="s">
        <v>287</v>
      </c>
      <c r="G6" s="329"/>
      <c r="H6" s="332" t="s">
        <v>288</v>
      </c>
      <c r="I6" s="329"/>
      <c r="J6" s="332" t="s">
        <v>289</v>
      </c>
      <c r="K6" s="329"/>
      <c r="L6" s="328"/>
      <c r="M6" s="329"/>
      <c r="N6" s="328"/>
      <c r="O6" s="329"/>
    </row>
    <row r="7" spans="1:25" ht="15.95" customHeight="1">
      <c r="A7" s="350"/>
      <c r="B7" s="351"/>
      <c r="C7" s="351"/>
      <c r="D7" s="351"/>
      <c r="E7" s="352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296" t="s">
        <v>1</v>
      </c>
    </row>
    <row r="8" spans="1:25" ht="15.95" customHeight="1">
      <c r="A8" s="353" t="s">
        <v>84</v>
      </c>
      <c r="B8" s="47" t="s">
        <v>46</v>
      </c>
      <c r="C8" s="48"/>
      <c r="D8" s="48"/>
      <c r="E8" s="100" t="s">
        <v>37</v>
      </c>
      <c r="F8" s="113">
        <v>11812</v>
      </c>
      <c r="G8" s="114">
        <v>11966</v>
      </c>
      <c r="H8" s="113">
        <v>21009</v>
      </c>
      <c r="I8" s="115">
        <v>21171</v>
      </c>
      <c r="J8" s="113">
        <v>7717</v>
      </c>
      <c r="K8" s="116">
        <v>7926.4414829999996</v>
      </c>
      <c r="L8" s="113"/>
      <c r="M8" s="115"/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4"/>
      <c r="B9" s="14"/>
      <c r="C9" s="61" t="s">
        <v>47</v>
      </c>
      <c r="D9" s="53"/>
      <c r="E9" s="101" t="s">
        <v>38</v>
      </c>
      <c r="F9" s="117">
        <v>11755</v>
      </c>
      <c r="G9" s="118">
        <v>11961</v>
      </c>
      <c r="H9" s="117">
        <v>20924</v>
      </c>
      <c r="I9" s="119">
        <v>21164</v>
      </c>
      <c r="J9" s="117">
        <v>7709</v>
      </c>
      <c r="K9" s="120">
        <v>7918</v>
      </c>
      <c r="L9" s="117"/>
      <c r="M9" s="119"/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4"/>
      <c r="B10" s="11"/>
      <c r="C10" s="61" t="s">
        <v>48</v>
      </c>
      <c r="D10" s="53"/>
      <c r="E10" s="101" t="s">
        <v>39</v>
      </c>
      <c r="F10" s="117">
        <v>57</v>
      </c>
      <c r="G10" s="118">
        <v>6</v>
      </c>
      <c r="H10" s="117">
        <v>85</v>
      </c>
      <c r="I10" s="119">
        <v>7</v>
      </c>
      <c r="J10" s="121">
        <v>8</v>
      </c>
      <c r="K10" s="122">
        <v>8</v>
      </c>
      <c r="L10" s="117"/>
      <c r="M10" s="119"/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4"/>
      <c r="B11" s="66" t="s">
        <v>49</v>
      </c>
      <c r="C11" s="67"/>
      <c r="D11" s="67"/>
      <c r="E11" s="103" t="s">
        <v>40</v>
      </c>
      <c r="F11" s="123">
        <v>11332</v>
      </c>
      <c r="G11" s="124">
        <v>11322.785172</v>
      </c>
      <c r="H11" s="123">
        <v>18680</v>
      </c>
      <c r="I11" s="125">
        <v>18980</v>
      </c>
      <c r="J11" s="123">
        <v>7296</v>
      </c>
      <c r="K11" s="126">
        <v>7242.7589959999996</v>
      </c>
      <c r="L11" s="123"/>
      <c r="M11" s="125"/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4"/>
      <c r="B12" s="8"/>
      <c r="C12" s="61" t="s">
        <v>50</v>
      </c>
      <c r="D12" s="53"/>
      <c r="E12" s="101" t="s">
        <v>41</v>
      </c>
      <c r="F12" s="117">
        <v>11326</v>
      </c>
      <c r="G12" s="118">
        <v>11291</v>
      </c>
      <c r="H12" s="123">
        <v>18672</v>
      </c>
      <c r="I12" s="119">
        <v>18947</v>
      </c>
      <c r="J12" s="123">
        <v>7281</v>
      </c>
      <c r="K12" s="120">
        <v>7206</v>
      </c>
      <c r="L12" s="117"/>
      <c r="M12" s="119"/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4"/>
      <c r="B13" s="14"/>
      <c r="C13" s="50" t="s">
        <v>51</v>
      </c>
      <c r="D13" s="68"/>
      <c r="E13" s="104" t="s">
        <v>42</v>
      </c>
      <c r="F13" s="299">
        <v>6</v>
      </c>
      <c r="G13" s="128">
        <v>32</v>
      </c>
      <c r="H13" s="121">
        <v>8</v>
      </c>
      <c r="I13" s="122">
        <v>33</v>
      </c>
      <c r="J13" s="121">
        <v>15</v>
      </c>
      <c r="K13" s="122">
        <v>37</v>
      </c>
      <c r="L13" s="127"/>
      <c r="M13" s="129"/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4"/>
      <c r="B14" s="52" t="s">
        <v>52</v>
      </c>
      <c r="C14" s="53"/>
      <c r="D14" s="53"/>
      <c r="E14" s="101" t="s">
        <v>194</v>
      </c>
      <c r="F14" s="161">
        <f>F9-F12</f>
        <v>429</v>
      </c>
      <c r="G14" s="150">
        <f t="shared" ref="G14:O15" si="0">G9-G12</f>
        <v>670</v>
      </c>
      <c r="H14" s="161">
        <f t="shared" si="0"/>
        <v>2252</v>
      </c>
      <c r="I14" s="150">
        <f t="shared" si="0"/>
        <v>2217</v>
      </c>
      <c r="J14" s="161">
        <f t="shared" si="0"/>
        <v>428</v>
      </c>
      <c r="K14" s="150">
        <f t="shared" si="0"/>
        <v>712</v>
      </c>
      <c r="L14" s="161">
        <f t="shared" si="0"/>
        <v>0</v>
      </c>
      <c r="M14" s="150">
        <f t="shared" si="0"/>
        <v>0</v>
      </c>
      <c r="N14" s="161">
        <f t="shared" si="0"/>
        <v>0</v>
      </c>
      <c r="O14" s="150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4"/>
      <c r="B15" s="52" t="s">
        <v>53</v>
      </c>
      <c r="C15" s="53"/>
      <c r="D15" s="53"/>
      <c r="E15" s="101" t="s">
        <v>195</v>
      </c>
      <c r="F15" s="161">
        <f t="shared" ref="F15" si="1">F10-F13</f>
        <v>51</v>
      </c>
      <c r="G15" s="150">
        <f t="shared" si="0"/>
        <v>-26</v>
      </c>
      <c r="H15" s="161">
        <f t="shared" si="0"/>
        <v>77</v>
      </c>
      <c r="I15" s="150">
        <f t="shared" si="0"/>
        <v>-26</v>
      </c>
      <c r="J15" s="161">
        <f t="shared" si="0"/>
        <v>-7</v>
      </c>
      <c r="K15" s="150">
        <f t="shared" si="0"/>
        <v>-29</v>
      </c>
      <c r="L15" s="161">
        <f t="shared" si="0"/>
        <v>0</v>
      </c>
      <c r="M15" s="150">
        <f t="shared" si="0"/>
        <v>0</v>
      </c>
      <c r="N15" s="161">
        <f t="shared" si="0"/>
        <v>0</v>
      </c>
      <c r="O15" s="150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4"/>
      <c r="B16" s="52" t="s">
        <v>54</v>
      </c>
      <c r="C16" s="53"/>
      <c r="D16" s="53"/>
      <c r="E16" s="101" t="s">
        <v>196</v>
      </c>
      <c r="F16" s="161">
        <f t="shared" ref="F16" si="2">F8-F11</f>
        <v>480</v>
      </c>
      <c r="G16" s="150">
        <f t="shared" ref="G16:O16" si="3">G8-G11</f>
        <v>643.21482800000013</v>
      </c>
      <c r="H16" s="161">
        <f t="shared" si="3"/>
        <v>2329</v>
      </c>
      <c r="I16" s="150">
        <f t="shared" si="3"/>
        <v>2191</v>
      </c>
      <c r="J16" s="161">
        <f t="shared" si="3"/>
        <v>421</v>
      </c>
      <c r="K16" s="150">
        <f t="shared" si="3"/>
        <v>683.68248700000004</v>
      </c>
      <c r="L16" s="161">
        <f t="shared" si="3"/>
        <v>0</v>
      </c>
      <c r="M16" s="150">
        <f t="shared" si="3"/>
        <v>0</v>
      </c>
      <c r="N16" s="161">
        <f t="shared" si="3"/>
        <v>0</v>
      </c>
      <c r="O16" s="150">
        <f t="shared" si="3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4"/>
      <c r="B17" s="52" t="s">
        <v>55</v>
      </c>
      <c r="C17" s="53"/>
      <c r="D17" s="53"/>
      <c r="E17" s="43"/>
      <c r="F17" s="239"/>
      <c r="G17" s="240"/>
      <c r="H17" s="121"/>
      <c r="I17" s="122"/>
      <c r="J17" s="117"/>
      <c r="K17" s="120"/>
      <c r="L17" s="117"/>
      <c r="M17" s="119"/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5"/>
      <c r="B18" s="59" t="s">
        <v>56</v>
      </c>
      <c r="C18" s="37"/>
      <c r="D18" s="37"/>
      <c r="E18" s="15"/>
      <c r="F18" s="162"/>
      <c r="G18" s="166"/>
      <c r="H18" s="132"/>
      <c r="I18" s="133"/>
      <c r="J18" s="132"/>
      <c r="K18" s="133"/>
      <c r="L18" s="132"/>
      <c r="M18" s="133"/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4" t="s">
        <v>85</v>
      </c>
      <c r="B19" s="66" t="s">
        <v>57</v>
      </c>
      <c r="C19" s="69"/>
      <c r="D19" s="69"/>
      <c r="E19" s="105"/>
      <c r="F19" s="163">
        <v>2572</v>
      </c>
      <c r="G19" s="155">
        <v>2329</v>
      </c>
      <c r="H19" s="135">
        <v>10209</v>
      </c>
      <c r="I19" s="137">
        <v>9934</v>
      </c>
      <c r="J19" s="135">
        <v>569</v>
      </c>
      <c r="K19" s="138">
        <v>561.79399999999998</v>
      </c>
      <c r="L19" s="135"/>
      <c r="M19" s="137"/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4"/>
      <c r="B20" s="13"/>
      <c r="C20" s="61" t="s">
        <v>58</v>
      </c>
      <c r="D20" s="53"/>
      <c r="E20" s="101"/>
      <c r="F20" s="161">
        <v>1674</v>
      </c>
      <c r="G20" s="150">
        <v>1609</v>
      </c>
      <c r="H20" s="117">
        <v>6747</v>
      </c>
      <c r="I20" s="119">
        <v>6766</v>
      </c>
      <c r="J20" s="117">
        <v>455</v>
      </c>
      <c r="K20" s="122">
        <v>440.6</v>
      </c>
      <c r="L20" s="117"/>
      <c r="M20" s="119"/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4"/>
      <c r="B21" s="26" t="s">
        <v>59</v>
      </c>
      <c r="C21" s="67"/>
      <c r="D21" s="67"/>
      <c r="E21" s="103" t="s">
        <v>197</v>
      </c>
      <c r="F21" s="164">
        <v>2572</v>
      </c>
      <c r="G21" s="149">
        <v>2329</v>
      </c>
      <c r="H21" s="123">
        <v>10209</v>
      </c>
      <c r="I21" s="125">
        <v>9934</v>
      </c>
      <c r="J21" s="123">
        <v>569</v>
      </c>
      <c r="K21" s="126">
        <v>561.79399999999998</v>
      </c>
      <c r="L21" s="123"/>
      <c r="M21" s="125"/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4"/>
      <c r="B22" s="66" t="s">
        <v>60</v>
      </c>
      <c r="C22" s="69"/>
      <c r="D22" s="69"/>
      <c r="E22" s="105" t="s">
        <v>198</v>
      </c>
      <c r="F22" s="163">
        <v>8024</v>
      </c>
      <c r="G22" s="155">
        <v>7534</v>
      </c>
      <c r="H22" s="135">
        <v>18711</v>
      </c>
      <c r="I22" s="137">
        <v>18981</v>
      </c>
      <c r="J22" s="135">
        <v>2377</v>
      </c>
      <c r="K22" s="138">
        <v>2368.470069</v>
      </c>
      <c r="L22" s="135"/>
      <c r="M22" s="137"/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4"/>
      <c r="B23" s="8" t="s">
        <v>61</v>
      </c>
      <c r="C23" s="50" t="s">
        <v>62</v>
      </c>
      <c r="D23" s="68"/>
      <c r="E23" s="104"/>
      <c r="F23" s="298">
        <v>1793</v>
      </c>
      <c r="G23" s="139">
        <v>1839</v>
      </c>
      <c r="H23" s="299">
        <v>12561</v>
      </c>
      <c r="I23" s="129">
        <v>13255</v>
      </c>
      <c r="J23" s="299">
        <v>1375</v>
      </c>
      <c r="K23" s="130">
        <v>1373.826828</v>
      </c>
      <c r="L23" s="127"/>
      <c r="M23" s="129"/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4"/>
      <c r="B24" s="52" t="s">
        <v>199</v>
      </c>
      <c r="C24" s="53"/>
      <c r="D24" s="53"/>
      <c r="E24" s="101" t="s">
        <v>200</v>
      </c>
      <c r="F24" s="161">
        <f>F21-F22</f>
        <v>-5452</v>
      </c>
      <c r="G24" s="150">
        <f t="shared" ref="G24:O24" si="4">G21-G22</f>
        <v>-5205</v>
      </c>
      <c r="H24" s="161">
        <f t="shared" si="4"/>
        <v>-8502</v>
      </c>
      <c r="I24" s="150">
        <f t="shared" si="4"/>
        <v>-9047</v>
      </c>
      <c r="J24" s="161">
        <f t="shared" si="4"/>
        <v>-1808</v>
      </c>
      <c r="K24" s="150">
        <f t="shared" si="4"/>
        <v>-1806.6760690000001</v>
      </c>
      <c r="L24" s="161">
        <f t="shared" si="4"/>
        <v>0</v>
      </c>
      <c r="M24" s="150">
        <f t="shared" si="4"/>
        <v>0</v>
      </c>
      <c r="N24" s="161">
        <f t="shared" si="4"/>
        <v>0</v>
      </c>
      <c r="O24" s="150">
        <f t="shared" si="4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4"/>
      <c r="B25" s="112" t="s">
        <v>63</v>
      </c>
      <c r="C25" s="68"/>
      <c r="D25" s="68"/>
      <c r="E25" s="356" t="s">
        <v>201</v>
      </c>
      <c r="F25" s="358">
        <v>5452</v>
      </c>
      <c r="G25" s="335">
        <v>5205</v>
      </c>
      <c r="H25" s="333">
        <v>8502</v>
      </c>
      <c r="I25" s="335">
        <v>9047</v>
      </c>
      <c r="J25" s="333">
        <v>1808</v>
      </c>
      <c r="K25" s="335">
        <v>1807</v>
      </c>
      <c r="L25" s="333"/>
      <c r="M25" s="335"/>
      <c r="N25" s="333"/>
      <c r="O25" s="335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4"/>
      <c r="B26" s="26" t="s">
        <v>64</v>
      </c>
      <c r="C26" s="67"/>
      <c r="D26" s="67"/>
      <c r="E26" s="357"/>
      <c r="F26" s="359"/>
      <c r="G26" s="337"/>
      <c r="H26" s="334"/>
      <c r="I26" s="337"/>
      <c r="J26" s="334"/>
      <c r="K26" s="337"/>
      <c r="L26" s="334"/>
      <c r="M26" s="336"/>
      <c r="N26" s="334"/>
      <c r="O26" s="336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5"/>
      <c r="B27" s="59" t="s">
        <v>202</v>
      </c>
      <c r="C27" s="37"/>
      <c r="D27" s="37"/>
      <c r="E27" s="106" t="s">
        <v>203</v>
      </c>
      <c r="F27" s="165">
        <f t="shared" ref="F27" si="5">F24+F25</f>
        <v>0</v>
      </c>
      <c r="G27" s="151">
        <f t="shared" ref="G27:O27" si="6">G24+G25</f>
        <v>0</v>
      </c>
      <c r="H27" s="165">
        <f t="shared" si="6"/>
        <v>0</v>
      </c>
      <c r="I27" s="151">
        <f t="shared" si="6"/>
        <v>0</v>
      </c>
      <c r="J27" s="165">
        <f t="shared" si="6"/>
        <v>0</v>
      </c>
      <c r="K27" s="151">
        <v>0</v>
      </c>
      <c r="L27" s="165">
        <f t="shared" si="6"/>
        <v>0</v>
      </c>
      <c r="M27" s="151">
        <f t="shared" si="6"/>
        <v>0</v>
      </c>
      <c r="N27" s="165">
        <f t="shared" si="6"/>
        <v>0</v>
      </c>
      <c r="O27" s="151">
        <f t="shared" si="6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41" t="s">
        <v>65</v>
      </c>
      <c r="B30" s="342"/>
      <c r="C30" s="342"/>
      <c r="D30" s="342"/>
      <c r="E30" s="343"/>
      <c r="F30" s="330" t="s">
        <v>290</v>
      </c>
      <c r="G30" s="331"/>
      <c r="H30" s="330" t="s">
        <v>291</v>
      </c>
      <c r="I30" s="331"/>
      <c r="J30" s="330" t="s">
        <v>292</v>
      </c>
      <c r="K30" s="331"/>
      <c r="L30" s="330" t="s">
        <v>293</v>
      </c>
      <c r="M30" s="331"/>
      <c r="N30" s="330" t="s">
        <v>294</v>
      </c>
      <c r="O30" s="331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44"/>
      <c r="B31" s="345"/>
      <c r="C31" s="345"/>
      <c r="D31" s="345"/>
      <c r="E31" s="346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238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53" t="s">
        <v>86</v>
      </c>
      <c r="B32" s="47" t="s">
        <v>46</v>
      </c>
      <c r="C32" s="48"/>
      <c r="D32" s="48"/>
      <c r="E32" s="16" t="s">
        <v>37</v>
      </c>
      <c r="F32" s="135">
        <v>209</v>
      </c>
      <c r="G32" s="136">
        <v>205</v>
      </c>
      <c r="H32" s="113">
        <f>57+639</f>
        <v>696</v>
      </c>
      <c r="I32" s="115">
        <v>721</v>
      </c>
      <c r="J32" s="300">
        <v>403.7</v>
      </c>
      <c r="K32" s="116">
        <v>418</v>
      </c>
      <c r="L32" s="135">
        <v>143</v>
      </c>
      <c r="M32" s="136">
        <v>98</v>
      </c>
      <c r="N32" s="113">
        <v>0</v>
      </c>
      <c r="O32" s="154">
        <v>0</v>
      </c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60"/>
      <c r="B33" s="14"/>
      <c r="C33" s="50" t="s">
        <v>66</v>
      </c>
      <c r="D33" s="68"/>
      <c r="E33" s="108"/>
      <c r="F33" s="299">
        <v>116</v>
      </c>
      <c r="G33" s="128">
        <v>120</v>
      </c>
      <c r="H33" s="299">
        <f>35+460</f>
        <v>495</v>
      </c>
      <c r="I33" s="129">
        <v>486</v>
      </c>
      <c r="J33" s="301">
        <v>395.4</v>
      </c>
      <c r="K33" s="130">
        <v>404</v>
      </c>
      <c r="L33" s="299">
        <v>31</v>
      </c>
      <c r="M33" s="128">
        <v>42</v>
      </c>
      <c r="N33" s="127">
        <v>0</v>
      </c>
      <c r="O33" s="139">
        <v>0</v>
      </c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60"/>
      <c r="B34" s="14"/>
      <c r="C34" s="12"/>
      <c r="D34" s="61" t="s">
        <v>67</v>
      </c>
      <c r="E34" s="102"/>
      <c r="F34" s="117">
        <v>116</v>
      </c>
      <c r="G34" s="118">
        <v>120</v>
      </c>
      <c r="H34" s="117">
        <f>35+460</f>
        <v>495</v>
      </c>
      <c r="I34" s="119">
        <v>486</v>
      </c>
      <c r="J34" s="302">
        <v>395.4</v>
      </c>
      <c r="K34" s="120">
        <v>404</v>
      </c>
      <c r="L34" s="117">
        <v>31</v>
      </c>
      <c r="M34" s="118">
        <v>42</v>
      </c>
      <c r="N34" s="117">
        <v>0</v>
      </c>
      <c r="O34" s="150">
        <v>0</v>
      </c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60"/>
      <c r="B35" s="11"/>
      <c r="C35" s="31" t="s">
        <v>68</v>
      </c>
      <c r="D35" s="67"/>
      <c r="E35" s="109"/>
      <c r="F35" s="123">
        <v>93</v>
      </c>
      <c r="G35" s="124">
        <v>85</v>
      </c>
      <c r="H35" s="123">
        <f>22+178</f>
        <v>200</v>
      </c>
      <c r="I35" s="125">
        <v>235</v>
      </c>
      <c r="J35" s="303">
        <v>8.4</v>
      </c>
      <c r="K35" s="145">
        <v>14</v>
      </c>
      <c r="L35" s="123">
        <v>112</v>
      </c>
      <c r="M35" s="124">
        <v>56</v>
      </c>
      <c r="N35" s="123">
        <v>0</v>
      </c>
      <c r="O35" s="149">
        <v>0</v>
      </c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60"/>
      <c r="B36" s="66" t="s">
        <v>49</v>
      </c>
      <c r="C36" s="69"/>
      <c r="D36" s="69"/>
      <c r="E36" s="16" t="s">
        <v>38</v>
      </c>
      <c r="F36" s="135">
        <v>209</v>
      </c>
      <c r="G36" s="136">
        <v>205</v>
      </c>
      <c r="H36" s="135">
        <f>55+461</f>
        <v>516</v>
      </c>
      <c r="I36" s="137">
        <v>598</v>
      </c>
      <c r="J36" s="304">
        <v>83.3</v>
      </c>
      <c r="K36" s="138">
        <v>84</v>
      </c>
      <c r="L36" s="135">
        <v>143</v>
      </c>
      <c r="M36" s="136">
        <v>84</v>
      </c>
      <c r="N36" s="135">
        <v>0</v>
      </c>
      <c r="O36" s="155">
        <v>0</v>
      </c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60"/>
      <c r="B37" s="14"/>
      <c r="C37" s="61" t="s">
        <v>69</v>
      </c>
      <c r="D37" s="53"/>
      <c r="E37" s="102"/>
      <c r="F37" s="117">
        <v>207</v>
      </c>
      <c r="G37" s="118">
        <v>204</v>
      </c>
      <c r="H37" s="117">
        <f>54+445</f>
        <v>499</v>
      </c>
      <c r="I37" s="119">
        <v>567</v>
      </c>
      <c r="J37" s="302">
        <v>72.099999999999994</v>
      </c>
      <c r="K37" s="120">
        <v>66</v>
      </c>
      <c r="L37" s="117">
        <v>129</v>
      </c>
      <c r="M37" s="118">
        <v>69</v>
      </c>
      <c r="N37" s="117">
        <v>0</v>
      </c>
      <c r="O37" s="150">
        <v>0</v>
      </c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60"/>
      <c r="B38" s="11"/>
      <c r="C38" s="61" t="s">
        <v>70</v>
      </c>
      <c r="D38" s="53"/>
      <c r="E38" s="102"/>
      <c r="F38" s="161">
        <v>2</v>
      </c>
      <c r="G38" s="150">
        <v>1</v>
      </c>
      <c r="H38" s="117">
        <f>1+16</f>
        <v>17</v>
      </c>
      <c r="I38" s="119">
        <v>32</v>
      </c>
      <c r="J38" s="302">
        <v>11.2</v>
      </c>
      <c r="K38" s="145">
        <v>18</v>
      </c>
      <c r="L38" s="117">
        <v>14</v>
      </c>
      <c r="M38" s="118">
        <v>16</v>
      </c>
      <c r="N38" s="117">
        <v>0</v>
      </c>
      <c r="O38" s="150">
        <v>0</v>
      </c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61"/>
      <c r="B39" s="6" t="s">
        <v>71</v>
      </c>
      <c r="C39" s="7"/>
      <c r="D39" s="7"/>
      <c r="E39" s="110" t="s">
        <v>205</v>
      </c>
      <c r="F39" s="165">
        <f t="shared" ref="F39" si="7">F32-F36</f>
        <v>0</v>
      </c>
      <c r="G39" s="151">
        <f t="shared" ref="G39:O39" si="8">G32-G36</f>
        <v>0</v>
      </c>
      <c r="H39" s="165">
        <f t="shared" si="8"/>
        <v>180</v>
      </c>
      <c r="I39" s="151">
        <f t="shared" si="8"/>
        <v>123</v>
      </c>
      <c r="J39" s="305">
        <f t="shared" si="8"/>
        <v>320.39999999999998</v>
      </c>
      <c r="K39" s="151">
        <f t="shared" si="8"/>
        <v>334</v>
      </c>
      <c r="L39" s="165">
        <f t="shared" si="8"/>
        <v>0</v>
      </c>
      <c r="M39" s="151">
        <f t="shared" si="8"/>
        <v>14</v>
      </c>
      <c r="N39" s="165">
        <f t="shared" si="8"/>
        <v>0</v>
      </c>
      <c r="O39" s="151">
        <f t="shared" si="8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53" t="s">
        <v>87</v>
      </c>
      <c r="B40" s="66" t="s">
        <v>72</v>
      </c>
      <c r="C40" s="69"/>
      <c r="D40" s="69"/>
      <c r="E40" s="16" t="s">
        <v>40</v>
      </c>
      <c r="F40" s="163">
        <v>31</v>
      </c>
      <c r="G40" s="155">
        <v>28</v>
      </c>
      <c r="H40" s="135">
        <f>19+85</f>
        <v>104</v>
      </c>
      <c r="I40" s="137">
        <v>161</v>
      </c>
      <c r="J40" s="304">
        <v>148.4</v>
      </c>
      <c r="K40" s="138">
        <v>146</v>
      </c>
      <c r="L40" s="135">
        <v>61</v>
      </c>
      <c r="M40" s="136">
        <v>151</v>
      </c>
      <c r="N40" s="135">
        <v>0</v>
      </c>
      <c r="O40" s="155">
        <v>0</v>
      </c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62"/>
      <c r="B41" s="11"/>
      <c r="C41" s="61" t="s">
        <v>73</v>
      </c>
      <c r="D41" s="53"/>
      <c r="E41" s="102"/>
      <c r="F41" s="167">
        <v>0</v>
      </c>
      <c r="G41" s="169">
        <v>0</v>
      </c>
      <c r="H41" s="144">
        <v>0</v>
      </c>
      <c r="I41" s="145">
        <v>0</v>
      </c>
      <c r="J41" s="302">
        <v>0</v>
      </c>
      <c r="K41" s="120">
        <v>0</v>
      </c>
      <c r="L41" s="117">
        <v>0</v>
      </c>
      <c r="M41" s="118">
        <v>86</v>
      </c>
      <c r="N41" s="117">
        <v>0</v>
      </c>
      <c r="O41" s="150">
        <v>0</v>
      </c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62"/>
      <c r="B42" s="66" t="s">
        <v>60</v>
      </c>
      <c r="C42" s="69"/>
      <c r="D42" s="69"/>
      <c r="E42" s="16" t="s">
        <v>41</v>
      </c>
      <c r="F42" s="163">
        <v>31</v>
      </c>
      <c r="G42" s="155">
        <v>28</v>
      </c>
      <c r="H42" s="135">
        <f>22+207</f>
        <v>229</v>
      </c>
      <c r="I42" s="137">
        <v>255</v>
      </c>
      <c r="J42" s="304">
        <v>439.8</v>
      </c>
      <c r="K42" s="138">
        <v>460</v>
      </c>
      <c r="L42" s="135">
        <v>61</v>
      </c>
      <c r="M42" s="136">
        <v>165</v>
      </c>
      <c r="N42" s="135">
        <v>0</v>
      </c>
      <c r="O42" s="155">
        <v>0</v>
      </c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62"/>
      <c r="B43" s="11"/>
      <c r="C43" s="61" t="s">
        <v>74</v>
      </c>
      <c r="D43" s="53"/>
      <c r="E43" s="102"/>
      <c r="F43" s="161">
        <v>15</v>
      </c>
      <c r="G43" s="150">
        <v>15</v>
      </c>
      <c r="H43" s="117">
        <f>4+69</f>
        <v>73</v>
      </c>
      <c r="I43" s="119">
        <v>71</v>
      </c>
      <c r="J43" s="303">
        <v>379.8</v>
      </c>
      <c r="K43" s="145">
        <v>373</v>
      </c>
      <c r="L43" s="117">
        <v>61</v>
      </c>
      <c r="M43" s="118">
        <v>66</v>
      </c>
      <c r="N43" s="117">
        <v>0</v>
      </c>
      <c r="O43" s="150">
        <v>0</v>
      </c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63"/>
      <c r="B44" s="59" t="s">
        <v>71</v>
      </c>
      <c r="C44" s="37"/>
      <c r="D44" s="37"/>
      <c r="E44" s="110" t="s">
        <v>206</v>
      </c>
      <c r="F44" s="162">
        <f t="shared" ref="F44" si="9">F40-F42</f>
        <v>0</v>
      </c>
      <c r="G44" s="166">
        <f t="shared" ref="G44:O44" si="10">G40-G42</f>
        <v>0</v>
      </c>
      <c r="H44" s="162">
        <f t="shared" si="10"/>
        <v>-125</v>
      </c>
      <c r="I44" s="166">
        <f t="shared" si="10"/>
        <v>-94</v>
      </c>
      <c r="J44" s="306">
        <f t="shared" si="10"/>
        <v>-291.39999999999998</v>
      </c>
      <c r="K44" s="166">
        <f t="shared" si="10"/>
        <v>-314</v>
      </c>
      <c r="L44" s="162">
        <f t="shared" si="10"/>
        <v>0</v>
      </c>
      <c r="M44" s="166">
        <f t="shared" si="10"/>
        <v>-14</v>
      </c>
      <c r="N44" s="162">
        <f t="shared" si="10"/>
        <v>0</v>
      </c>
      <c r="O44" s="166">
        <f t="shared" si="10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8" t="s">
        <v>79</v>
      </c>
      <c r="B45" s="20" t="s">
        <v>75</v>
      </c>
      <c r="C45" s="9"/>
      <c r="D45" s="9"/>
      <c r="E45" s="111" t="s">
        <v>207</v>
      </c>
      <c r="F45" s="168">
        <f t="shared" ref="F45" si="11">F39+F44</f>
        <v>0</v>
      </c>
      <c r="G45" s="152">
        <f t="shared" ref="G45:O45" si="12">G39+G44</f>
        <v>0</v>
      </c>
      <c r="H45" s="168">
        <f t="shared" si="12"/>
        <v>55</v>
      </c>
      <c r="I45" s="152">
        <f t="shared" si="12"/>
        <v>29</v>
      </c>
      <c r="J45" s="307">
        <f t="shared" si="12"/>
        <v>29</v>
      </c>
      <c r="K45" s="152">
        <f t="shared" si="12"/>
        <v>20</v>
      </c>
      <c r="L45" s="168">
        <f t="shared" si="12"/>
        <v>0</v>
      </c>
      <c r="M45" s="152">
        <f t="shared" si="12"/>
        <v>0</v>
      </c>
      <c r="N45" s="168">
        <f t="shared" si="12"/>
        <v>0</v>
      </c>
      <c r="O45" s="152">
        <f t="shared" si="12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9"/>
      <c r="B46" s="52" t="s">
        <v>76</v>
      </c>
      <c r="C46" s="53"/>
      <c r="D46" s="53"/>
      <c r="E46" s="53"/>
      <c r="F46" s="167">
        <v>0</v>
      </c>
      <c r="G46" s="169">
        <v>0</v>
      </c>
      <c r="H46" s="144">
        <v>85</v>
      </c>
      <c r="I46" s="145">
        <v>24</v>
      </c>
      <c r="J46" s="303">
        <v>32.1</v>
      </c>
      <c r="K46" s="145">
        <v>40</v>
      </c>
      <c r="L46" s="117">
        <v>0</v>
      </c>
      <c r="M46" s="118">
        <v>0</v>
      </c>
      <c r="N46" s="144">
        <v>0</v>
      </c>
      <c r="O46" s="131">
        <v>0</v>
      </c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9"/>
      <c r="B47" s="52" t="s">
        <v>77</v>
      </c>
      <c r="C47" s="53"/>
      <c r="D47" s="53"/>
      <c r="E47" s="53"/>
      <c r="F47" s="117">
        <v>0</v>
      </c>
      <c r="G47" s="118">
        <v>0</v>
      </c>
      <c r="H47" s="117">
        <v>19</v>
      </c>
      <c r="I47" s="119">
        <v>47</v>
      </c>
      <c r="J47" s="302">
        <v>21.9</v>
      </c>
      <c r="K47" s="120">
        <v>25</v>
      </c>
      <c r="L47" s="117">
        <v>0</v>
      </c>
      <c r="M47" s="118">
        <v>0</v>
      </c>
      <c r="N47" s="117">
        <v>0</v>
      </c>
      <c r="O47" s="150">
        <v>0</v>
      </c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40"/>
      <c r="B48" s="59" t="s">
        <v>78</v>
      </c>
      <c r="C48" s="37"/>
      <c r="D48" s="37"/>
      <c r="E48" s="37"/>
      <c r="F48" s="140">
        <v>0</v>
      </c>
      <c r="G48" s="141">
        <v>0</v>
      </c>
      <c r="H48" s="140">
        <v>19</v>
      </c>
      <c r="I48" s="142">
        <v>47</v>
      </c>
      <c r="J48" s="308">
        <v>21.9</v>
      </c>
      <c r="K48" s="143">
        <v>25</v>
      </c>
      <c r="L48" s="140">
        <v>0</v>
      </c>
      <c r="M48" s="141">
        <v>0</v>
      </c>
      <c r="N48" s="140">
        <v>0</v>
      </c>
      <c r="O48" s="151">
        <v>0</v>
      </c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90" zoomScaleNormal="100" zoomScaleSheetLayoutView="9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41" t="s">
        <v>295</v>
      </c>
      <c r="D1" s="242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3"/>
      <c r="B5" s="243" t="s">
        <v>285</v>
      </c>
      <c r="C5" s="243"/>
      <c r="D5" s="243"/>
      <c r="H5" s="46"/>
      <c r="L5" s="46"/>
      <c r="N5" s="46" t="s">
        <v>210</v>
      </c>
    </row>
    <row r="6" spans="1:14" ht="15" customHeight="1">
      <c r="A6" s="244"/>
      <c r="B6" s="245"/>
      <c r="C6" s="245"/>
      <c r="D6" s="245"/>
      <c r="E6" s="367" t="s">
        <v>296</v>
      </c>
      <c r="F6" s="368"/>
      <c r="G6" s="367"/>
      <c r="H6" s="368"/>
      <c r="I6" s="246"/>
      <c r="J6" s="247"/>
      <c r="K6" s="367"/>
      <c r="L6" s="368"/>
      <c r="M6" s="367"/>
      <c r="N6" s="368"/>
    </row>
    <row r="7" spans="1:14" ht="15" customHeight="1">
      <c r="A7" s="248"/>
      <c r="B7" s="249"/>
      <c r="C7" s="249"/>
      <c r="D7" s="249"/>
      <c r="E7" s="250" t="s">
        <v>284</v>
      </c>
      <c r="F7" s="35" t="s">
        <v>1</v>
      </c>
      <c r="G7" s="250" t="s">
        <v>284</v>
      </c>
      <c r="H7" s="35" t="s">
        <v>1</v>
      </c>
      <c r="I7" s="250" t="s">
        <v>284</v>
      </c>
      <c r="J7" s="35" t="s">
        <v>1</v>
      </c>
      <c r="K7" s="250" t="s">
        <v>284</v>
      </c>
      <c r="L7" s="35" t="s">
        <v>1</v>
      </c>
      <c r="M7" s="250" t="s">
        <v>284</v>
      </c>
      <c r="N7" s="297" t="s">
        <v>1</v>
      </c>
    </row>
    <row r="8" spans="1:14" ht="18" customHeight="1">
      <c r="A8" s="366" t="s">
        <v>211</v>
      </c>
      <c r="B8" s="251" t="s">
        <v>212</v>
      </c>
      <c r="C8" s="252"/>
      <c r="D8" s="252"/>
      <c r="E8" s="253">
        <v>13</v>
      </c>
      <c r="F8" s="254">
        <v>13</v>
      </c>
      <c r="G8" s="253"/>
      <c r="H8" s="255"/>
      <c r="I8" s="253"/>
      <c r="J8" s="254"/>
      <c r="K8" s="253"/>
      <c r="L8" s="255"/>
      <c r="M8" s="253"/>
      <c r="N8" s="255"/>
    </row>
    <row r="9" spans="1:14" ht="18" customHeight="1">
      <c r="A9" s="311"/>
      <c r="B9" s="366" t="s">
        <v>213</v>
      </c>
      <c r="C9" s="207" t="s">
        <v>214</v>
      </c>
      <c r="D9" s="208"/>
      <c r="E9" s="256">
        <v>250</v>
      </c>
      <c r="F9" s="257">
        <v>250</v>
      </c>
      <c r="G9" s="256"/>
      <c r="H9" s="258"/>
      <c r="I9" s="256"/>
      <c r="J9" s="257"/>
      <c r="K9" s="256"/>
      <c r="L9" s="258"/>
      <c r="M9" s="256"/>
      <c r="N9" s="258"/>
    </row>
    <row r="10" spans="1:14" ht="18" customHeight="1">
      <c r="A10" s="311"/>
      <c r="B10" s="311"/>
      <c r="C10" s="52" t="s">
        <v>215</v>
      </c>
      <c r="D10" s="53"/>
      <c r="E10" s="259">
        <v>195</v>
      </c>
      <c r="F10" s="260">
        <v>195</v>
      </c>
      <c r="G10" s="259"/>
      <c r="H10" s="261"/>
      <c r="I10" s="259"/>
      <c r="J10" s="260"/>
      <c r="K10" s="259"/>
      <c r="L10" s="261"/>
      <c r="M10" s="259"/>
      <c r="N10" s="261"/>
    </row>
    <row r="11" spans="1:14" ht="18" customHeight="1">
      <c r="A11" s="311"/>
      <c r="B11" s="311"/>
      <c r="C11" s="52" t="s">
        <v>216</v>
      </c>
      <c r="D11" s="53"/>
      <c r="E11" s="259">
        <v>0</v>
      </c>
      <c r="F11" s="260">
        <v>0</v>
      </c>
      <c r="G11" s="259"/>
      <c r="H11" s="261"/>
      <c r="I11" s="259"/>
      <c r="J11" s="260"/>
      <c r="K11" s="259"/>
      <c r="L11" s="261"/>
      <c r="M11" s="259"/>
      <c r="N11" s="261"/>
    </row>
    <row r="12" spans="1:14" ht="18" customHeight="1">
      <c r="A12" s="311"/>
      <c r="B12" s="311"/>
      <c r="C12" s="52" t="s">
        <v>217</v>
      </c>
      <c r="D12" s="53"/>
      <c r="E12" s="259">
        <v>53</v>
      </c>
      <c r="F12" s="260">
        <v>53</v>
      </c>
      <c r="G12" s="259"/>
      <c r="H12" s="261"/>
      <c r="I12" s="259"/>
      <c r="J12" s="260"/>
      <c r="K12" s="259"/>
      <c r="L12" s="261"/>
      <c r="M12" s="259"/>
      <c r="N12" s="261"/>
    </row>
    <row r="13" spans="1:14" ht="18" customHeight="1">
      <c r="A13" s="311"/>
      <c r="B13" s="311"/>
      <c r="C13" s="52" t="s">
        <v>218</v>
      </c>
      <c r="D13" s="53"/>
      <c r="E13" s="259">
        <v>0</v>
      </c>
      <c r="F13" s="260"/>
      <c r="G13" s="259"/>
      <c r="H13" s="261"/>
      <c r="I13" s="259"/>
      <c r="J13" s="260"/>
      <c r="K13" s="259"/>
      <c r="L13" s="261"/>
      <c r="M13" s="259"/>
      <c r="N13" s="261"/>
    </row>
    <row r="14" spans="1:14" ht="18" customHeight="1">
      <c r="A14" s="312"/>
      <c r="B14" s="312"/>
      <c r="C14" s="59" t="s">
        <v>79</v>
      </c>
      <c r="D14" s="37"/>
      <c r="E14" s="262">
        <v>3</v>
      </c>
      <c r="F14" s="263">
        <v>3</v>
      </c>
      <c r="G14" s="262"/>
      <c r="H14" s="264"/>
      <c r="I14" s="262"/>
      <c r="J14" s="263"/>
      <c r="K14" s="262"/>
      <c r="L14" s="264"/>
      <c r="M14" s="262"/>
      <c r="N14" s="264"/>
    </row>
    <row r="15" spans="1:14" ht="18" customHeight="1">
      <c r="A15" s="310" t="s">
        <v>219</v>
      </c>
      <c r="B15" s="366" t="s">
        <v>220</v>
      </c>
      <c r="C15" s="207" t="s">
        <v>221</v>
      </c>
      <c r="D15" s="208"/>
      <c r="E15" s="265">
        <v>93.2</v>
      </c>
      <c r="F15" s="266">
        <v>131</v>
      </c>
      <c r="G15" s="265"/>
      <c r="H15" s="152"/>
      <c r="I15" s="265"/>
      <c r="J15" s="266"/>
      <c r="K15" s="265"/>
      <c r="L15" s="152"/>
      <c r="M15" s="265"/>
      <c r="N15" s="152"/>
    </row>
    <row r="16" spans="1:14" ht="18" customHeight="1">
      <c r="A16" s="311"/>
      <c r="B16" s="311"/>
      <c r="C16" s="52" t="s">
        <v>222</v>
      </c>
      <c r="D16" s="53"/>
      <c r="E16" s="117">
        <v>353.5</v>
      </c>
      <c r="F16" s="119">
        <v>350</v>
      </c>
      <c r="G16" s="117"/>
      <c r="H16" s="150"/>
      <c r="I16" s="117"/>
      <c r="J16" s="119"/>
      <c r="K16" s="117"/>
      <c r="L16" s="150"/>
      <c r="M16" s="117"/>
      <c r="N16" s="150"/>
    </row>
    <row r="17" spans="1:15" ht="18" customHeight="1">
      <c r="A17" s="311"/>
      <c r="B17" s="311"/>
      <c r="C17" s="52" t="s">
        <v>223</v>
      </c>
      <c r="D17" s="53"/>
      <c r="E17" s="117">
        <v>0</v>
      </c>
      <c r="F17" s="119">
        <v>0</v>
      </c>
      <c r="G17" s="117"/>
      <c r="H17" s="150"/>
      <c r="I17" s="117"/>
      <c r="J17" s="119"/>
      <c r="K17" s="117"/>
      <c r="L17" s="150"/>
      <c r="M17" s="117"/>
      <c r="N17" s="150"/>
    </row>
    <row r="18" spans="1:15" ht="18" customHeight="1">
      <c r="A18" s="311"/>
      <c r="B18" s="312"/>
      <c r="C18" s="59" t="s">
        <v>224</v>
      </c>
      <c r="D18" s="37"/>
      <c r="E18" s="165">
        <v>446.7</v>
      </c>
      <c r="F18" s="267">
        <v>481</v>
      </c>
      <c r="G18" s="165"/>
      <c r="H18" s="267"/>
      <c r="I18" s="165"/>
      <c r="J18" s="267"/>
      <c r="K18" s="165"/>
      <c r="L18" s="267"/>
      <c r="M18" s="165"/>
      <c r="N18" s="267"/>
    </row>
    <row r="19" spans="1:15" ht="18" customHeight="1">
      <c r="A19" s="311"/>
      <c r="B19" s="366" t="s">
        <v>225</v>
      </c>
      <c r="C19" s="207" t="s">
        <v>226</v>
      </c>
      <c r="D19" s="208"/>
      <c r="E19" s="168">
        <v>27.3</v>
      </c>
      <c r="F19" s="152">
        <v>30</v>
      </c>
      <c r="G19" s="168"/>
      <c r="H19" s="152"/>
      <c r="I19" s="168"/>
      <c r="J19" s="152"/>
      <c r="K19" s="168"/>
      <c r="L19" s="152"/>
      <c r="M19" s="168"/>
      <c r="N19" s="152"/>
    </row>
    <row r="20" spans="1:15" ht="18" customHeight="1">
      <c r="A20" s="311"/>
      <c r="B20" s="311"/>
      <c r="C20" s="52" t="s">
        <v>227</v>
      </c>
      <c r="D20" s="53"/>
      <c r="E20" s="161">
        <v>69.8</v>
      </c>
      <c r="F20" s="150">
        <v>109</v>
      </c>
      <c r="G20" s="161"/>
      <c r="H20" s="150"/>
      <c r="I20" s="161"/>
      <c r="J20" s="150"/>
      <c r="K20" s="161"/>
      <c r="L20" s="150"/>
      <c r="M20" s="161"/>
      <c r="N20" s="150"/>
    </row>
    <row r="21" spans="1:15" s="272" customFormat="1" ht="18" customHeight="1">
      <c r="A21" s="311"/>
      <c r="B21" s="311"/>
      <c r="C21" s="268" t="s">
        <v>228</v>
      </c>
      <c r="D21" s="269"/>
      <c r="E21" s="270">
        <v>0</v>
      </c>
      <c r="F21" s="271">
        <v>0</v>
      </c>
      <c r="G21" s="270"/>
      <c r="H21" s="271"/>
      <c r="I21" s="270"/>
      <c r="J21" s="271"/>
      <c r="K21" s="270"/>
      <c r="L21" s="271"/>
      <c r="M21" s="270"/>
      <c r="N21" s="271"/>
    </row>
    <row r="22" spans="1:15" ht="18" customHeight="1">
      <c r="A22" s="311"/>
      <c r="B22" s="312"/>
      <c r="C22" s="6" t="s">
        <v>229</v>
      </c>
      <c r="D22" s="7"/>
      <c r="E22" s="165">
        <v>97.2</v>
      </c>
      <c r="F22" s="151">
        <v>139</v>
      </c>
      <c r="G22" s="165"/>
      <c r="H22" s="151"/>
      <c r="I22" s="165"/>
      <c r="J22" s="151"/>
      <c r="K22" s="165"/>
      <c r="L22" s="151"/>
      <c r="M22" s="165"/>
      <c r="N22" s="151"/>
    </row>
    <row r="23" spans="1:15" ht="18" customHeight="1">
      <c r="A23" s="311"/>
      <c r="B23" s="366" t="s">
        <v>230</v>
      </c>
      <c r="C23" s="207" t="s">
        <v>231</v>
      </c>
      <c r="D23" s="208"/>
      <c r="E23" s="168">
        <v>250</v>
      </c>
      <c r="F23" s="152">
        <v>250</v>
      </c>
      <c r="G23" s="168"/>
      <c r="H23" s="152"/>
      <c r="I23" s="168"/>
      <c r="J23" s="152"/>
      <c r="K23" s="168"/>
      <c r="L23" s="152"/>
      <c r="M23" s="168"/>
      <c r="N23" s="152"/>
    </row>
    <row r="24" spans="1:15" ht="18" customHeight="1">
      <c r="A24" s="311"/>
      <c r="B24" s="311"/>
      <c r="C24" s="52" t="s">
        <v>232</v>
      </c>
      <c r="D24" s="53"/>
      <c r="E24" s="161">
        <v>99.5</v>
      </c>
      <c r="F24" s="150">
        <v>92</v>
      </c>
      <c r="G24" s="161"/>
      <c r="H24" s="150"/>
      <c r="I24" s="161"/>
      <c r="J24" s="150"/>
      <c r="K24" s="161"/>
      <c r="L24" s="150"/>
      <c r="M24" s="161"/>
      <c r="N24" s="150"/>
    </row>
    <row r="25" spans="1:15" ht="18" customHeight="1">
      <c r="A25" s="311"/>
      <c r="B25" s="311"/>
      <c r="C25" s="52" t="s">
        <v>233</v>
      </c>
      <c r="D25" s="53"/>
      <c r="E25" s="161">
        <v>0</v>
      </c>
      <c r="F25" s="150">
        <v>0</v>
      </c>
      <c r="G25" s="161"/>
      <c r="H25" s="150"/>
      <c r="I25" s="161"/>
      <c r="J25" s="150"/>
      <c r="K25" s="161"/>
      <c r="L25" s="150"/>
      <c r="M25" s="161"/>
      <c r="N25" s="150"/>
    </row>
    <row r="26" spans="1:15" ht="18" customHeight="1">
      <c r="A26" s="311"/>
      <c r="B26" s="312"/>
      <c r="C26" s="57" t="s">
        <v>234</v>
      </c>
      <c r="D26" s="58"/>
      <c r="E26" s="273">
        <v>349.5</v>
      </c>
      <c r="F26" s="151">
        <v>342</v>
      </c>
      <c r="G26" s="273"/>
      <c r="H26" s="151"/>
      <c r="I26" s="142"/>
      <c r="J26" s="151"/>
      <c r="K26" s="273"/>
      <c r="L26" s="151"/>
      <c r="M26" s="273"/>
      <c r="N26" s="151"/>
    </row>
    <row r="27" spans="1:15" ht="18" customHeight="1">
      <c r="A27" s="312"/>
      <c r="B27" s="59" t="s">
        <v>235</v>
      </c>
      <c r="C27" s="37"/>
      <c r="D27" s="37"/>
      <c r="E27" s="274">
        <v>446.7</v>
      </c>
      <c r="F27" s="151">
        <v>481</v>
      </c>
      <c r="G27" s="165"/>
      <c r="H27" s="151"/>
      <c r="I27" s="274"/>
      <c r="J27" s="151"/>
      <c r="K27" s="165"/>
      <c r="L27" s="151"/>
      <c r="M27" s="165"/>
      <c r="N27" s="151"/>
    </row>
    <row r="28" spans="1:15" ht="18" customHeight="1">
      <c r="A28" s="366" t="s">
        <v>236</v>
      </c>
      <c r="B28" s="366" t="s">
        <v>237</v>
      </c>
      <c r="C28" s="207" t="s">
        <v>238</v>
      </c>
      <c r="D28" s="275" t="s">
        <v>37</v>
      </c>
      <c r="E28" s="168">
        <v>190.7</v>
      </c>
      <c r="F28" s="152">
        <v>158</v>
      </c>
      <c r="G28" s="168"/>
      <c r="H28" s="152"/>
      <c r="I28" s="168"/>
      <c r="J28" s="152"/>
      <c r="K28" s="168"/>
      <c r="L28" s="152"/>
      <c r="M28" s="168"/>
      <c r="N28" s="152"/>
    </row>
    <row r="29" spans="1:15" ht="18" customHeight="1">
      <c r="A29" s="311"/>
      <c r="B29" s="311"/>
      <c r="C29" s="52" t="s">
        <v>239</v>
      </c>
      <c r="D29" s="276" t="s">
        <v>38</v>
      </c>
      <c r="E29" s="161">
        <v>27.6</v>
      </c>
      <c r="F29" s="150">
        <v>11</v>
      </c>
      <c r="G29" s="161"/>
      <c r="H29" s="150"/>
      <c r="I29" s="161"/>
      <c r="J29" s="150"/>
      <c r="K29" s="161"/>
      <c r="L29" s="150"/>
      <c r="M29" s="161"/>
      <c r="N29" s="150"/>
    </row>
    <row r="30" spans="1:15" ht="18" customHeight="1">
      <c r="A30" s="311"/>
      <c r="B30" s="311"/>
      <c r="C30" s="52" t="s">
        <v>240</v>
      </c>
      <c r="D30" s="276" t="s">
        <v>241</v>
      </c>
      <c r="E30" s="161">
        <v>151.4</v>
      </c>
      <c r="F30" s="150">
        <v>138</v>
      </c>
      <c r="G30" s="117"/>
      <c r="H30" s="150"/>
      <c r="I30" s="161"/>
      <c r="J30" s="150"/>
      <c r="K30" s="161"/>
      <c r="L30" s="150"/>
      <c r="M30" s="161"/>
      <c r="N30" s="150"/>
    </row>
    <row r="31" spans="1:15" ht="18" customHeight="1">
      <c r="A31" s="311"/>
      <c r="B31" s="311"/>
      <c r="C31" s="6" t="s">
        <v>242</v>
      </c>
      <c r="D31" s="277" t="s">
        <v>243</v>
      </c>
      <c r="E31" s="165">
        <f t="shared" ref="E31" si="0">E28-E29-E30</f>
        <v>11.699999999999989</v>
      </c>
      <c r="F31" s="267">
        <f t="shared" ref="F31:N31" si="1">F28-F29-F30</f>
        <v>9</v>
      </c>
      <c r="G31" s="165">
        <f t="shared" si="1"/>
        <v>0</v>
      </c>
      <c r="H31" s="267">
        <f t="shared" si="1"/>
        <v>0</v>
      </c>
      <c r="I31" s="165">
        <f t="shared" si="1"/>
        <v>0</v>
      </c>
      <c r="J31" s="278">
        <f t="shared" si="1"/>
        <v>0</v>
      </c>
      <c r="K31" s="165">
        <f t="shared" si="1"/>
        <v>0</v>
      </c>
      <c r="L31" s="278">
        <f t="shared" si="1"/>
        <v>0</v>
      </c>
      <c r="M31" s="165">
        <f t="shared" si="1"/>
        <v>0</v>
      </c>
      <c r="N31" s="267">
        <f t="shared" si="1"/>
        <v>0</v>
      </c>
      <c r="O31" s="8"/>
    </row>
    <row r="32" spans="1:15" ht="18" customHeight="1">
      <c r="A32" s="311"/>
      <c r="B32" s="311"/>
      <c r="C32" s="207" t="s">
        <v>244</v>
      </c>
      <c r="D32" s="275" t="s">
        <v>245</v>
      </c>
      <c r="E32" s="168">
        <v>0</v>
      </c>
      <c r="F32" s="152">
        <v>0</v>
      </c>
      <c r="G32" s="168"/>
      <c r="H32" s="152"/>
      <c r="I32" s="168"/>
      <c r="J32" s="152"/>
      <c r="K32" s="168"/>
      <c r="L32" s="152"/>
      <c r="M32" s="168"/>
      <c r="N32" s="152"/>
    </row>
    <row r="33" spans="1:14" ht="18" customHeight="1">
      <c r="A33" s="311"/>
      <c r="B33" s="311"/>
      <c r="C33" s="52" t="s">
        <v>246</v>
      </c>
      <c r="D33" s="276" t="s">
        <v>247</v>
      </c>
      <c r="E33" s="161">
        <v>0</v>
      </c>
      <c r="F33" s="150">
        <v>0</v>
      </c>
      <c r="G33" s="161"/>
      <c r="H33" s="150"/>
      <c r="I33" s="161"/>
      <c r="J33" s="150"/>
      <c r="K33" s="161"/>
      <c r="L33" s="150"/>
      <c r="M33" s="161"/>
      <c r="N33" s="150"/>
    </row>
    <row r="34" spans="1:14" ht="18" customHeight="1">
      <c r="A34" s="311"/>
      <c r="B34" s="312"/>
      <c r="C34" s="6" t="s">
        <v>248</v>
      </c>
      <c r="D34" s="277" t="s">
        <v>249</v>
      </c>
      <c r="E34" s="165">
        <f t="shared" ref="E34" si="2">E31+E32-E33</f>
        <v>11.699999999999989</v>
      </c>
      <c r="F34" s="151">
        <f t="shared" ref="F34:N34" si="3">F31+F32-F33</f>
        <v>9</v>
      </c>
      <c r="G34" s="165">
        <f t="shared" si="3"/>
        <v>0</v>
      </c>
      <c r="H34" s="151">
        <f t="shared" si="3"/>
        <v>0</v>
      </c>
      <c r="I34" s="165">
        <f t="shared" si="3"/>
        <v>0</v>
      </c>
      <c r="J34" s="151">
        <f t="shared" si="3"/>
        <v>0</v>
      </c>
      <c r="K34" s="165">
        <f t="shared" si="3"/>
        <v>0</v>
      </c>
      <c r="L34" s="151">
        <f t="shared" si="3"/>
        <v>0</v>
      </c>
      <c r="M34" s="165">
        <f t="shared" si="3"/>
        <v>0</v>
      </c>
      <c r="N34" s="151">
        <f t="shared" si="3"/>
        <v>0</v>
      </c>
    </row>
    <row r="35" spans="1:14" ht="18" customHeight="1">
      <c r="A35" s="311"/>
      <c r="B35" s="366" t="s">
        <v>250</v>
      </c>
      <c r="C35" s="207" t="s">
        <v>251</v>
      </c>
      <c r="D35" s="275" t="s">
        <v>252</v>
      </c>
      <c r="E35" s="168">
        <v>0</v>
      </c>
      <c r="F35" s="152">
        <v>0</v>
      </c>
      <c r="G35" s="168"/>
      <c r="H35" s="152"/>
      <c r="I35" s="168"/>
      <c r="J35" s="152"/>
      <c r="K35" s="168"/>
      <c r="L35" s="152"/>
      <c r="M35" s="168"/>
      <c r="N35" s="152"/>
    </row>
    <row r="36" spans="1:14" ht="18" customHeight="1">
      <c r="A36" s="311"/>
      <c r="B36" s="311"/>
      <c r="C36" s="52" t="s">
        <v>253</v>
      </c>
      <c r="D36" s="276" t="s">
        <v>254</v>
      </c>
      <c r="E36" s="161">
        <v>0</v>
      </c>
      <c r="F36" s="150">
        <v>1</v>
      </c>
      <c r="G36" s="161"/>
      <c r="H36" s="150"/>
      <c r="I36" s="161"/>
      <c r="J36" s="150"/>
      <c r="K36" s="161"/>
      <c r="L36" s="150"/>
      <c r="M36" s="161"/>
      <c r="N36" s="150"/>
    </row>
    <row r="37" spans="1:14" ht="18" customHeight="1">
      <c r="A37" s="311"/>
      <c r="B37" s="311"/>
      <c r="C37" s="52" t="s">
        <v>255</v>
      </c>
      <c r="D37" s="276" t="s">
        <v>256</v>
      </c>
      <c r="E37" s="161">
        <f t="shared" ref="E37" si="4">E34+E35-E36</f>
        <v>11.699999999999989</v>
      </c>
      <c r="F37" s="150">
        <f t="shared" ref="F37:N37" si="5">F34+F35-F36</f>
        <v>8</v>
      </c>
      <c r="G37" s="161">
        <f t="shared" si="5"/>
        <v>0</v>
      </c>
      <c r="H37" s="150">
        <f t="shared" si="5"/>
        <v>0</v>
      </c>
      <c r="I37" s="161">
        <f t="shared" si="5"/>
        <v>0</v>
      </c>
      <c r="J37" s="150">
        <f t="shared" si="5"/>
        <v>0</v>
      </c>
      <c r="K37" s="161">
        <f t="shared" si="5"/>
        <v>0</v>
      </c>
      <c r="L37" s="150">
        <f t="shared" si="5"/>
        <v>0</v>
      </c>
      <c r="M37" s="161">
        <f t="shared" si="5"/>
        <v>0</v>
      </c>
      <c r="N37" s="150">
        <f t="shared" si="5"/>
        <v>0</v>
      </c>
    </row>
    <row r="38" spans="1:14" ht="18" customHeight="1">
      <c r="A38" s="311"/>
      <c r="B38" s="311"/>
      <c r="C38" s="52" t="s">
        <v>257</v>
      </c>
      <c r="D38" s="276" t="s">
        <v>258</v>
      </c>
      <c r="E38" s="161">
        <v>0</v>
      </c>
      <c r="F38" s="150">
        <v>0</v>
      </c>
      <c r="G38" s="161"/>
      <c r="H38" s="150"/>
      <c r="I38" s="161"/>
      <c r="J38" s="150"/>
      <c r="K38" s="161"/>
      <c r="L38" s="150"/>
      <c r="M38" s="161"/>
      <c r="N38" s="150"/>
    </row>
    <row r="39" spans="1:14" ht="18" customHeight="1">
      <c r="A39" s="311"/>
      <c r="B39" s="311"/>
      <c r="C39" s="52" t="s">
        <v>259</v>
      </c>
      <c r="D39" s="276" t="s">
        <v>260</v>
      </c>
      <c r="E39" s="161">
        <v>0</v>
      </c>
      <c r="F39" s="150">
        <v>0</v>
      </c>
      <c r="G39" s="161"/>
      <c r="H39" s="150"/>
      <c r="I39" s="161"/>
      <c r="J39" s="150"/>
      <c r="K39" s="161"/>
      <c r="L39" s="150"/>
      <c r="M39" s="161"/>
      <c r="N39" s="150"/>
    </row>
    <row r="40" spans="1:14" ht="18" customHeight="1">
      <c r="A40" s="311"/>
      <c r="B40" s="311"/>
      <c r="C40" s="52" t="s">
        <v>261</v>
      </c>
      <c r="D40" s="276" t="s">
        <v>262</v>
      </c>
      <c r="E40" s="161">
        <v>3.8</v>
      </c>
      <c r="F40" s="150">
        <v>4</v>
      </c>
      <c r="G40" s="161"/>
      <c r="H40" s="150"/>
      <c r="I40" s="161"/>
      <c r="J40" s="150"/>
      <c r="K40" s="161"/>
      <c r="L40" s="150"/>
      <c r="M40" s="161"/>
      <c r="N40" s="150"/>
    </row>
    <row r="41" spans="1:14" ht="18" customHeight="1">
      <c r="A41" s="311"/>
      <c r="B41" s="311"/>
      <c r="C41" s="219" t="s">
        <v>263</v>
      </c>
      <c r="D41" s="276" t="s">
        <v>264</v>
      </c>
      <c r="E41" s="161">
        <f t="shared" ref="E41" si="6">E34+E35-E36-E40</f>
        <v>7.8999999999999888</v>
      </c>
      <c r="F41" s="150">
        <f t="shared" ref="F41:N41" si="7">F34+F35-F36-F40</f>
        <v>4</v>
      </c>
      <c r="G41" s="161">
        <f t="shared" si="7"/>
        <v>0</v>
      </c>
      <c r="H41" s="150">
        <f t="shared" si="7"/>
        <v>0</v>
      </c>
      <c r="I41" s="161">
        <f t="shared" si="7"/>
        <v>0</v>
      </c>
      <c r="J41" s="150">
        <f t="shared" si="7"/>
        <v>0</v>
      </c>
      <c r="K41" s="161">
        <f t="shared" si="7"/>
        <v>0</v>
      </c>
      <c r="L41" s="150">
        <f t="shared" si="7"/>
        <v>0</v>
      </c>
      <c r="M41" s="161">
        <f t="shared" si="7"/>
        <v>0</v>
      </c>
      <c r="N41" s="150">
        <f t="shared" si="7"/>
        <v>0</v>
      </c>
    </row>
    <row r="42" spans="1:14" ht="18" customHeight="1">
      <c r="A42" s="311"/>
      <c r="B42" s="311"/>
      <c r="C42" s="364" t="s">
        <v>265</v>
      </c>
      <c r="D42" s="365"/>
      <c r="E42" s="117">
        <f t="shared" ref="E42" si="8">E37+E38-E39-E40</f>
        <v>7.8999999999999888</v>
      </c>
      <c r="F42" s="118">
        <f t="shared" ref="F42:N42" si="9">F37+F38-F39-F40</f>
        <v>4</v>
      </c>
      <c r="G42" s="117">
        <f t="shared" si="9"/>
        <v>0</v>
      </c>
      <c r="H42" s="118">
        <f t="shared" si="9"/>
        <v>0</v>
      </c>
      <c r="I42" s="117">
        <f t="shared" si="9"/>
        <v>0</v>
      </c>
      <c r="J42" s="118">
        <f t="shared" si="9"/>
        <v>0</v>
      </c>
      <c r="K42" s="117">
        <f t="shared" si="9"/>
        <v>0</v>
      </c>
      <c r="L42" s="118">
        <f t="shared" si="9"/>
        <v>0</v>
      </c>
      <c r="M42" s="117">
        <f t="shared" si="9"/>
        <v>0</v>
      </c>
      <c r="N42" s="150">
        <f t="shared" si="9"/>
        <v>0</v>
      </c>
    </row>
    <row r="43" spans="1:14" ht="18" customHeight="1">
      <c r="A43" s="311"/>
      <c r="B43" s="311"/>
      <c r="C43" s="52" t="s">
        <v>266</v>
      </c>
      <c r="D43" s="276" t="s">
        <v>267</v>
      </c>
      <c r="E43" s="161">
        <v>92</v>
      </c>
      <c r="F43" s="150">
        <v>88</v>
      </c>
      <c r="G43" s="161"/>
      <c r="H43" s="150"/>
      <c r="I43" s="161"/>
      <c r="J43" s="150"/>
      <c r="K43" s="161"/>
      <c r="L43" s="150"/>
      <c r="M43" s="161"/>
      <c r="N43" s="150"/>
    </row>
    <row r="44" spans="1:14" ht="18" customHeight="1">
      <c r="A44" s="312"/>
      <c r="B44" s="312"/>
      <c r="C44" s="6" t="s">
        <v>268</v>
      </c>
      <c r="D44" s="110" t="s">
        <v>269</v>
      </c>
      <c r="E44" s="165">
        <f t="shared" ref="E44" si="10">E41+E43</f>
        <v>99.899999999999991</v>
      </c>
      <c r="F44" s="151">
        <f t="shared" ref="F44:N44" si="11">F41+F43</f>
        <v>92</v>
      </c>
      <c r="G44" s="165">
        <f t="shared" si="11"/>
        <v>0</v>
      </c>
      <c r="H44" s="151">
        <f t="shared" si="11"/>
        <v>0</v>
      </c>
      <c r="I44" s="165">
        <f t="shared" si="11"/>
        <v>0</v>
      </c>
      <c r="J44" s="151">
        <f t="shared" si="11"/>
        <v>0</v>
      </c>
      <c r="K44" s="165">
        <f t="shared" si="11"/>
        <v>0</v>
      </c>
      <c r="L44" s="151">
        <f t="shared" si="11"/>
        <v>0</v>
      </c>
      <c r="M44" s="165">
        <f t="shared" si="11"/>
        <v>0</v>
      </c>
      <c r="N44" s="151">
        <f t="shared" si="11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2021-09-06T06:53:00Z</cp:lastPrinted>
  <dcterms:created xsi:type="dcterms:W3CDTF">1999-07-06T05:17:05Z</dcterms:created>
  <dcterms:modified xsi:type="dcterms:W3CDTF">2021-09-27T00:45:27Z</dcterms:modified>
</cp:coreProperties>
</file>