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92.168.0.241\共有\【月報別冊財政状況】\【財政状況】\令和3年度\02 団体回答\02 政令市\49　仙台市\"/>
    </mc:Choice>
  </mc:AlternateContent>
  <xr:revisionPtr revIDLastSave="0" documentId="8_{67BF259E-701B-4A61-8AB4-FA5283602BE1}" xr6:coauthVersionLast="47" xr6:coauthVersionMax="47" xr10:uidLastSave="{00000000-0000-0000-0000-000000000000}"/>
  <bookViews>
    <workbookView xWindow="2340" yWindow="2340" windowWidth="21600" windowHeight="11265" tabRatio="800" xr2:uid="{00000000-000D-0000-FFFF-FFFF00000000}"/>
  </bookViews>
  <sheets>
    <sheet name="1.普通会計予算" sheetId="2" r:id="rId1"/>
    <sheet name="2.公営企業会計予算" sheetId="6" r:id="rId2"/>
    <sheet name="3.(1)普通会計決算" sheetId="7" r:id="rId3"/>
    <sheet name="3.(2)財政指標等" sheetId="8" r:id="rId4"/>
    <sheet name="4.公営企業会計決算" sheetId="9" r:id="rId5"/>
    <sheet name="5.三セク決算" sheetId="10" r:id="rId6"/>
  </sheets>
  <definedNames>
    <definedName name="_xlnm.Print_Area" localSheetId="0">'1.普通会計予算'!$A$1:$I$42</definedName>
    <definedName name="_xlnm.Print_Area" localSheetId="1">'2.公営企業会計予算'!$A$1:$Q$50</definedName>
    <definedName name="_xlnm.Print_Area" localSheetId="2">'3.(1)普通会計決算'!$A$1:$I$42</definedName>
    <definedName name="_xlnm.Print_Area" localSheetId="3">'3.(2)財政指標等'!$A$1:$I$35</definedName>
    <definedName name="_xlnm.Print_Area" localSheetId="4">'4.公営企業会計決算'!$A$1:$Q$49</definedName>
    <definedName name="_xlnm.Print_Area" localSheetId="5">'5.三セク決算'!$A$1:$N$46</definedName>
    <definedName name="_xlnm.Print_Titles" localSheetId="1">'2.公営企業会計予算'!$1:$4</definedName>
    <definedName name="_xlnm.Print_Titles" localSheetId="4">'4.公営企業会計決算'!$1:$4</definedName>
  </definedNames>
  <calcPr calcId="191029" concurrentManualCount="2"/>
</workbook>
</file>

<file path=xl/calcChain.xml><?xml version="1.0" encoding="utf-8"?>
<calcChain xmlns="http://schemas.openxmlformats.org/spreadsheetml/2006/main">
  <c r="H40" i="7" l="1"/>
  <c r="H23" i="7"/>
  <c r="H25" i="7"/>
  <c r="K25" i="7"/>
  <c r="K26" i="7"/>
  <c r="K28" i="7"/>
  <c r="K29" i="7"/>
  <c r="K30" i="7"/>
  <c r="K31" i="7"/>
  <c r="K32" i="7"/>
  <c r="K33" i="7"/>
  <c r="K37" i="7"/>
  <c r="K38" i="7"/>
  <c r="K40" i="7"/>
  <c r="K24" i="7"/>
  <c r="J35" i="7"/>
  <c r="J34" i="7" s="1"/>
  <c r="K34" i="7" s="1"/>
  <c r="J27" i="7"/>
  <c r="K27" i="7" s="1"/>
  <c r="J36" i="7"/>
  <c r="K36" i="7" s="1"/>
  <c r="K35" i="7" l="1"/>
  <c r="I24" i="8" l="1"/>
  <c r="F35" i="7" l="1"/>
  <c r="F27" i="7"/>
  <c r="F23" i="7"/>
  <c r="F22" i="7"/>
  <c r="G21" i="7" l="1"/>
  <c r="G20" i="7"/>
  <c r="G22" i="7"/>
  <c r="G9" i="7"/>
  <c r="F34" i="7"/>
  <c r="F40" i="7" s="1"/>
  <c r="F27" i="2"/>
  <c r="F40" i="2" s="1"/>
  <c r="F21" i="2"/>
  <c r="G31" i="10"/>
  <c r="M44" i="9" l="1"/>
  <c r="L44" i="9"/>
  <c r="M39" i="9"/>
  <c r="M45" i="9" s="1"/>
  <c r="L39" i="9"/>
  <c r="L45" i="9" s="1"/>
  <c r="M24" i="9"/>
  <c r="M27" i="9" s="1"/>
  <c r="L24" i="9"/>
  <c r="L27" i="9" s="1"/>
  <c r="M16" i="9"/>
  <c r="L16" i="9"/>
  <c r="M15" i="9"/>
  <c r="L15" i="9"/>
  <c r="M14" i="9"/>
  <c r="L14" i="9"/>
  <c r="O44" i="6"/>
  <c r="N44" i="6"/>
  <c r="O39" i="6"/>
  <c r="O45" i="6" s="1"/>
  <c r="N39" i="6"/>
  <c r="N45" i="6" s="1"/>
  <c r="O24" i="6"/>
  <c r="O27" i="6" s="1"/>
  <c r="N24" i="6"/>
  <c r="N27" i="6" s="1"/>
  <c r="O16" i="6"/>
  <c r="N16" i="6"/>
  <c r="O15" i="6"/>
  <c r="N15" i="6"/>
  <c r="O14" i="6"/>
  <c r="N14" i="6"/>
  <c r="I16" i="2" l="1"/>
  <c r="F22" i="8"/>
  <c r="H22" i="7"/>
  <c r="AD5" i="7"/>
  <c r="H40" i="2"/>
  <c r="G38" i="2"/>
  <c r="H22" i="2"/>
  <c r="F22" i="2"/>
  <c r="G20" i="2" s="1"/>
  <c r="AJ5" i="2" s="1"/>
  <c r="F24" i="9"/>
  <c r="F27" i="9" s="1"/>
  <c r="F14" i="9"/>
  <c r="I36" i="2"/>
  <c r="N31" i="10"/>
  <c r="N34" i="10" s="1"/>
  <c r="M31" i="10"/>
  <c r="M34" i="10" s="1"/>
  <c r="L31" i="10"/>
  <c r="L34" i="10" s="1"/>
  <c r="L41" i="10" s="1"/>
  <c r="L44" i="10" s="1"/>
  <c r="K31" i="10"/>
  <c r="K34" i="10" s="1"/>
  <c r="K41" i="10" s="1"/>
  <c r="K44" i="10" s="1"/>
  <c r="J31" i="10"/>
  <c r="J34" i="10" s="1"/>
  <c r="J41" i="10" s="1"/>
  <c r="I31" i="10"/>
  <c r="I34" i="10" s="1"/>
  <c r="H31" i="10"/>
  <c r="H34" i="10" s="1"/>
  <c r="H37" i="10" s="1"/>
  <c r="H42" i="10" s="1"/>
  <c r="G34" i="10"/>
  <c r="G37" i="10" s="1"/>
  <c r="G42" i="10" s="1"/>
  <c r="F31" i="10"/>
  <c r="F34" i="10" s="1"/>
  <c r="F37" i="10" s="1"/>
  <c r="F42" i="10" s="1"/>
  <c r="E31" i="10"/>
  <c r="E34" i="10"/>
  <c r="E37" i="10" s="1"/>
  <c r="E42" i="10" s="1"/>
  <c r="Q44" i="9"/>
  <c r="P44" i="9"/>
  <c r="O44" i="9"/>
  <c r="N44" i="9"/>
  <c r="K44" i="9"/>
  <c r="J44" i="9"/>
  <c r="I44" i="9"/>
  <c r="H44" i="9"/>
  <c r="G44" i="9"/>
  <c r="F44" i="9"/>
  <c r="Q39" i="9"/>
  <c r="P39" i="9"/>
  <c r="O39" i="9"/>
  <c r="O45" i="9" s="1"/>
  <c r="N39" i="9"/>
  <c r="K39" i="9"/>
  <c r="J39" i="9"/>
  <c r="J45" i="9" s="1"/>
  <c r="I39" i="9"/>
  <c r="I45" i="9"/>
  <c r="H39" i="9"/>
  <c r="G39" i="9"/>
  <c r="F39" i="9"/>
  <c r="Q24" i="9"/>
  <c r="Q27" i="9" s="1"/>
  <c r="P24" i="9"/>
  <c r="P27" i="9" s="1"/>
  <c r="O24" i="9"/>
  <c r="O27" i="9" s="1"/>
  <c r="N24" i="9"/>
  <c r="N27" i="9" s="1"/>
  <c r="K24" i="9"/>
  <c r="K27" i="9" s="1"/>
  <c r="J24" i="9"/>
  <c r="J27" i="9" s="1"/>
  <c r="I24" i="9"/>
  <c r="I27" i="9" s="1"/>
  <c r="H24" i="9"/>
  <c r="H27" i="9" s="1"/>
  <c r="G24" i="9"/>
  <c r="G27" i="9"/>
  <c r="Q16" i="9"/>
  <c r="P16" i="9"/>
  <c r="O16" i="9"/>
  <c r="N16" i="9"/>
  <c r="K16" i="9"/>
  <c r="J16" i="9"/>
  <c r="I16" i="9"/>
  <c r="H16" i="9"/>
  <c r="G16" i="9"/>
  <c r="F16" i="9"/>
  <c r="Q15" i="9"/>
  <c r="P15" i="9"/>
  <c r="O15" i="9"/>
  <c r="N15" i="9"/>
  <c r="K15" i="9"/>
  <c r="J15" i="9"/>
  <c r="I15" i="9"/>
  <c r="H15" i="9"/>
  <c r="G15" i="9"/>
  <c r="F15" i="9"/>
  <c r="Q14" i="9"/>
  <c r="P14" i="9"/>
  <c r="O14" i="9"/>
  <c r="N14" i="9"/>
  <c r="K14" i="9"/>
  <c r="J14" i="9"/>
  <c r="I14" i="9"/>
  <c r="H14" i="9"/>
  <c r="G14" i="9"/>
  <c r="G22" i="8"/>
  <c r="E22" i="8"/>
  <c r="I20" i="8"/>
  <c r="H20" i="8"/>
  <c r="G20" i="8"/>
  <c r="F20" i="8"/>
  <c r="E20" i="8"/>
  <c r="I19" i="8"/>
  <c r="I21" i="8" s="1"/>
  <c r="AS2" i="8" s="1"/>
  <c r="H19" i="8"/>
  <c r="H21" i="8" s="1"/>
  <c r="AS3" i="8" s="1"/>
  <c r="G19" i="8"/>
  <c r="G23" i="8" s="1"/>
  <c r="F19" i="8"/>
  <c r="F21" i="8" s="1"/>
  <c r="F23" i="8"/>
  <c r="E19" i="8"/>
  <c r="E21" i="8" s="1"/>
  <c r="E23" i="8"/>
  <c r="AR3" i="8"/>
  <c r="AQ3" i="8"/>
  <c r="AP3" i="8"/>
  <c r="AO3" i="8"/>
  <c r="AN3" i="8"/>
  <c r="AM3" i="8"/>
  <c r="AL3" i="8"/>
  <c r="AK3" i="8"/>
  <c r="AJ3" i="8"/>
  <c r="AI3" i="8"/>
  <c r="AH3" i="8"/>
  <c r="AG3" i="8"/>
  <c r="AF3" i="8"/>
  <c r="AE3" i="8"/>
  <c r="AD3" i="8"/>
  <c r="AC3" i="8"/>
  <c r="AB3" i="8"/>
  <c r="AR2" i="8"/>
  <c r="AQ2" i="8"/>
  <c r="AP2" i="8"/>
  <c r="AO2" i="8"/>
  <c r="AN2" i="8"/>
  <c r="AM2" i="8"/>
  <c r="AL2" i="8"/>
  <c r="AK2" i="8"/>
  <c r="AJ2" i="8"/>
  <c r="AI2" i="8"/>
  <c r="AH2" i="8"/>
  <c r="AG2" i="8"/>
  <c r="AF2" i="8"/>
  <c r="AE2" i="8"/>
  <c r="AD2" i="8"/>
  <c r="AC2" i="8"/>
  <c r="AB2" i="8"/>
  <c r="AA1" i="8"/>
  <c r="I39" i="7"/>
  <c r="I38" i="7"/>
  <c r="I37" i="7"/>
  <c r="I36" i="7"/>
  <c r="I35" i="7"/>
  <c r="AK14" i="7" s="1"/>
  <c r="I34" i="7"/>
  <c r="AJ14" i="7" s="1"/>
  <c r="I33" i="7"/>
  <c r="I32" i="7"/>
  <c r="AI14" i="7" s="1"/>
  <c r="I31" i="7"/>
  <c r="I30" i="7"/>
  <c r="I29" i="7"/>
  <c r="I28" i="7"/>
  <c r="AH14" i="7" s="1"/>
  <c r="I27" i="7"/>
  <c r="AG14" i="7" s="1"/>
  <c r="I26" i="7"/>
  <c r="AF14" i="7" s="1"/>
  <c r="I25" i="7"/>
  <c r="I24" i="7"/>
  <c r="AE14" i="7" s="1"/>
  <c r="I23" i="7"/>
  <c r="AD14" i="7" s="1"/>
  <c r="I21" i="7"/>
  <c r="AK6" i="7" s="1"/>
  <c r="I20" i="7"/>
  <c r="AJ6" i="7" s="1"/>
  <c r="I19" i="7"/>
  <c r="I18" i="7"/>
  <c r="I17" i="7"/>
  <c r="AI6" i="7" s="1"/>
  <c r="I16" i="7"/>
  <c r="I15" i="7"/>
  <c r="AH6" i="7" s="1"/>
  <c r="AA14" i="7"/>
  <c r="I14" i="7"/>
  <c r="AG6" i="7" s="1"/>
  <c r="AA13" i="7"/>
  <c r="I13" i="7"/>
  <c r="AF6" i="7" s="1"/>
  <c r="AK12" i="7"/>
  <c r="AJ12" i="7"/>
  <c r="AI12" i="7"/>
  <c r="AH12" i="7"/>
  <c r="AG12" i="7"/>
  <c r="AF12" i="7"/>
  <c r="AE12" i="7"/>
  <c r="AD12" i="7"/>
  <c r="AA12" i="7"/>
  <c r="I12" i="7"/>
  <c r="I11" i="7"/>
  <c r="I10" i="7"/>
  <c r="AE6" i="7" s="1"/>
  <c r="I9" i="7"/>
  <c r="AD6" i="7" s="1"/>
  <c r="AA6" i="7"/>
  <c r="AA5" i="7"/>
  <c r="AK4" i="7"/>
  <c r="AJ4" i="7"/>
  <c r="AI4" i="7"/>
  <c r="AH4" i="7"/>
  <c r="AG4" i="7"/>
  <c r="AF4" i="7"/>
  <c r="AE4" i="7"/>
  <c r="AD4" i="7"/>
  <c r="AA4" i="7"/>
  <c r="Q44" i="6"/>
  <c r="P44" i="6"/>
  <c r="M44" i="6"/>
  <c r="L44" i="6"/>
  <c r="K44" i="6"/>
  <c r="J44" i="6"/>
  <c r="I44" i="6"/>
  <c r="H44" i="6"/>
  <c r="G44" i="6"/>
  <c r="F44" i="6"/>
  <c r="Q39" i="6"/>
  <c r="Q45" i="6" s="1"/>
  <c r="P39" i="6"/>
  <c r="P45" i="6" s="1"/>
  <c r="M39" i="6"/>
  <c r="L39" i="6"/>
  <c r="L45" i="6" s="1"/>
  <c r="K39" i="6"/>
  <c r="K45" i="6" s="1"/>
  <c r="J39" i="6"/>
  <c r="I39" i="6"/>
  <c r="I45" i="6" s="1"/>
  <c r="H39" i="6"/>
  <c r="H45" i="6" s="1"/>
  <c r="G39" i="6"/>
  <c r="F39" i="6"/>
  <c r="F45" i="6" s="1"/>
  <c r="Q24" i="6"/>
  <c r="Q27" i="6" s="1"/>
  <c r="P24" i="6"/>
  <c r="P27" i="6" s="1"/>
  <c r="M24" i="6"/>
  <c r="M27" i="6" s="1"/>
  <c r="L24" i="6"/>
  <c r="L27" i="6" s="1"/>
  <c r="K24" i="6"/>
  <c r="K27" i="6" s="1"/>
  <c r="J24" i="6"/>
  <c r="J27" i="6" s="1"/>
  <c r="I24" i="6"/>
  <c r="I27" i="6" s="1"/>
  <c r="H24" i="6"/>
  <c r="H27" i="6" s="1"/>
  <c r="G24" i="6"/>
  <c r="G27" i="6" s="1"/>
  <c r="F24" i="6"/>
  <c r="F27" i="6" s="1"/>
  <c r="Q16" i="6"/>
  <c r="P16" i="6"/>
  <c r="M16" i="6"/>
  <c r="L16" i="6"/>
  <c r="K16" i="6"/>
  <c r="J16" i="6"/>
  <c r="I16" i="6"/>
  <c r="H16" i="6"/>
  <c r="G16" i="6"/>
  <c r="F16" i="6"/>
  <c r="Q15" i="6"/>
  <c r="P15" i="6"/>
  <c r="M15" i="6"/>
  <c r="L15" i="6"/>
  <c r="K15" i="6"/>
  <c r="J15" i="6"/>
  <c r="I15" i="6"/>
  <c r="H15" i="6"/>
  <c r="G15" i="6"/>
  <c r="F15" i="6"/>
  <c r="Q14" i="6"/>
  <c r="P14" i="6"/>
  <c r="M14" i="6"/>
  <c r="L14" i="6"/>
  <c r="K14" i="6"/>
  <c r="J14" i="6"/>
  <c r="I14" i="6"/>
  <c r="H14" i="6"/>
  <c r="G14" i="6"/>
  <c r="F14" i="6"/>
  <c r="I39" i="2"/>
  <c r="I38" i="2"/>
  <c r="I37" i="2"/>
  <c r="I35" i="2"/>
  <c r="AK14" i="2" s="1"/>
  <c r="I34" i="2"/>
  <c r="AJ14" i="2" s="1"/>
  <c r="I33" i="2"/>
  <c r="I32" i="2"/>
  <c r="AI14" i="2"/>
  <c r="I31" i="2"/>
  <c r="I30" i="2"/>
  <c r="I29" i="2"/>
  <c r="I28" i="2"/>
  <c r="AH14" i="2" s="1"/>
  <c r="I27" i="2"/>
  <c r="AG14" i="2" s="1"/>
  <c r="I26" i="2"/>
  <c r="AF14" i="2" s="1"/>
  <c r="I25" i="2"/>
  <c r="I24" i="2"/>
  <c r="AE14" i="2" s="1"/>
  <c r="I23" i="2"/>
  <c r="AD14" i="2" s="1"/>
  <c r="G40" i="2"/>
  <c r="AK12" i="2"/>
  <c r="AJ12" i="2"/>
  <c r="AI12" i="2"/>
  <c r="AH12" i="2"/>
  <c r="AG12" i="2"/>
  <c r="AF12" i="2"/>
  <c r="AE12" i="2"/>
  <c r="AD12" i="2"/>
  <c r="I21" i="2"/>
  <c r="AK6" i="2" s="1"/>
  <c r="AK4" i="2"/>
  <c r="I20" i="2"/>
  <c r="AJ6" i="2" s="1"/>
  <c r="AJ4" i="2"/>
  <c r="I17" i="2"/>
  <c r="AI6" i="2" s="1"/>
  <c r="AI4" i="2"/>
  <c r="I15" i="2"/>
  <c r="AH6" i="2" s="1"/>
  <c r="AH4" i="2"/>
  <c r="I14" i="2"/>
  <c r="AG6" i="2" s="1"/>
  <c r="AG4" i="2"/>
  <c r="I13" i="2"/>
  <c r="AF6" i="2" s="1"/>
  <c r="AF4" i="2"/>
  <c r="I10" i="2"/>
  <c r="AE6" i="2" s="1"/>
  <c r="AE4" i="2"/>
  <c r="I9" i="2"/>
  <c r="AD6" i="2" s="1"/>
  <c r="AD4" i="2"/>
  <c r="AA12" i="2"/>
  <c r="AA4" i="2"/>
  <c r="I11" i="2"/>
  <c r="I12" i="2"/>
  <c r="I18" i="2"/>
  <c r="I19" i="2"/>
  <c r="G34" i="2"/>
  <c r="AJ13" i="2" s="1"/>
  <c r="G31" i="2"/>
  <c r="G45" i="9" l="1"/>
  <c r="K45" i="9"/>
  <c r="Q45" i="9"/>
  <c r="I40" i="7"/>
  <c r="AC14" i="7" s="1"/>
  <c r="AC4" i="2"/>
  <c r="G21" i="2"/>
  <c r="AK5" i="2" s="1"/>
  <c r="G13" i="2"/>
  <c r="AF5" i="2" s="1"/>
  <c r="K37" i="10"/>
  <c r="K42" i="10" s="1"/>
  <c r="H22" i="8"/>
  <c r="G31" i="7"/>
  <c r="G39" i="7"/>
  <c r="P45" i="9"/>
  <c r="AJ5" i="7"/>
  <c r="G10" i="7"/>
  <c r="AE5" i="7" s="1"/>
  <c r="G24" i="7"/>
  <c r="AE13" i="7" s="1"/>
  <c r="G28" i="7"/>
  <c r="AH13" i="7" s="1"/>
  <c r="G32" i="7"/>
  <c r="AI13" i="7" s="1"/>
  <c r="G36" i="7"/>
  <c r="G40" i="7"/>
  <c r="H45" i="9"/>
  <c r="AK5" i="7"/>
  <c r="G25" i="7"/>
  <c r="G29" i="7"/>
  <c r="G33" i="7"/>
  <c r="G37" i="7"/>
  <c r="G26" i="2"/>
  <c r="AF13" i="2" s="1"/>
  <c r="G26" i="7"/>
  <c r="AF13" i="7" s="1"/>
  <c r="G30" i="7"/>
  <c r="G34" i="7"/>
  <c r="AJ13" i="7" s="1"/>
  <c r="G38" i="7"/>
  <c r="G17" i="7"/>
  <c r="AI5" i="7" s="1"/>
  <c r="E41" i="10"/>
  <c r="E44" i="10" s="1"/>
  <c r="G19" i="7"/>
  <c r="G23" i="7"/>
  <c r="AD13" i="7" s="1"/>
  <c r="G14" i="7"/>
  <c r="AG5" i="7" s="1"/>
  <c r="G12" i="7"/>
  <c r="AC12" i="7"/>
  <c r="G27" i="7"/>
  <c r="AG13" i="7" s="1"/>
  <c r="G35" i="7"/>
  <c r="AK13" i="7" s="1"/>
  <c r="F45" i="9"/>
  <c r="H41" i="10"/>
  <c r="H44" i="10" s="1"/>
  <c r="I37" i="10"/>
  <c r="I42" i="10" s="1"/>
  <c r="I41" i="10"/>
  <c r="I44" i="10" s="1"/>
  <c r="L37" i="10"/>
  <c r="L42" i="10" s="1"/>
  <c r="G9" i="2"/>
  <c r="AD5" i="2" s="1"/>
  <c r="I22" i="2"/>
  <c r="AC6" i="2" s="1"/>
  <c r="G22" i="2"/>
  <c r="G10" i="2"/>
  <c r="AE5" i="2" s="1"/>
  <c r="N45" i="9"/>
  <c r="G16" i="2"/>
  <c r="G14" i="2"/>
  <c r="AG5" i="2" s="1"/>
  <c r="F41" i="10"/>
  <c r="F44" i="10" s="1"/>
  <c r="G45" i="6"/>
  <c r="J45" i="6"/>
  <c r="M45" i="6"/>
  <c r="G19" i="2"/>
  <c r="G41" i="10"/>
  <c r="G44" i="10" s="1"/>
  <c r="M37" i="10"/>
  <c r="M42" i="10" s="1"/>
  <c r="M41" i="10"/>
  <c r="M44" i="10" s="1"/>
  <c r="N41" i="10"/>
  <c r="N44" i="10" s="1"/>
  <c r="N37" i="10"/>
  <c r="N42" i="10" s="1"/>
  <c r="J44" i="10"/>
  <c r="J37" i="10"/>
  <c r="J42" i="10" s="1"/>
  <c r="I22" i="8"/>
  <c r="I23" i="8"/>
  <c r="G29" i="2"/>
  <c r="G30" i="2"/>
  <c r="I40" i="2"/>
  <c r="AC14" i="2" s="1"/>
  <c r="H23" i="8"/>
  <c r="G17" i="2"/>
  <c r="AI5" i="2" s="1"/>
  <c r="G24" i="2"/>
  <c r="AE13" i="2" s="1"/>
  <c r="AC12" i="2"/>
  <c r="G35" i="2"/>
  <c r="AK13" i="2" s="1"/>
  <c r="G37" i="2"/>
  <c r="G39" i="2"/>
  <c r="G11" i="7"/>
  <c r="G28" i="2"/>
  <c r="AH13" i="2" s="1"/>
  <c r="G16" i="7"/>
  <c r="G18" i="7"/>
  <c r="I22" i="7"/>
  <c r="AC6" i="7" s="1"/>
  <c r="AC4" i="7"/>
  <c r="G15" i="2"/>
  <c r="AH5" i="2" s="1"/>
  <c r="G32" i="2"/>
  <c r="AI13" i="2" s="1"/>
  <c r="G27" i="2"/>
  <c r="AG13" i="2" s="1"/>
  <c r="G21" i="8"/>
  <c r="G12" i="2"/>
  <c r="G13" i="7"/>
  <c r="AF5" i="7" s="1"/>
  <c r="G18" i="2"/>
  <c r="G15" i="7"/>
  <c r="AH5" i="7" s="1"/>
  <c r="G11" i="2"/>
  <c r="G33" i="2"/>
  <c r="G23" i="2"/>
  <c r="AD13" i="2" s="1"/>
  <c r="G25" i="2"/>
  <c r="G3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柴崎</author>
    <author>交通局財務課</author>
  </authors>
  <commentList>
    <comment ref="H10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10千円</t>
        </r>
      </text>
    </comment>
    <comment ref="I10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10千円</t>
        </r>
      </text>
    </comment>
    <comment ref="J10" authorId="1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408千円</t>
        </r>
      </text>
    </comment>
    <comment ref="K10" authorId="1" shapeId="0" xr:uid="{00000000-0006-0000-0100-000004000000}">
      <text>
        <r>
          <rPr>
            <b/>
            <sz val="9"/>
            <color indexed="81"/>
            <rFont val="MS P ゴシック"/>
            <family val="2"/>
          </rPr>
          <t>10</t>
        </r>
        <r>
          <rPr>
            <b/>
            <sz val="9"/>
            <color indexed="81"/>
            <rFont val="ＭＳ Ｐゴシック"/>
            <family val="3"/>
            <charset val="128"/>
          </rPr>
          <t>千円</t>
        </r>
      </text>
    </comment>
    <comment ref="J11" authorId="1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総費用との差額は予備費</t>
        </r>
        <r>
          <rPr>
            <b/>
            <sz val="9"/>
            <color indexed="81"/>
            <rFont val="MS P ゴシック"/>
            <family val="2"/>
          </rPr>
          <t>(50</t>
        </r>
        <r>
          <rPr>
            <b/>
            <sz val="9"/>
            <color indexed="81"/>
            <rFont val="ＭＳ Ｐゴシック"/>
            <family val="3"/>
            <charset val="128"/>
          </rPr>
          <t>百万</t>
        </r>
        <r>
          <rPr>
            <b/>
            <sz val="9"/>
            <color indexed="81"/>
            <rFont val="MS P ゴシック"/>
            <family val="2"/>
          </rPr>
          <t>)</t>
        </r>
      </text>
    </comment>
    <comment ref="K11" authorId="1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総費用との差額は予備費</t>
        </r>
        <r>
          <rPr>
            <b/>
            <sz val="9"/>
            <color indexed="81"/>
            <rFont val="MS P ゴシック"/>
            <family val="2"/>
          </rPr>
          <t>(50</t>
        </r>
        <r>
          <rPr>
            <b/>
            <sz val="9"/>
            <color indexed="81"/>
            <rFont val="ＭＳ Ｐゴシック"/>
            <family val="3"/>
            <charset val="128"/>
          </rPr>
          <t>百万</t>
        </r>
        <r>
          <rPr>
            <b/>
            <sz val="9"/>
            <color indexed="81"/>
            <rFont val="MS P ゴシック"/>
            <family val="2"/>
          </rPr>
          <t>)</t>
        </r>
      </text>
    </comment>
    <comment ref="H12" authorId="0" shapeId="0" xr:uid="{00000000-0006-0000-0100-000007000000}">
      <text>
        <r>
          <rPr>
            <b/>
            <sz val="9"/>
            <color indexed="81"/>
            <rFont val="MS P ゴシック"/>
            <family val="3"/>
            <charset val="128"/>
          </rPr>
          <t>総費用との差は予備費50百万</t>
        </r>
      </text>
    </comment>
    <comment ref="I12" authorId="0" shapeId="0" xr:uid="{00000000-0006-0000-0100-000008000000}">
      <text>
        <r>
          <rPr>
            <b/>
            <sz val="9"/>
            <color indexed="81"/>
            <rFont val="MS P ゴシック"/>
            <family val="3"/>
            <charset val="128"/>
          </rPr>
          <t>総費用との差は予備費50百万</t>
        </r>
      </text>
    </comment>
    <comment ref="H13" authorId="0" shapeId="0" xr:uid="{00000000-0006-0000-0100-000009000000}">
      <text>
        <r>
          <rPr>
            <b/>
            <sz val="9"/>
            <color indexed="81"/>
            <rFont val="MS P ゴシック"/>
            <family val="3"/>
            <charset val="128"/>
          </rPr>
          <t>10千円</t>
        </r>
      </text>
    </comment>
    <comment ref="I13" authorId="0" shapeId="0" xr:uid="{00000000-0006-0000-0100-00000A000000}">
      <text>
        <r>
          <rPr>
            <b/>
            <sz val="9"/>
            <color indexed="81"/>
            <rFont val="MS P ゴシック"/>
            <family val="3"/>
            <charset val="128"/>
          </rPr>
          <t>10千円</t>
        </r>
      </text>
    </comment>
    <comment ref="J13" authorId="1" shapeId="0" xr:uid="{00000000-0006-0000-0100-00000B000000}">
      <text>
        <r>
          <rPr>
            <b/>
            <sz val="9"/>
            <color indexed="81"/>
            <rFont val="ＭＳ Ｐゴシック"/>
            <family val="3"/>
            <charset val="128"/>
          </rPr>
          <t>10千円</t>
        </r>
      </text>
    </comment>
    <comment ref="K13" authorId="1" shapeId="0" xr:uid="{00000000-0006-0000-0100-00000C000000}">
      <text>
        <r>
          <rPr>
            <b/>
            <sz val="9"/>
            <color indexed="81"/>
            <rFont val="ＭＳ Ｐゴシック"/>
            <family val="3"/>
            <charset val="128"/>
          </rPr>
          <t>10千円</t>
        </r>
      </text>
    </comment>
    <comment ref="J27" authorId="1" shapeId="0" xr:uid="{00000000-0006-0000-01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不良債務との差額は緩和債（</t>
        </r>
        <r>
          <rPr>
            <b/>
            <sz val="9"/>
            <color indexed="81"/>
            <rFont val="MS P ゴシック"/>
            <family val="2"/>
          </rPr>
          <t>1,171</t>
        </r>
        <r>
          <rPr>
            <b/>
            <sz val="9"/>
            <color indexed="81"/>
            <rFont val="ＭＳ Ｐゴシック"/>
            <family val="3"/>
            <charset val="128"/>
          </rPr>
          <t>百万円）によるもの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交通局財務課</author>
  </authors>
  <commentList>
    <comment ref="J10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101千円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ふるやま</author>
  </authors>
  <commentList>
    <comment ref="E40" authorId="0" shapeId="0" xr:uid="{00000000-0006-0000-0500-000001000000}">
      <text>
        <r>
          <rPr>
            <b/>
            <sz val="9"/>
            <color indexed="81"/>
            <rFont val="MS P ゴシック"/>
            <family val="3"/>
            <charset val="128"/>
          </rPr>
          <t>行政経営課メモ
別途積立金分を加算</t>
        </r>
      </text>
    </comment>
    <comment ref="K40" authorId="0" shapeId="0" xr:uid="{00000000-0006-0000-0500-000002000000}">
      <text>
        <r>
          <rPr>
            <b/>
            <sz val="9"/>
            <color indexed="81"/>
            <rFont val="MS P ゴシック"/>
            <family val="3"/>
            <charset val="128"/>
          </rPr>
          <t>行政経営課メモ
配当金を加算</t>
        </r>
      </text>
    </comment>
  </commentList>
</comments>
</file>

<file path=xl/sharedStrings.xml><?xml version="1.0" encoding="utf-8"?>
<sst xmlns="http://schemas.openxmlformats.org/spreadsheetml/2006/main" count="511" uniqueCount="299">
  <si>
    <t>団体名</t>
  </si>
  <si>
    <t>前年度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</si>
  <si>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</si>
  <si>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</si>
  <si>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</si>
  <si>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</si>
  <si>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</si>
  <si>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</si>
  <si>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</si>
  <si>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</si>
  <si>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</si>
  <si>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</si>
  <si>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</si>
  <si>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</si>
  <si>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</si>
  <si>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</si>
  <si>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</si>
  <si>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</si>
  <si>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</si>
  <si>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</si>
  <si>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</si>
  <si>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</si>
  <si>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うち市町村民税</t>
  </si>
  <si>
    <t>うち所得割</t>
  </si>
  <si>
    <t>　　法人税割</t>
  </si>
  <si>
    <t>うち固定資産税</t>
  </si>
  <si>
    <t>使用料・手数料</t>
  </si>
  <si>
    <t>都道府県支出金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</si>
  <si>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</si>
  <si>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</si>
  <si>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</si>
  <si>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</si>
  <si>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</si>
  <si>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</si>
  <si>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 xml:space="preserve">    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</si>
  <si>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</si>
  <si>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</si>
  <si>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</si>
  <si>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</si>
  <si>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</si>
  <si>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</si>
  <si>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</si>
  <si>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</si>
  <si>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</si>
  <si>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</si>
  <si>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</si>
  <si>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</si>
  <si>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</si>
  <si>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</si>
  <si>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</si>
  <si>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</si>
  <si>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</si>
  <si>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</si>
  <si>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</si>
  <si>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</si>
  <si>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</si>
  <si>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</si>
  <si>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</si>
  <si>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</si>
  <si>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</si>
  <si>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</si>
  <si>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</si>
  <si>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</si>
  <si>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</si>
  <si>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</si>
  <si>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</si>
  <si>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</si>
  <si>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</si>
  <si>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</si>
  <si>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</si>
  <si>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</si>
  <si>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</si>
  <si>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</si>
  <si>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</si>
  <si>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</si>
  <si>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</si>
  <si>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</si>
  <si>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</si>
  <si>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</si>
  <si>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その他</t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</si>
  <si>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8"/>
  </si>
  <si>
    <t>歳　　入</t>
    <rPh sb="0" eb="1">
      <t>トシ</t>
    </rPh>
    <rPh sb="3" eb="4">
      <t>イ</t>
    </rPh>
    <phoneticPr fontId="8"/>
  </si>
  <si>
    <t>歳　　出</t>
    <rPh sb="0" eb="1">
      <t>トシ</t>
    </rPh>
    <rPh sb="3" eb="4">
      <t>デ</t>
    </rPh>
    <phoneticPr fontId="8"/>
  </si>
  <si>
    <t>（注）原則として表示単位未満を四捨五入して端数調整していないため、合計等と一致しない場合がある。</t>
    <phoneticPr fontId="7"/>
  </si>
  <si>
    <t>損益収支</t>
  </si>
  <si>
    <t>資本収支</t>
  </si>
  <si>
    <t>収益的収支</t>
  </si>
  <si>
    <t>資本的収支</t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</si>
  <si>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</si>
  <si>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</si>
  <si>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</si>
  <si>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</si>
  <si>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</si>
  <si>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</si>
  <si>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</si>
  <si>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</si>
  <si>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</si>
  <si>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</si>
  <si>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(c=a-b)</t>
    <phoneticPr fontId="8"/>
  </si>
  <si>
    <t>(f=d-e)</t>
    <phoneticPr fontId="8"/>
  </si>
  <si>
    <t>(g=c+f)</t>
    <phoneticPr fontId="8"/>
  </si>
  <si>
    <t>（単位：百万円）</t>
    <phoneticPr fontId="7"/>
  </si>
  <si>
    <t>予算額</t>
    <rPh sb="0" eb="2">
      <t>ヨサン</t>
    </rPh>
    <rPh sb="2" eb="3">
      <t>ガク</t>
    </rPh>
    <phoneticPr fontId="7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</si>
  <si>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7"/>
  </si>
  <si>
    <t>1.普通会計の状況</t>
    <phoneticPr fontId="7"/>
  </si>
  <si>
    <t>平成16年度</t>
    <rPh sb="0" eb="2">
      <t>ヘイセイ</t>
    </rPh>
    <rPh sb="4" eb="6">
      <t>ネンド</t>
    </rPh>
    <phoneticPr fontId="8"/>
  </si>
  <si>
    <t>団体名</t>
    <rPh sb="0" eb="2">
      <t>ダンタイ</t>
    </rPh>
    <rPh sb="2" eb="3">
      <t>メイ</t>
    </rPh>
    <phoneticPr fontId="8"/>
  </si>
  <si>
    <t>歳入</t>
    <rPh sb="0" eb="2">
      <t>サイニュウ</t>
    </rPh>
    <phoneticPr fontId="8"/>
  </si>
  <si>
    <t>地方税</t>
    <rPh sb="0" eb="3">
      <t>チホウゼイ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</si>
  <si>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</si>
  <si>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地方交付税</t>
    <rPh sb="0" eb="2">
      <t>チホウ</t>
    </rPh>
    <rPh sb="2" eb="5">
      <t>コウフゼイ</t>
    </rPh>
    <phoneticPr fontId="8"/>
  </si>
  <si>
    <t>国庫支出金</t>
    <rPh sb="0" eb="2">
      <t>コッコ</t>
    </rPh>
    <rPh sb="2" eb="5">
      <t>シシュツキン</t>
    </rPh>
    <phoneticPr fontId="8"/>
  </si>
  <si>
    <t>地方債</t>
    <rPh sb="0" eb="2">
      <t>チホウ</t>
    </rPh>
    <rPh sb="2" eb="3">
      <t>サイ</t>
    </rPh>
    <phoneticPr fontId="8"/>
  </si>
  <si>
    <t>その他収入</t>
    <rPh sb="2" eb="3">
      <t>タ</t>
    </rPh>
    <rPh sb="3" eb="5">
      <t>シュウニュウ</t>
    </rPh>
    <phoneticPr fontId="8"/>
  </si>
  <si>
    <t>当初予算額</t>
    <rPh sb="0" eb="2">
      <t>トウショ</t>
    </rPh>
    <rPh sb="2" eb="4">
      <t>ヨサン</t>
    </rPh>
    <rPh sb="4" eb="5">
      <t>ガク</t>
    </rPh>
    <phoneticPr fontId="8"/>
  </si>
  <si>
    <t>構成比</t>
    <rPh sb="0" eb="3">
      <t>コウセイヒ</t>
    </rPh>
    <phoneticPr fontId="8"/>
  </si>
  <si>
    <t>前年度比</t>
    <rPh sb="0" eb="3">
      <t>ゼンネンド</t>
    </rPh>
    <rPh sb="3" eb="4">
      <t>ヒ</t>
    </rPh>
    <phoneticPr fontId="8"/>
  </si>
  <si>
    <t>歳出</t>
    <rPh sb="0" eb="2">
      <t>サイシュツ</t>
    </rPh>
    <phoneticPr fontId="8"/>
  </si>
  <si>
    <t>義務的経費</t>
    <rPh sb="0" eb="3">
      <t>ギムテキ</t>
    </rPh>
    <rPh sb="3" eb="5">
      <t>ケイヒ</t>
    </rPh>
    <phoneticPr fontId="8"/>
  </si>
  <si>
    <t>その他の経費</t>
    <rPh sb="2" eb="3">
      <t>タ</t>
    </rPh>
    <rPh sb="4" eb="6">
      <t>ケイヒ</t>
    </rPh>
    <phoneticPr fontId="8"/>
  </si>
  <si>
    <t>投資的経費</t>
    <rPh sb="0" eb="3">
      <t>トウシテキ</t>
    </rPh>
    <rPh sb="3" eb="5">
      <t>ケイヒ</t>
    </rPh>
    <phoneticPr fontId="8"/>
  </si>
  <si>
    <t>人件費</t>
    <rPh sb="0" eb="3">
      <t>ジンケンヒ</t>
    </rPh>
    <phoneticPr fontId="8"/>
  </si>
  <si>
    <t>公債費</t>
    <rPh sb="0" eb="2">
      <t>コウサイ</t>
    </rPh>
    <rPh sb="2" eb="3">
      <t>ヒ</t>
    </rPh>
    <phoneticPr fontId="8"/>
  </si>
  <si>
    <t>物件費</t>
    <rPh sb="0" eb="3">
      <t>ブッケンヒ</t>
    </rPh>
    <phoneticPr fontId="8"/>
  </si>
  <si>
    <t>積立金</t>
    <rPh sb="0" eb="2">
      <t>ツミタテ</t>
    </rPh>
    <rPh sb="2" eb="3">
      <t>キン</t>
    </rPh>
    <phoneticPr fontId="8"/>
  </si>
  <si>
    <t>普通建設事業</t>
    <rPh sb="0" eb="2">
      <t>フツウ</t>
    </rPh>
    <rPh sb="2" eb="4">
      <t>ケンセツ</t>
    </rPh>
    <rPh sb="4" eb="6">
      <t>ジギョウ</t>
    </rPh>
    <phoneticPr fontId="8"/>
  </si>
  <si>
    <t>市町村民税</t>
    <rPh sb="0" eb="3">
      <t>シチョウソン</t>
    </rPh>
    <rPh sb="3" eb="4">
      <t>ミン</t>
    </rPh>
    <rPh sb="4" eb="5">
      <t>ゼイ</t>
    </rPh>
    <phoneticPr fontId="8"/>
  </si>
  <si>
    <t>固定資産税</t>
    <rPh sb="0" eb="2">
      <t>コテイ</t>
    </rPh>
    <rPh sb="2" eb="5">
      <t>シサンゼイ</t>
    </rPh>
    <phoneticPr fontId="8"/>
  </si>
  <si>
    <t>（単位：百万円、％）</t>
    <phoneticPr fontId="7"/>
  </si>
  <si>
    <t>平成14年度</t>
    <rPh sb="0" eb="2">
      <t>ヘイセイ</t>
    </rPh>
    <rPh sb="4" eb="6">
      <t>ネンド</t>
    </rPh>
    <phoneticPr fontId="8"/>
  </si>
  <si>
    <t>３.普通会計の状況</t>
    <phoneticPr fontId="7"/>
  </si>
  <si>
    <t>決算額</t>
    <rPh sb="0" eb="2">
      <t>ケッサン</t>
    </rPh>
    <rPh sb="2" eb="3">
      <t>ガク</t>
    </rPh>
    <phoneticPr fontId="8"/>
  </si>
  <si>
    <t>（単位：百万円、％）</t>
    <phoneticPr fontId="7"/>
  </si>
  <si>
    <t>決算額</t>
  </si>
  <si>
    <t>歳入総額</t>
    <rPh sb="0" eb="2">
      <t>サイニュウ</t>
    </rPh>
    <rPh sb="2" eb="4">
      <t>ソウガク</t>
    </rPh>
    <phoneticPr fontId="8"/>
  </si>
  <si>
    <t>歳出総額</t>
    <rPh sb="0" eb="2">
      <t>サイシュツ</t>
    </rPh>
    <rPh sb="2" eb="4">
      <t>ソウガク</t>
    </rPh>
    <phoneticPr fontId="8"/>
  </si>
  <si>
    <t>歳入歳出差引額</t>
    <rPh sb="0" eb="2">
      <t>サイニュウ</t>
    </rPh>
    <rPh sb="2" eb="4">
      <t>サイシュツ</t>
    </rPh>
    <rPh sb="4" eb="6">
      <t>サシヒキ</t>
    </rPh>
    <rPh sb="6" eb="7">
      <t>ガク</t>
    </rPh>
    <phoneticPr fontId="8"/>
  </si>
  <si>
    <t>繰越財源</t>
    <rPh sb="0" eb="2">
      <t>クリコシ</t>
    </rPh>
    <rPh sb="2" eb="4">
      <t>ザイゲン</t>
    </rPh>
    <phoneticPr fontId="8"/>
  </si>
  <si>
    <t>実質収支</t>
    <rPh sb="0" eb="2">
      <t>ジッシツ</t>
    </rPh>
    <rPh sb="2" eb="4">
      <t>シュウシ</t>
    </rPh>
    <phoneticPr fontId="8"/>
  </si>
  <si>
    <t>単年度収支</t>
    <rPh sb="0" eb="3">
      <t>タンネンド</t>
    </rPh>
    <rPh sb="3" eb="5">
      <t>シュウシ</t>
    </rPh>
    <phoneticPr fontId="8"/>
  </si>
  <si>
    <t>繰上償還金</t>
    <rPh sb="0" eb="2">
      <t>クリアゲ</t>
    </rPh>
    <rPh sb="2" eb="4">
      <t>ショウカン</t>
    </rPh>
    <rPh sb="4" eb="5">
      <t>キン</t>
    </rPh>
    <phoneticPr fontId="8"/>
  </si>
  <si>
    <t>実質単年度収支</t>
    <rPh sb="0" eb="2">
      <t>ジッシツ</t>
    </rPh>
    <rPh sb="2" eb="5">
      <t>タンネンド</t>
    </rPh>
    <rPh sb="5" eb="7">
      <t>シュウシ</t>
    </rPh>
    <phoneticPr fontId="8"/>
  </si>
  <si>
    <t>標準財政規模</t>
    <rPh sb="0" eb="2">
      <t>ヒョウジュン</t>
    </rPh>
    <rPh sb="2" eb="4">
      <t>ザイセイ</t>
    </rPh>
    <rPh sb="4" eb="6">
      <t>キボ</t>
    </rPh>
    <phoneticPr fontId="8"/>
  </si>
  <si>
    <t>財政力指数</t>
    <rPh sb="0" eb="3">
      <t>ザイセイリョク</t>
    </rPh>
    <rPh sb="3" eb="5">
      <t>シスウ</t>
    </rPh>
    <phoneticPr fontId="8"/>
  </si>
  <si>
    <t>実質収支比率</t>
    <rPh sb="0" eb="2">
      <t>ジッシツ</t>
    </rPh>
    <rPh sb="2" eb="4">
      <t>シュウシ</t>
    </rPh>
    <rPh sb="4" eb="6">
      <t>ヒリツ</t>
    </rPh>
    <phoneticPr fontId="8"/>
  </si>
  <si>
    <t>起債制限比率</t>
    <rPh sb="0" eb="2">
      <t>キサイ</t>
    </rPh>
    <rPh sb="2" eb="4">
      <t>セイゲン</t>
    </rPh>
    <rPh sb="4" eb="6">
      <t>ヒリツ</t>
    </rPh>
    <phoneticPr fontId="8"/>
  </si>
  <si>
    <t>経常収支比率</t>
    <rPh sb="0" eb="2">
      <t>ケイジョウ</t>
    </rPh>
    <rPh sb="2" eb="4">
      <t>シュウシ</t>
    </rPh>
    <rPh sb="4" eb="6">
      <t>ヒリツ</t>
    </rPh>
    <phoneticPr fontId="8"/>
  </si>
  <si>
    <t>自主財源比率</t>
    <rPh sb="0" eb="2">
      <t>ジシュ</t>
    </rPh>
    <rPh sb="2" eb="4">
      <t>ザイゲン</t>
    </rPh>
    <rPh sb="4" eb="6">
      <t>ヒリツ</t>
    </rPh>
    <phoneticPr fontId="8"/>
  </si>
  <si>
    <t>債務負担行為</t>
    <rPh sb="0" eb="2">
      <t>サイム</t>
    </rPh>
    <rPh sb="2" eb="4">
      <t>フタン</t>
    </rPh>
    <rPh sb="4" eb="6">
      <t>コウイ</t>
    </rPh>
    <phoneticPr fontId="8"/>
  </si>
  <si>
    <t>地方債現在高</t>
    <rPh sb="0" eb="2">
      <t>チホウ</t>
    </rPh>
    <rPh sb="2" eb="3">
      <t>サイ</t>
    </rPh>
    <rPh sb="3" eb="5">
      <t>ゲンザイ</t>
    </rPh>
    <rPh sb="5" eb="6">
      <t>タカ</t>
    </rPh>
    <phoneticPr fontId="8"/>
  </si>
  <si>
    <t>一般財源総額比</t>
    <rPh sb="0" eb="2">
      <t>イッパン</t>
    </rPh>
    <rPh sb="2" eb="4">
      <t>ザイゲン</t>
    </rPh>
    <rPh sb="4" eb="6">
      <t>ソウガク</t>
    </rPh>
    <rPh sb="6" eb="7">
      <t>ヒ</t>
    </rPh>
    <phoneticPr fontId="8"/>
  </si>
  <si>
    <t>14年度</t>
    <rPh sb="2" eb="4">
      <t>ネンド</t>
    </rPh>
    <phoneticPr fontId="8"/>
  </si>
  <si>
    <t>13年度</t>
    <rPh sb="2" eb="4">
      <t>ネンド</t>
    </rPh>
    <phoneticPr fontId="8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</si>
  <si>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</si>
  <si>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</si>
  <si>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</si>
  <si>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8"/>
  </si>
  <si>
    <t xml:space="preserve">歳入総額    </t>
  </si>
  <si>
    <t>(a)</t>
    <phoneticPr fontId="8"/>
  </si>
  <si>
    <t>うち一般財源総額</t>
  </si>
  <si>
    <t>歳出総額</t>
  </si>
  <si>
    <t>歳入歳出差引</t>
  </si>
  <si>
    <t>翌年度への繰越財源</t>
  </si>
  <si>
    <t>実質収支</t>
    <phoneticPr fontId="7"/>
  </si>
  <si>
    <t>単年度収支</t>
    <rPh sb="0" eb="3">
      <t>タンネンド</t>
    </rPh>
    <rPh sb="3" eb="5">
      <t>シュウシ</t>
    </rPh>
    <phoneticPr fontId="7"/>
  </si>
  <si>
    <t>繰上償還金</t>
    <rPh sb="0" eb="2">
      <t>クリア</t>
    </rPh>
    <rPh sb="2" eb="5">
      <t>ショウカンキン</t>
    </rPh>
    <phoneticPr fontId="7"/>
  </si>
  <si>
    <t>実質単年度収支</t>
    <rPh sb="0" eb="2">
      <t>ジッシツ</t>
    </rPh>
    <phoneticPr fontId="7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</si>
  <si>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</si>
  <si>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</si>
  <si>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</si>
  <si>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</si>
  <si>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8"/>
  </si>
  <si>
    <t>地方債現在高の一般財源総額比</t>
  </si>
  <si>
    <t>(e/b)</t>
    <phoneticPr fontId="8"/>
  </si>
  <si>
    <t>後年度財政負担の一般財源総額比</t>
  </si>
  <si>
    <t>(f/b)</t>
    <phoneticPr fontId="8"/>
  </si>
  <si>
    <t>一人あたり地方債現在高</t>
  </si>
  <si>
    <t>(e/g、円)</t>
    <rPh sb="5" eb="6">
      <t>エン</t>
    </rPh>
    <phoneticPr fontId="7"/>
  </si>
  <si>
    <t>一人あたり後年度財政負担</t>
  </si>
  <si>
    <t>(f/g、円)</t>
    <rPh sb="5" eb="6">
      <t>エン</t>
    </rPh>
    <phoneticPr fontId="7"/>
  </si>
  <si>
    <t>人口　（注 1）</t>
    <rPh sb="4" eb="5">
      <t>チュウ</t>
    </rPh>
    <phoneticPr fontId="8"/>
  </si>
  <si>
    <t>(g、人)</t>
    <rPh sb="3" eb="4">
      <t>ニン</t>
    </rPh>
    <phoneticPr fontId="7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</si>
  <si>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</si>
  <si>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</si>
  <si>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</si>
  <si>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</si>
  <si>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</si>
  <si>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8"/>
  </si>
  <si>
    <t>実質赤字比率</t>
    <rPh sb="0" eb="2">
      <t>ジッシツ</t>
    </rPh>
    <rPh sb="2" eb="4">
      <t>アカジ</t>
    </rPh>
    <rPh sb="4" eb="6">
      <t>ヒリツ</t>
    </rPh>
    <phoneticPr fontId="7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</si>
  <si>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7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</si>
  <si>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7"/>
  </si>
  <si>
    <t>将来負担比率</t>
    <rPh sb="0" eb="2">
      <t>ショウライ</t>
    </rPh>
    <rPh sb="2" eb="4">
      <t>フタン</t>
    </rPh>
    <rPh sb="4" eb="6">
      <t>ヒリツ</t>
    </rPh>
    <phoneticPr fontId="7"/>
  </si>
  <si>
    <t>（注）原則として表示単位未満を四捨五入して端数調整していないため、合計等と一致しない場合がある。</t>
    <phoneticPr fontId="7"/>
  </si>
  <si>
    <t>４.公営企業会計の状況</t>
    <phoneticPr fontId="7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</si>
  <si>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</si>
  <si>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</si>
  <si>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</si>
  <si>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</si>
  <si>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</si>
  <si>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7"/>
  </si>
  <si>
    <t>(i=g-h)</t>
    <phoneticPr fontId="11"/>
  </si>
  <si>
    <t>(j)</t>
    <phoneticPr fontId="11"/>
  </si>
  <si>
    <t>補てん財源不足額(▲)</t>
    <phoneticPr fontId="7"/>
  </si>
  <si>
    <t>(i+j)</t>
    <phoneticPr fontId="11"/>
  </si>
  <si>
    <t>（単位：百万円）</t>
    <phoneticPr fontId="7"/>
  </si>
  <si>
    <t>(c=a-b)</t>
    <phoneticPr fontId="8"/>
  </si>
  <si>
    <t>(f=d-e)</t>
    <phoneticPr fontId="8"/>
  </si>
  <si>
    <t>(g=c+f)</t>
    <phoneticPr fontId="8"/>
  </si>
  <si>
    <t>（注）原則として表示単位未満を四捨五入して端数調整していないため、合計等と一致しない場合がある。</t>
    <phoneticPr fontId="7"/>
  </si>
  <si>
    <t>５.第三セクター(公社・株式会社形態の三セク)の状況</t>
    <phoneticPr fontId="7"/>
  </si>
  <si>
    <t>　（単位：百万円）</t>
  </si>
  <si>
    <t>出資状況</t>
    <rPh sb="0" eb="2">
      <t>シュッシ</t>
    </rPh>
    <rPh sb="2" eb="4">
      <t>ジョウキョウ</t>
    </rPh>
    <phoneticPr fontId="7"/>
  </si>
  <si>
    <t>出資団体数</t>
  </si>
  <si>
    <t>出資金額</t>
    <rPh sb="0" eb="2">
      <t>シュッシ</t>
    </rPh>
    <rPh sb="2" eb="4">
      <t>キンガク</t>
    </rPh>
    <phoneticPr fontId="8"/>
  </si>
  <si>
    <t>総額</t>
  </si>
  <si>
    <t>当該団体</t>
  </si>
  <si>
    <t>その他団体</t>
  </si>
  <si>
    <t>民間</t>
  </si>
  <si>
    <t>国</t>
  </si>
  <si>
    <t>貸借対照表</t>
  </si>
  <si>
    <t>資産</t>
    <rPh sb="0" eb="2">
      <t>シサン</t>
    </rPh>
    <phoneticPr fontId="8"/>
  </si>
  <si>
    <t>流動資産</t>
  </si>
  <si>
    <t>固定資産</t>
  </si>
  <si>
    <t>繰延資産</t>
  </si>
  <si>
    <t>資産合計</t>
  </si>
  <si>
    <t>負債</t>
    <rPh sb="0" eb="2">
      <t>フサイ</t>
    </rPh>
    <phoneticPr fontId="8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</si>
  <si>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</si>
  <si>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</si>
  <si>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</si>
  <si>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</si>
  <si>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8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</si>
  <si>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</si>
  <si>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</si>
  <si>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</si>
  <si>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</si>
  <si>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</si>
  <si>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7"/>
  </si>
  <si>
    <t>事業・経常損益</t>
    <rPh sb="0" eb="2">
      <t>ジギョウ</t>
    </rPh>
    <rPh sb="3" eb="5">
      <t>ケイジョウ</t>
    </rPh>
    <rPh sb="5" eb="7">
      <t>ソンエキ</t>
    </rPh>
    <phoneticPr fontId="8"/>
  </si>
  <si>
    <t>営業収益</t>
  </si>
  <si>
    <t>営業費用</t>
  </si>
  <si>
    <t>一般管理費</t>
    <rPh sb="0" eb="2">
      <t>イッパン</t>
    </rPh>
    <rPh sb="2" eb="5">
      <t>カンリヒ</t>
    </rPh>
    <phoneticPr fontId="7"/>
  </si>
  <si>
    <t>(c)</t>
    <phoneticPr fontId="7"/>
  </si>
  <si>
    <t xml:space="preserve">営業利益          </t>
  </si>
  <si>
    <t>(d=a-b-c)</t>
    <phoneticPr fontId="7"/>
  </si>
  <si>
    <t>営業外収益</t>
  </si>
  <si>
    <t>(e)</t>
    <phoneticPr fontId="7"/>
  </si>
  <si>
    <t>営業外費用</t>
  </si>
  <si>
    <t>(f)</t>
    <phoneticPr fontId="7"/>
  </si>
  <si>
    <t xml:space="preserve">経常利益      </t>
  </si>
  <si>
    <t>(g=d+e-f)</t>
    <phoneticPr fontId="7"/>
  </si>
  <si>
    <t>特別損失</t>
    <rPh sb="0" eb="2">
      <t>トクベツ</t>
    </rPh>
    <rPh sb="2" eb="4">
      <t>ソンシツ</t>
    </rPh>
    <phoneticPr fontId="8"/>
  </si>
  <si>
    <t>特別利益</t>
  </si>
  <si>
    <t>(h)</t>
    <phoneticPr fontId="7"/>
  </si>
  <si>
    <t>特別損失</t>
  </si>
  <si>
    <t>(i)</t>
    <phoneticPr fontId="7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</si>
  <si>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7"/>
  </si>
  <si>
    <t>(j=g+h-i)</t>
    <phoneticPr fontId="7"/>
  </si>
  <si>
    <t>特定準備金取崩</t>
    <rPh sb="0" eb="2">
      <t>トクテイ</t>
    </rPh>
    <rPh sb="2" eb="5">
      <t>ジュンビキン</t>
    </rPh>
    <rPh sb="5" eb="7">
      <t>トリクズシ</t>
    </rPh>
    <phoneticPr fontId="7"/>
  </si>
  <si>
    <t>(k)</t>
    <phoneticPr fontId="7"/>
  </si>
  <si>
    <t>特定準備金繰入</t>
    <rPh sb="0" eb="2">
      <t>トクテイ</t>
    </rPh>
    <rPh sb="2" eb="5">
      <t>ジュンビキン</t>
    </rPh>
    <rPh sb="5" eb="7">
      <t>クリイレ</t>
    </rPh>
    <phoneticPr fontId="7"/>
  </si>
  <si>
    <t>(l)</t>
    <phoneticPr fontId="7"/>
  </si>
  <si>
    <t>法人税等</t>
  </si>
  <si>
    <t>(m)</t>
    <phoneticPr fontId="7"/>
  </si>
  <si>
    <t xml:space="preserve">当期利益  </t>
  </si>
  <si>
    <t>(ｎ=g+h-i-m)</t>
    <phoneticPr fontId="7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</si>
  <si>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7"/>
  </si>
  <si>
    <t>前期繰越利益</t>
  </si>
  <si>
    <t>(o)</t>
    <phoneticPr fontId="7"/>
  </si>
  <si>
    <t xml:space="preserve">当期未処分利益    </t>
  </si>
  <si>
    <t>(p=n+o)</t>
    <phoneticPr fontId="7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</si>
  <si>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7"/>
  </si>
  <si>
    <t>（注２）原則として表示単位未満を四捨五入して端数調整していないため、合計等と一致しない場合がある。</t>
    <phoneticPr fontId="7"/>
  </si>
  <si>
    <t>（1）令和３年度普通会計予算の状況</t>
    <rPh sb="3" eb="4">
      <t>レイ</t>
    </rPh>
    <rPh sb="4" eb="5">
      <t>ワ</t>
    </rPh>
    <rPh sb="8" eb="10">
      <t>フツウ</t>
    </rPh>
    <rPh sb="10" eb="12">
      <t>カイケイ</t>
    </rPh>
    <rPh sb="12" eb="14">
      <t>ヨサン</t>
    </rPh>
    <phoneticPr fontId="7"/>
  </si>
  <si>
    <t>令和３年度</t>
    <rPh sb="0" eb="1">
      <t>レイ</t>
    </rPh>
    <rPh sb="1" eb="2">
      <t>ワ</t>
    </rPh>
    <phoneticPr fontId="7"/>
  </si>
  <si>
    <t>(令和３年度予算ﾍﾞｰｽ）</t>
    <rPh sb="1" eb="2">
      <t>レイ</t>
    </rPh>
    <rPh sb="2" eb="3">
      <t>ワ</t>
    </rPh>
    <rPh sb="6" eb="8">
      <t>ヨサン</t>
    </rPh>
    <phoneticPr fontId="7"/>
  </si>
  <si>
    <t>（1）令和元年度普通会計決算の状況</t>
    <rPh sb="3" eb="5">
      <t>レイワ</t>
    </rPh>
    <rPh sb="5" eb="6">
      <t>ガン</t>
    </rPh>
    <phoneticPr fontId="7"/>
  </si>
  <si>
    <t>令和元年度</t>
    <rPh sb="0" eb="3">
      <t>レイワガン</t>
    </rPh>
    <phoneticPr fontId="15"/>
  </si>
  <si>
    <r>
      <rPr>
        <sz val="11"/>
        <rFont val="游ゴシック"/>
        <family val="1"/>
        <charset val="128"/>
      </rPr>
      <t>27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</si>
  <si>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t>2</t>
    </r>
    <r>
      <rPr>
        <sz val="11"/>
        <rFont val="游ゴシック"/>
        <family val="1"/>
        <charset val="128"/>
      </rPr>
      <t>8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</si>
  <si>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</si>
  <si>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7"/>
  </si>
  <si>
    <t>元年度</t>
    <rPh sb="0" eb="1">
      <t>ガン</t>
    </rPh>
    <rPh sb="1" eb="3">
      <t>ネンド</t>
    </rPh>
    <phoneticPr fontId="7"/>
  </si>
  <si>
    <t>（注1）平成27年度～令和元年度は平成27年度国勢調査を基に計上している。</t>
    <rPh sb="4" eb="6">
      <t>ヘイセイ</t>
    </rPh>
    <rPh sb="8" eb="10">
      <t>ネンド</t>
    </rPh>
    <rPh sb="11" eb="13">
      <t>レイワ</t>
    </rPh>
    <rPh sb="13" eb="15">
      <t>ガンネン</t>
    </rPh>
    <rPh sb="15" eb="16">
      <t>ド</t>
    </rPh>
    <rPh sb="16" eb="18">
      <t>ヘイネンド</t>
    </rPh>
    <rPh sb="17" eb="19">
      <t>ヘイセイ</t>
    </rPh>
    <rPh sb="21" eb="23">
      <t>ネンド</t>
    </rPh>
    <rPh sb="23" eb="25">
      <t>コクセイ</t>
    </rPh>
    <rPh sb="25" eb="27">
      <t>チョウサ</t>
    </rPh>
    <rPh sb="28" eb="29">
      <t>モト</t>
    </rPh>
    <rPh sb="30" eb="32">
      <t>ケイジョウ</t>
    </rPh>
    <phoneticPr fontId="9"/>
  </si>
  <si>
    <t>(令和元年度決算ﾍﾞｰｽ）</t>
    <rPh sb="1" eb="4">
      <t>レイワガン</t>
    </rPh>
    <phoneticPr fontId="15"/>
  </si>
  <si>
    <t>元年度</t>
    <rPh sb="0" eb="1">
      <t>ガン</t>
    </rPh>
    <phoneticPr fontId="15"/>
  </si>
  <si>
    <t>(令和元年度決算額）</t>
    <rPh sb="1" eb="4">
      <t>レイワガン</t>
    </rPh>
    <phoneticPr fontId="15"/>
  </si>
  <si>
    <t>下水道事業</t>
    <rPh sb="0" eb="3">
      <t>ゲスイドウ</t>
    </rPh>
    <rPh sb="3" eb="5">
      <t>ジギョウ</t>
    </rPh>
    <phoneticPr fontId="7"/>
  </si>
  <si>
    <t>自動車運送事業</t>
    <rPh sb="0" eb="3">
      <t>ジドウシャ</t>
    </rPh>
    <rPh sb="3" eb="5">
      <t>ウンソウ</t>
    </rPh>
    <rPh sb="5" eb="7">
      <t>ジギョウ</t>
    </rPh>
    <phoneticPr fontId="7"/>
  </si>
  <si>
    <t>高速鉄道事業</t>
    <rPh sb="0" eb="2">
      <t>コウソク</t>
    </rPh>
    <rPh sb="2" eb="4">
      <t>テツドウ</t>
    </rPh>
    <rPh sb="4" eb="6">
      <t>ジギョウ</t>
    </rPh>
    <phoneticPr fontId="7"/>
  </si>
  <si>
    <t>水道事業</t>
    <rPh sb="0" eb="2">
      <t>スイドウ</t>
    </rPh>
    <rPh sb="2" eb="4">
      <t>ジギョウ</t>
    </rPh>
    <phoneticPr fontId="7"/>
  </si>
  <si>
    <t>ガス事業</t>
    <rPh sb="2" eb="4">
      <t>ジギョウ</t>
    </rPh>
    <phoneticPr fontId="7"/>
  </si>
  <si>
    <t>病院事業</t>
    <rPh sb="0" eb="2">
      <t>ビョウイン</t>
    </rPh>
    <rPh sb="2" eb="4">
      <t>ジギョウ</t>
    </rPh>
    <phoneticPr fontId="7"/>
  </si>
  <si>
    <t>株式会社仙台市環境整備公社</t>
    <rPh sb="0" eb="2">
      <t>カブシキ</t>
    </rPh>
    <rPh sb="2" eb="4">
      <t>カイシャ</t>
    </rPh>
    <rPh sb="4" eb="7">
      <t>センダイシ</t>
    </rPh>
    <rPh sb="7" eb="9">
      <t>カンキョウ</t>
    </rPh>
    <rPh sb="9" eb="11">
      <t>セイビ</t>
    </rPh>
    <rPh sb="11" eb="13">
      <t>コウシャ</t>
    </rPh>
    <phoneticPr fontId="7"/>
  </si>
  <si>
    <t>仙台交通株式会社</t>
    <rPh sb="0" eb="2">
      <t>センダイ</t>
    </rPh>
    <rPh sb="2" eb="4">
      <t>コウツウ</t>
    </rPh>
    <rPh sb="4" eb="6">
      <t>カブシキ</t>
    </rPh>
    <rPh sb="6" eb="8">
      <t>カイシャ</t>
    </rPh>
    <phoneticPr fontId="7"/>
  </si>
  <si>
    <t>仙台ガスサービス株式会社</t>
    <rPh sb="0" eb="2">
      <t>センダイ</t>
    </rPh>
    <rPh sb="8" eb="10">
      <t>カブシキ</t>
    </rPh>
    <rPh sb="10" eb="12">
      <t>カイシャ</t>
    </rPh>
    <phoneticPr fontId="7"/>
  </si>
  <si>
    <t>仙台ガスエンジニアリング株式会社</t>
    <rPh sb="0" eb="2">
      <t>センダイ</t>
    </rPh>
    <rPh sb="12" eb="14">
      <t>カブシキ</t>
    </rPh>
    <rPh sb="14" eb="16">
      <t>カイシャ</t>
    </rPh>
    <phoneticPr fontId="7"/>
  </si>
  <si>
    <t>仙台市</t>
    <rPh sb="0" eb="3">
      <t>センダイシ</t>
    </rPh>
    <phoneticPr fontId="7"/>
  </si>
  <si>
    <t>仙台市</t>
    <phoneticPr fontId="7"/>
  </si>
  <si>
    <t>仙台市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</si>
</sst>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1" formatCode="_ * #,##0_ ;_ * \-#,##0_ ;_ * &quot;-&quot;_ ;_ @_ "/>
    <numFmt numFmtId="176" formatCode="#,##0;&quot;△ &quot;#,##0"/>
    <numFmt numFmtId="177" formatCode="_ * #,##0.0_ ;_ * \-#,##0.0_ ;_ * &quot;-&quot;_ ;_ @_ "/>
    <numFmt numFmtId="178" formatCode="_ * #,##0.00_ ;_ * \-#,##0.00_ ;_ * &quot;-&quot;_ ;_ @_ "/>
    <numFmt numFmtId="179" formatCode="_ * #,##0_ ;_ * &quot;▲ &quot;#,##0_ ;_ * &quot;－&quot;_ ;_ @_ "/>
    <numFmt numFmtId="180" formatCode="_ * #,##0.0_ ;_ * &quot;▲ &quot;#,##0.0_ ;_ * &quot;－&quot;_ ;_ @_ "/>
    <numFmt numFmtId="181" formatCode="#,##0;[Red]&quot;△&quot;#,##0"/>
    <numFmt numFmtId="182" formatCode="_ * #,##0.00_ ;_ * &quot;▲ &quot;#,##0.00_ ;_ * &quot;－&quot;_ ;_ @_ "/>
    <numFmt numFmtId="183" formatCode="_ * #,##0.000_ ;_ * &quot;▲ &quot;#,##0.000_ ;_ * &quot;－&quot;_ ;_ @_ "/>
    <numFmt numFmtId="184" formatCode="#,##0.0;&quot;▲ &quot;#,##0.0"/>
    <numFmt numFmtId="185" formatCode="#,##0_ "/>
    <numFmt numFmtId="186" formatCode="#,##0;&quot;▲ &quot;#,##0"/>
    <numFmt numFmtId="187" formatCode="_ * #,##0.000_ ;_ * \-#,##0.000_ ;_ * &quot;-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明朝"/>
      <family val="3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ｺﾞｼｯｸ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6"/>
      <name val="明朝"/>
      <family val="3"/>
      <charset val="128"/>
    </font>
    <font>
      <sz val="8"/>
      <name val="明朝"/>
      <family val="1"/>
      <charset val="128"/>
    </font>
    <font>
      <sz val="11"/>
      <name val="游ゴシック"/>
      <family val="1"/>
      <charset val="128"/>
    </font>
    <font>
      <b/>
      <sz val="9"/>
      <color indexed="81"/>
      <name val="MS P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2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2" fillId="0" borderId="0"/>
  </cellStyleXfs>
  <cellXfs count="359">
    <xf numFmtId="0" fontId="0" fillId="0" borderId="0" xfId="0"/>
    <xf numFmtId="41" fontId="0" fillId="0" borderId="0" xfId="0" applyNumberFormat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1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0" fillId="0" borderId="4" xfId="0" applyNumberFormat="1" applyBorder="1" applyAlignment="1">
      <alignment vertical="center"/>
    </xf>
    <xf numFmtId="41" fontId="0" fillId="0" borderId="5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8" xfId="0" applyNumberFormat="1" applyBorder="1" applyAlignment="1">
      <alignment vertical="center"/>
    </xf>
    <xf numFmtId="41" fontId="0" fillId="0" borderId="9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0" fontId="2" fillId="0" borderId="12" xfId="0" applyNumberFormat="1" applyFont="1" applyBorder="1" applyAlignment="1">
      <alignment horizontal="centerContinuous" vertical="center" wrapText="1"/>
    </xf>
    <xf numFmtId="0" fontId="0" fillId="0" borderId="13" xfId="0" applyNumberFormat="1" applyBorder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6" fillId="0" borderId="0" xfId="0" applyNumberFormat="1" applyFont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16" xfId="0" applyNumberFormat="1" applyBorder="1" applyAlignment="1">
      <alignment vertical="center"/>
    </xf>
    <xf numFmtId="41" fontId="0" fillId="0" borderId="17" xfId="0" applyNumberFormat="1" applyBorder="1" applyAlignment="1">
      <alignment vertical="center"/>
    </xf>
    <xf numFmtId="41" fontId="0" fillId="0" borderId="8" xfId="0" applyNumberForma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left" vertical="center"/>
    </xf>
    <xf numFmtId="41" fontId="0" fillId="0" borderId="9" xfId="0" applyNumberFormat="1" applyBorder="1" applyAlignment="1">
      <alignment horizontal="left" vertical="center"/>
    </xf>
    <xf numFmtId="41" fontId="0" fillId="0" borderId="20" xfId="0" applyNumberFormat="1" applyBorder="1" applyAlignment="1">
      <alignment horizontal="left" vertical="center"/>
    </xf>
    <xf numFmtId="41" fontId="0" fillId="0" borderId="21" xfId="0" applyNumberFormat="1" applyBorder="1" applyAlignment="1">
      <alignment vertical="center"/>
    </xf>
    <xf numFmtId="41" fontId="0" fillId="0" borderId="5" xfId="0" applyNumberFormat="1" applyBorder="1" applyAlignment="1">
      <alignment horizontal="center" vertical="center"/>
    </xf>
    <xf numFmtId="41" fontId="0" fillId="0" borderId="22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left" vertical="center"/>
    </xf>
    <xf numFmtId="41" fontId="0" fillId="0" borderId="23" xfId="0" applyNumberFormat="1" applyBorder="1" applyAlignment="1">
      <alignment vertical="center"/>
    </xf>
    <xf numFmtId="41" fontId="0" fillId="0" borderId="24" xfId="0" applyNumberFormat="1" applyBorder="1" applyAlignment="1">
      <alignment vertical="center"/>
    </xf>
    <xf numFmtId="41" fontId="0" fillId="0" borderId="19" xfId="0" applyNumberFormat="1" applyBorder="1" applyAlignment="1">
      <alignment vertical="center"/>
    </xf>
    <xf numFmtId="41" fontId="0" fillId="0" borderId="22" xfId="0" applyNumberFormat="1" applyBorder="1" applyAlignment="1">
      <alignment vertical="center"/>
    </xf>
    <xf numFmtId="0" fontId="3" fillId="0" borderId="4" xfId="0" applyNumberFormat="1" applyFont="1" applyBorder="1" applyAlignment="1">
      <alignment horizontal="distributed" vertical="center"/>
    </xf>
    <xf numFmtId="0" fontId="0" fillId="0" borderId="25" xfId="0" applyNumberFormat="1" applyBorder="1" applyAlignment="1">
      <alignment horizontal="center" vertical="center"/>
    </xf>
    <xf numFmtId="41" fontId="1" fillId="0" borderId="0" xfId="0" applyNumberFormat="1" applyFont="1" applyBorder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0" fillId="0" borderId="1" xfId="0" applyNumberFormat="1" applyBorder="1" applyAlignment="1">
      <alignment horizontal="left" vertical="center"/>
    </xf>
    <xf numFmtId="41" fontId="0" fillId="0" borderId="2" xfId="0" applyNumberFormat="1" applyBorder="1" applyAlignment="1">
      <alignment horizontal="left" vertical="center"/>
    </xf>
    <xf numFmtId="41" fontId="0" fillId="0" borderId="15" xfId="0" applyNumberFormat="1" applyBorder="1" applyAlignment="1">
      <alignment horizontal="left" vertical="center"/>
    </xf>
    <xf numFmtId="41" fontId="0" fillId="0" borderId="24" xfId="0" applyNumberFormat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/>
    </xf>
    <xf numFmtId="41" fontId="0" fillId="0" borderId="27" xfId="0" applyNumberFormat="1" applyBorder="1" applyAlignment="1">
      <alignment horizontal="left" vertical="center"/>
    </xf>
    <xf numFmtId="41" fontId="0" fillId="0" borderId="28" xfId="0" applyNumberFormat="1" applyBorder="1" applyAlignment="1">
      <alignment horizontal="left" vertical="center"/>
    </xf>
    <xf numFmtId="41" fontId="0" fillId="0" borderId="23" xfId="0" applyNumberFormat="1" applyBorder="1" applyAlignment="1">
      <alignment horizontal="left" vertical="center"/>
    </xf>
    <xf numFmtId="41" fontId="0" fillId="0" borderId="29" xfId="0" applyNumberFormat="1" applyBorder="1" applyAlignment="1">
      <alignment horizontal="left" vertical="center"/>
    </xf>
    <xf numFmtId="41" fontId="0" fillId="0" borderId="30" xfId="0" applyNumberFormat="1" applyBorder="1" applyAlignment="1">
      <alignment horizontal="left" vertical="center"/>
    </xf>
    <xf numFmtId="41" fontId="0" fillId="0" borderId="31" xfId="0" applyNumberFormat="1" applyBorder="1" applyAlignment="1">
      <alignment horizontal="left" vertical="center"/>
    </xf>
    <xf numFmtId="41" fontId="0" fillId="0" borderId="32" xfId="0" applyNumberFormat="1" applyBorder="1" applyAlignment="1">
      <alignment horizontal="left" vertical="center"/>
    </xf>
    <xf numFmtId="41" fontId="0" fillId="0" borderId="3" xfId="0" applyNumberFormat="1" applyBorder="1" applyAlignment="1">
      <alignment horizontal="left" vertical="center"/>
    </xf>
    <xf numFmtId="41" fontId="0" fillId="0" borderId="16" xfId="0" applyNumberFormat="1" applyBorder="1" applyAlignment="1">
      <alignment horizontal="left" vertical="center"/>
    </xf>
    <xf numFmtId="41" fontId="0" fillId="0" borderId="7" xfId="0" applyNumberFormat="1" applyBorder="1" applyAlignment="1">
      <alignment horizontal="left" vertical="center"/>
    </xf>
    <xf numFmtId="0" fontId="0" fillId="0" borderId="33" xfId="0" applyNumberFormat="1" applyBorder="1" applyAlignment="1">
      <alignment horizontal="centerContinuous" vertical="center"/>
    </xf>
    <xf numFmtId="0" fontId="0" fillId="0" borderId="34" xfId="0" applyNumberFormat="1" applyBorder="1" applyAlignment="1">
      <alignment horizontal="centerContinuous" vertical="center"/>
    </xf>
    <xf numFmtId="0" fontId="0" fillId="0" borderId="35" xfId="0" applyNumberFormat="1" applyBorder="1" applyAlignment="1">
      <alignment horizontal="centerContinuous" vertical="center"/>
    </xf>
    <xf numFmtId="0" fontId="0" fillId="0" borderId="18" xfId="0" applyNumberFormat="1" applyBorder="1" applyAlignment="1">
      <alignment vertical="center"/>
    </xf>
    <xf numFmtId="41" fontId="0" fillId="0" borderId="5" xfId="0" applyNumberFormat="1" applyBorder="1" applyAlignment="1">
      <alignment horizontal="left" vertical="center"/>
    </xf>
    <xf numFmtId="41" fontId="0" fillId="0" borderId="36" xfId="0" applyNumberFormat="1" applyBorder="1" applyAlignment="1">
      <alignment horizontal="left" vertical="center"/>
    </xf>
    <xf numFmtId="41" fontId="0" fillId="0" borderId="37" xfId="0" applyNumberFormat="1" applyBorder="1" applyAlignment="1">
      <alignment horizontal="left" vertical="center"/>
    </xf>
    <xf numFmtId="41" fontId="0" fillId="0" borderId="0" xfId="0" applyNumberFormat="1" applyBorder="1" applyAlignment="1">
      <alignment horizontal="left" vertical="center"/>
    </xf>
    <xf numFmtId="0" fontId="3" fillId="0" borderId="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distributed" vertical="center" justifyLastLine="1"/>
    </xf>
    <xf numFmtId="179" fontId="0" fillId="0" borderId="0" xfId="1" applyNumberFormat="1" applyFont="1" applyBorder="1" applyAlignment="1">
      <alignment vertical="center"/>
    </xf>
    <xf numFmtId="180" fontId="0" fillId="0" borderId="38" xfId="1" applyNumberFormat="1" applyFont="1" applyBorder="1" applyAlignment="1">
      <alignment vertical="center"/>
    </xf>
    <xf numFmtId="179" fontId="0" fillId="0" borderId="38" xfId="1" applyNumberFormat="1" applyFont="1" applyBorder="1" applyAlignment="1">
      <alignment vertical="center"/>
    </xf>
    <xf numFmtId="180" fontId="0" fillId="0" borderId="39" xfId="1" applyNumberFormat="1" applyFont="1" applyBorder="1" applyAlignment="1">
      <alignment vertical="center"/>
    </xf>
    <xf numFmtId="179" fontId="0" fillId="0" borderId="37" xfId="1" applyNumberFormat="1" applyFont="1" applyBorder="1" applyAlignment="1">
      <alignment vertical="center"/>
    </xf>
    <xf numFmtId="180" fontId="0" fillId="0" borderId="40" xfId="1" applyNumberFormat="1" applyFont="1" applyBorder="1" applyAlignment="1">
      <alignment vertical="center"/>
    </xf>
    <xf numFmtId="179" fontId="0" fillId="0" borderId="40" xfId="1" applyNumberFormat="1" applyFont="1" applyBorder="1" applyAlignment="1">
      <alignment vertical="center"/>
    </xf>
    <xf numFmtId="180" fontId="0" fillId="0" borderId="41" xfId="1" applyNumberFormat="1" applyFont="1" applyBorder="1" applyAlignment="1">
      <alignment vertical="center"/>
    </xf>
    <xf numFmtId="179" fontId="0" fillId="0" borderId="28" xfId="1" applyNumberFormat="1" applyFont="1" applyBorder="1" applyAlignment="1">
      <alignment vertical="center"/>
    </xf>
    <xf numFmtId="180" fontId="0" fillId="0" borderId="21" xfId="1" applyNumberFormat="1" applyFont="1" applyBorder="1" applyAlignment="1">
      <alignment vertical="center"/>
    </xf>
    <xf numFmtId="179" fontId="0" fillId="0" borderId="21" xfId="1" applyNumberFormat="1" applyFont="1" applyBorder="1" applyAlignment="1">
      <alignment vertical="center"/>
    </xf>
    <xf numFmtId="180" fontId="0" fillId="0" borderId="25" xfId="1" applyNumberFormat="1" applyFont="1" applyBorder="1" applyAlignment="1">
      <alignment vertical="center"/>
    </xf>
    <xf numFmtId="179" fontId="0" fillId="0" borderId="36" xfId="1" applyNumberFormat="1" applyFont="1" applyBorder="1" applyAlignment="1">
      <alignment vertical="center"/>
    </xf>
    <xf numFmtId="180" fontId="0" fillId="0" borderId="42" xfId="1" applyNumberFormat="1" applyFont="1" applyBorder="1" applyAlignment="1">
      <alignment vertical="center"/>
    </xf>
    <xf numFmtId="179" fontId="0" fillId="0" borderId="42" xfId="1" applyNumberFormat="1" applyFont="1" applyBorder="1" applyAlignment="1">
      <alignment vertical="center"/>
    </xf>
    <xf numFmtId="180" fontId="0" fillId="0" borderId="43" xfId="1" applyNumberFormat="1" applyFont="1" applyBorder="1" applyAlignment="1">
      <alignment vertical="center"/>
    </xf>
    <xf numFmtId="179" fontId="0" fillId="0" borderId="32" xfId="1" applyNumberFormat="1" applyFont="1" applyBorder="1" applyAlignment="1">
      <alignment vertical="center"/>
    </xf>
    <xf numFmtId="180" fontId="0" fillId="0" borderId="44" xfId="1" applyNumberFormat="1" applyFont="1" applyBorder="1" applyAlignment="1">
      <alignment vertical="center"/>
    </xf>
    <xf numFmtId="179" fontId="0" fillId="0" borderId="44" xfId="1" applyNumberFormat="1" applyFont="1" applyBorder="1" applyAlignment="1">
      <alignment vertical="center"/>
    </xf>
    <xf numFmtId="180" fontId="0" fillId="0" borderId="45" xfId="1" applyNumberFormat="1" applyFont="1" applyBorder="1" applyAlignment="1">
      <alignment vertical="center"/>
    </xf>
    <xf numFmtId="179" fontId="0" fillId="0" borderId="4" xfId="1" applyNumberFormat="1" applyFont="1" applyBorder="1" applyAlignment="1">
      <alignment vertical="center"/>
    </xf>
    <xf numFmtId="180" fontId="0" fillId="0" borderId="18" xfId="1" applyNumberFormat="1" applyFont="1" applyBorder="1" applyAlignment="1">
      <alignment vertical="center"/>
    </xf>
    <xf numFmtId="180" fontId="0" fillId="0" borderId="46" xfId="1" applyNumberFormat="1" applyFont="1" applyBorder="1" applyAlignment="1">
      <alignment vertical="center"/>
    </xf>
    <xf numFmtId="41" fontId="0" fillId="0" borderId="39" xfId="0" applyNumberFormat="1" applyBorder="1" applyAlignment="1">
      <alignment horizontal="right" vertical="center"/>
    </xf>
    <xf numFmtId="41" fontId="0" fillId="0" borderId="25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43" xfId="0" applyNumberFormat="1" applyBorder="1" applyAlignment="1">
      <alignment horizontal="right" vertical="center"/>
    </xf>
    <xf numFmtId="41" fontId="0" fillId="0" borderId="41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0" fontId="1" fillId="0" borderId="4" xfId="0" applyNumberFormat="1" applyFont="1" applyBorder="1" applyAlignment="1">
      <alignment horizontal="distributed" vertical="center" justifyLastLine="1"/>
    </xf>
    <xf numFmtId="41" fontId="0" fillId="0" borderId="37" xfId="0" applyNumberFormat="1" applyBorder="1" applyAlignment="1">
      <alignment horizontal="right" vertical="center"/>
    </xf>
    <xf numFmtId="41" fontId="0" fillId="0" borderId="36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0" fillId="0" borderId="47" xfId="0" applyNumberFormat="1" applyBorder="1" applyAlignment="1">
      <alignment horizontal="left" vertical="center"/>
    </xf>
    <xf numFmtId="179" fontId="2" fillId="0" borderId="48" xfId="1" applyNumberFormat="1" applyBorder="1" applyAlignment="1">
      <alignment vertical="center"/>
    </xf>
    <xf numFmtId="179" fontId="2" fillId="0" borderId="2" xfId="1" applyNumberFormat="1" applyBorder="1" applyAlignment="1">
      <alignment vertical="center"/>
    </xf>
    <xf numFmtId="179" fontId="2" fillId="0" borderId="49" xfId="1" applyNumberFormat="1" applyBorder="1" applyAlignment="1">
      <alignment vertical="center"/>
    </xf>
    <xf numFmtId="179" fontId="2" fillId="0" borderId="39" xfId="1" applyNumberFormat="1" applyBorder="1" applyAlignment="1">
      <alignment vertical="center"/>
    </xf>
    <xf numFmtId="179" fontId="2" fillId="0" borderId="50" xfId="1" applyNumberFormat="1" applyBorder="1" applyAlignment="1">
      <alignment vertical="center"/>
    </xf>
    <xf numFmtId="179" fontId="2" fillId="0" borderId="28" xfId="1" applyNumberFormat="1" applyBorder="1" applyAlignment="1">
      <alignment vertical="center"/>
    </xf>
    <xf numFmtId="179" fontId="2" fillId="0" borderId="7" xfId="1" applyNumberFormat="1" applyBorder="1" applyAlignment="1">
      <alignment vertical="center"/>
    </xf>
    <xf numFmtId="179" fontId="2" fillId="0" borderId="25" xfId="1" applyNumberFormat="1" applyBorder="1" applyAlignment="1">
      <alignment vertical="center"/>
    </xf>
    <xf numFmtId="179" fontId="0" fillId="0" borderId="50" xfId="0" quotePrefix="1" applyNumberFormat="1" applyBorder="1" applyAlignment="1">
      <alignment horizontal="right" vertical="center"/>
    </xf>
    <xf numFmtId="179" fontId="0" fillId="0" borderId="28" xfId="0" quotePrefix="1" applyNumberFormat="1" applyBorder="1" applyAlignment="1">
      <alignment horizontal="right" vertical="center"/>
    </xf>
    <xf numFmtId="179" fontId="2" fillId="0" borderId="10" xfId="1" applyNumberFormat="1" applyBorder="1" applyAlignment="1">
      <alignment vertical="center"/>
    </xf>
    <xf numFmtId="179" fontId="2" fillId="0" borderId="36" xfId="1" applyNumberFormat="1" applyBorder="1" applyAlignment="1">
      <alignment vertical="center"/>
    </xf>
    <xf numFmtId="179" fontId="2" fillId="0" borderId="9" xfId="1" applyNumberFormat="1" applyBorder="1" applyAlignment="1">
      <alignment vertical="center"/>
    </xf>
    <xf numFmtId="179" fontId="2" fillId="0" borderId="43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2" fillId="0" borderId="37" xfId="1" applyNumberFormat="1" applyBorder="1" applyAlignment="1">
      <alignment vertical="center"/>
    </xf>
    <xf numFmtId="179" fontId="2" fillId="0" borderId="24" xfId="1" applyNumberFormat="1" applyBorder="1" applyAlignment="1">
      <alignment vertical="center"/>
    </xf>
    <xf numFmtId="179" fontId="2" fillId="0" borderId="41" xfId="1" applyNumberFormat="1" applyBorder="1" applyAlignment="1">
      <alignment vertical="center"/>
    </xf>
    <xf numFmtId="179" fontId="2" fillId="0" borderId="25" xfId="1" quotePrefix="1" applyNumberFormat="1" applyFont="1" applyBorder="1" applyAlignment="1">
      <alignment horizontal="right" vertical="center"/>
    </xf>
    <xf numFmtId="179" fontId="2" fillId="0" borderId="52" xfId="1" quotePrefix="1" applyNumberFormat="1" applyFont="1" applyBorder="1" applyAlignment="1">
      <alignment horizontal="right" vertical="center"/>
    </xf>
    <xf numFmtId="179" fontId="2" fillId="0" borderId="4" xfId="1" quotePrefix="1" applyNumberFormat="1" applyFont="1" applyBorder="1" applyAlignment="1">
      <alignment horizontal="right" vertical="center"/>
    </xf>
    <xf numFmtId="179" fontId="2" fillId="0" borderId="53" xfId="1" quotePrefix="1" applyNumberFormat="1" applyFont="1" applyBorder="1" applyAlignment="1">
      <alignment horizontal="right" vertical="center"/>
    </xf>
    <xf numFmtId="179" fontId="2" fillId="0" borderId="54" xfId="1" applyNumberFormat="1" applyBorder="1" applyAlignment="1">
      <alignment vertical="center"/>
    </xf>
    <xf numFmtId="179" fontId="2" fillId="0" borderId="0" xfId="1" applyNumberFormat="1" applyBorder="1" applyAlignment="1">
      <alignment vertical="center"/>
    </xf>
    <xf numFmtId="179" fontId="2" fillId="0" borderId="22" xfId="1" applyNumberFormat="1" applyBorder="1" applyAlignment="1">
      <alignment vertical="center"/>
    </xf>
    <xf numFmtId="179" fontId="2" fillId="0" borderId="46" xfId="1" applyNumberFormat="1" applyBorder="1" applyAlignment="1">
      <alignment vertical="center"/>
    </xf>
    <xf numFmtId="179" fontId="2" fillId="0" borderId="55" xfId="1" applyNumberFormat="1" applyBorder="1" applyAlignment="1">
      <alignment vertical="center"/>
    </xf>
    <xf numFmtId="179" fontId="2" fillId="0" borderId="52" xfId="1" applyNumberFormat="1" applyBorder="1" applyAlignment="1">
      <alignment vertical="center"/>
    </xf>
    <xf numFmtId="179" fontId="2" fillId="0" borderId="4" xfId="1" applyNumberFormat="1" applyBorder="1" applyAlignment="1">
      <alignment vertical="center"/>
    </xf>
    <xf numFmtId="179" fontId="2" fillId="0" borderId="26" xfId="1" applyNumberFormat="1" applyBorder="1" applyAlignment="1">
      <alignment vertical="center"/>
    </xf>
    <xf numFmtId="179" fontId="2" fillId="0" borderId="11" xfId="1" applyNumberFormat="1" applyBorder="1" applyAlignment="1">
      <alignment vertical="center"/>
    </xf>
    <xf numFmtId="179" fontId="2" fillId="0" borderId="50" xfId="1" quotePrefix="1" applyNumberFormat="1" applyFont="1" applyBorder="1" applyAlignment="1">
      <alignment horizontal="right" vertical="center"/>
    </xf>
    <xf numFmtId="179" fontId="2" fillId="0" borderId="28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179" fontId="2" fillId="0" borderId="0" xfId="1" quotePrefix="1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vertical="center"/>
    </xf>
    <xf numFmtId="179" fontId="2" fillId="0" borderId="56" xfId="1" applyNumberFormat="1" applyBorder="1" applyAlignment="1">
      <alignment vertical="center"/>
    </xf>
    <xf numFmtId="179" fontId="2" fillId="0" borderId="57" xfId="1" applyNumberFormat="1" applyBorder="1" applyAlignment="1">
      <alignment vertical="center"/>
    </xf>
    <xf numFmtId="179" fontId="2" fillId="0" borderId="13" xfId="1" applyNumberFormat="1" applyBorder="1" applyAlignment="1">
      <alignment vertical="center"/>
    </xf>
    <xf numFmtId="179" fontId="2" fillId="0" borderId="58" xfId="1" applyNumberFormat="1" applyBorder="1" applyAlignment="1">
      <alignment vertical="center"/>
    </xf>
    <xf numFmtId="176" fontId="2" fillId="0" borderId="13" xfId="0" applyNumberFormat="1" applyFont="1" applyBorder="1" applyAlignment="1">
      <alignment horizontal="center" vertical="center"/>
    </xf>
    <xf numFmtId="179" fontId="2" fillId="0" borderId="12" xfId="1" applyNumberFormat="1" applyBorder="1" applyAlignment="1">
      <alignment vertical="center"/>
    </xf>
    <xf numFmtId="179" fontId="2" fillId="0" borderId="59" xfId="1" applyNumberFormat="1" applyBorder="1" applyAlignment="1">
      <alignment vertical="center"/>
    </xf>
    <xf numFmtId="179" fontId="0" fillId="0" borderId="30" xfId="1" applyNumberFormat="1" applyFont="1" applyBorder="1" applyAlignment="1">
      <alignment vertical="center"/>
    </xf>
    <xf numFmtId="41" fontId="13" fillId="0" borderId="0" xfId="0" applyNumberFormat="1" applyFont="1" applyAlignment="1">
      <alignment vertical="center"/>
    </xf>
    <xf numFmtId="41" fontId="13" fillId="0" borderId="0" xfId="0" applyNumberFormat="1" applyFont="1" applyAlignment="1">
      <alignment horizontal="left" vertical="center"/>
    </xf>
    <xf numFmtId="41" fontId="14" fillId="0" borderId="21" xfId="0" applyNumberFormat="1" applyFon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79" fontId="2" fillId="0" borderId="27" xfId="1" applyNumberFormat="1" applyBorder="1" applyAlignment="1">
      <alignment vertical="center"/>
    </xf>
    <xf numFmtId="179" fontId="2" fillId="0" borderId="3" xfId="1" quotePrefix="1" applyNumberFormat="1" applyFont="1" applyBorder="1" applyAlignment="1">
      <alignment horizontal="right" vertical="center"/>
    </xf>
    <xf numFmtId="179" fontId="2" fillId="0" borderId="5" xfId="1" applyNumberFormat="1" applyBorder="1" applyAlignment="1">
      <alignment vertical="center"/>
    </xf>
    <xf numFmtId="179" fontId="2" fillId="0" borderId="8" xfId="1" applyNumberFormat="1" applyBorder="1" applyAlignment="1">
      <alignment vertical="center"/>
    </xf>
    <xf numFmtId="179" fontId="2" fillId="0" borderId="3" xfId="1" applyNumberFormat="1" applyBorder="1" applyAlignment="1">
      <alignment vertical="center"/>
    </xf>
    <xf numFmtId="179" fontId="2" fillId="0" borderId="13" xfId="1" quotePrefix="1" applyNumberFormat="1" applyFont="1" applyBorder="1" applyAlignment="1">
      <alignment horizontal="right" vertical="center"/>
    </xf>
    <xf numFmtId="179" fontId="2" fillId="0" borderId="27" xfId="1" quotePrefix="1" applyNumberFormat="1" applyFont="1" applyBorder="1" applyAlignment="1">
      <alignment horizontal="right" vertical="center"/>
    </xf>
    <xf numFmtId="179" fontId="2" fillId="0" borderId="14" xfId="1" applyNumberFormat="1" applyBorder="1" applyAlignment="1">
      <alignment vertical="center"/>
    </xf>
    <xf numFmtId="179" fontId="2" fillId="0" borderId="57" xfId="1" quotePrefix="1" applyNumberFormat="1" applyFont="1" applyBorder="1" applyAlignment="1">
      <alignment horizontal="right" vertical="center"/>
    </xf>
    <xf numFmtId="41" fontId="0" fillId="0" borderId="60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0" xfId="0" applyNumberFormat="1" applyBorder="1" applyAlignment="1">
      <alignment vertical="center"/>
    </xf>
    <xf numFmtId="38" fontId="0" fillId="0" borderId="60" xfId="1" applyFont="1" applyBorder="1" applyAlignment="1">
      <alignment vertical="center"/>
    </xf>
    <xf numFmtId="0" fontId="0" fillId="0" borderId="0" xfId="0" applyNumberFormat="1" applyAlignment="1">
      <alignment vertical="center"/>
    </xf>
    <xf numFmtId="184" fontId="0" fillId="0" borderId="60" xfId="0" applyNumberFormat="1" applyBorder="1" applyAlignment="1">
      <alignment vertical="center"/>
    </xf>
    <xf numFmtId="41" fontId="0" fillId="0" borderId="60" xfId="0" applyNumberFormat="1" applyBorder="1" applyAlignment="1">
      <alignment horizontal="center" vertical="center" shrinkToFit="1"/>
    </xf>
    <xf numFmtId="185" fontId="0" fillId="0" borderId="0" xfId="0" applyNumberFormat="1" applyAlignment="1">
      <alignment vertical="center"/>
    </xf>
    <xf numFmtId="0" fontId="0" fillId="0" borderId="52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Continuous" vertical="center" wrapText="1"/>
    </xf>
    <xf numFmtId="0" fontId="0" fillId="0" borderId="0" xfId="0" applyNumberFormat="1" applyBorder="1" applyAlignment="1">
      <alignment vertical="center"/>
    </xf>
    <xf numFmtId="180" fontId="0" fillId="0" borderId="0" xfId="1" applyNumberFormat="1" applyFont="1" applyBorder="1" applyAlignment="1">
      <alignment vertical="center"/>
    </xf>
    <xf numFmtId="0" fontId="3" fillId="0" borderId="4" xfId="0" applyNumberFormat="1" applyFont="1" applyBorder="1" applyAlignment="1">
      <alignment horizontal="centerContinuous" vertical="center"/>
    </xf>
    <xf numFmtId="41" fontId="3" fillId="0" borderId="0" xfId="0" applyNumberFormat="1" applyFont="1" applyBorder="1" applyAlignment="1">
      <alignment horizontal="distributed" vertical="center"/>
    </xf>
    <xf numFmtId="41" fontId="0" fillId="0" borderId="0" xfId="0" applyNumberFormat="1" applyAlignment="1">
      <alignment vertical="center" wrapText="1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0" borderId="62" xfId="0" applyNumberFormat="1" applyBorder="1" applyAlignment="1">
      <alignment horizontal="centerContinuous" vertical="center"/>
    </xf>
    <xf numFmtId="0" fontId="0" fillId="0" borderId="63" xfId="0" applyBorder="1" applyAlignment="1">
      <alignment horizontal="centerContinuous" vertical="center"/>
    </xf>
    <xf numFmtId="0" fontId="0" fillId="0" borderId="64" xfId="0" applyBorder="1" applyAlignment="1">
      <alignment horizontal="centerContinuous" vertical="center"/>
    </xf>
    <xf numFmtId="41" fontId="0" fillId="0" borderId="65" xfId="0" applyNumberFormat="1" applyBorder="1" applyAlignment="1">
      <alignment horizontal="center" vertical="center" shrinkToFit="1"/>
    </xf>
    <xf numFmtId="41" fontId="0" fillId="0" borderId="65" xfId="0" applyNumberFormat="1" applyBorder="1" applyAlignment="1">
      <alignment horizontal="center" vertical="center"/>
    </xf>
    <xf numFmtId="179" fontId="0" fillId="0" borderId="66" xfId="0" applyNumberFormat="1" applyBorder="1" applyAlignment="1">
      <alignment vertical="center"/>
    </xf>
    <xf numFmtId="179" fontId="2" fillId="0" borderId="66" xfId="1" applyNumberFormat="1" applyFill="1" applyBorder="1" applyAlignment="1">
      <alignment horizontal="right" vertical="center"/>
    </xf>
    <xf numFmtId="179" fontId="0" fillId="0" borderId="67" xfId="0" applyNumberFormat="1" applyBorder="1" applyAlignment="1">
      <alignment vertical="center"/>
    </xf>
    <xf numFmtId="179" fontId="2" fillId="0" borderId="67" xfId="1" applyNumberFormat="1" applyBorder="1" applyAlignment="1">
      <alignment horizontal="right" vertical="center"/>
    </xf>
    <xf numFmtId="179" fontId="0" fillId="0" borderId="68" xfId="0" applyNumberFormat="1" applyBorder="1" applyAlignment="1">
      <alignment vertical="center"/>
    </xf>
    <xf numFmtId="179" fontId="2" fillId="0" borderId="68" xfId="1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179" fontId="0" fillId="0" borderId="69" xfId="0" applyNumberFormat="1" applyBorder="1" applyAlignment="1">
      <alignment vertical="center"/>
    </xf>
    <xf numFmtId="179" fontId="2" fillId="0" borderId="69" xfId="1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left" vertical="center"/>
    </xf>
    <xf numFmtId="41" fontId="0" fillId="0" borderId="6" xfId="0" applyNumberFormat="1" applyBorder="1" applyAlignment="1">
      <alignment horizontal="left" vertical="center"/>
    </xf>
    <xf numFmtId="41" fontId="0" fillId="0" borderId="70" xfId="0" applyNumberFormat="1" applyBorder="1" applyAlignment="1">
      <alignment horizontal="right" vertical="center"/>
    </xf>
    <xf numFmtId="179" fontId="0" fillId="0" borderId="65" xfId="0" applyNumberFormat="1" applyBorder="1" applyAlignment="1">
      <alignment vertical="center"/>
    </xf>
    <xf numFmtId="179" fontId="2" fillId="0" borderId="65" xfId="1" applyNumberFormat="1" applyBorder="1" applyAlignment="1">
      <alignment horizontal="right" vertical="center"/>
    </xf>
    <xf numFmtId="182" fontId="0" fillId="0" borderId="67" xfId="0" applyNumberFormat="1" applyBorder="1" applyAlignment="1">
      <alignment vertical="center"/>
    </xf>
    <xf numFmtId="41" fontId="2" fillId="0" borderId="31" xfId="0" applyNumberFormat="1" applyFont="1" applyBorder="1" applyAlignment="1">
      <alignment horizontal="left" vertical="center"/>
    </xf>
    <xf numFmtId="0" fontId="14" fillId="0" borderId="32" xfId="0" applyFont="1" applyBorder="1" applyAlignment="1">
      <alignment horizontal="left" vertical="center"/>
    </xf>
    <xf numFmtId="41" fontId="0" fillId="0" borderId="45" xfId="0" applyNumberFormat="1" applyBorder="1" applyAlignment="1">
      <alignment horizontal="right" vertical="center"/>
    </xf>
    <xf numFmtId="41" fontId="0" fillId="0" borderId="36" xfId="0" applyNumberFormat="1" applyBorder="1" applyAlignment="1">
      <alignment vertical="center"/>
    </xf>
    <xf numFmtId="41" fontId="0" fillId="0" borderId="43" xfId="0" applyNumberFormat="1" applyBorder="1" applyAlignment="1">
      <alignment vertical="center"/>
    </xf>
    <xf numFmtId="179" fontId="2" fillId="0" borderId="66" xfId="1" applyNumberFormat="1" applyBorder="1" applyAlignment="1">
      <alignment vertical="center"/>
    </xf>
    <xf numFmtId="41" fontId="0" fillId="0" borderId="27" xfId="0" applyNumberFormat="1" applyBorder="1" applyAlignment="1">
      <alignment vertical="center"/>
    </xf>
    <xf numFmtId="41" fontId="0" fillId="0" borderId="28" xfId="0" applyNumberFormat="1" applyBorder="1" applyAlignment="1">
      <alignment vertical="center"/>
    </xf>
    <xf numFmtId="41" fontId="0" fillId="0" borderId="25" xfId="0" applyNumberFormat="1" applyBorder="1" applyAlignment="1">
      <alignment vertical="center"/>
    </xf>
    <xf numFmtId="183" fontId="0" fillId="0" borderId="67" xfId="0" applyNumberFormat="1" applyBorder="1" applyAlignment="1">
      <alignment vertical="center"/>
    </xf>
    <xf numFmtId="183" fontId="2" fillId="0" borderId="67" xfId="1" applyNumberFormat="1" applyBorder="1" applyAlignment="1">
      <alignment vertical="center"/>
    </xf>
    <xf numFmtId="180" fontId="0" fillId="0" borderId="67" xfId="0" applyNumberFormat="1" applyBorder="1" applyAlignment="1">
      <alignment vertical="center"/>
    </xf>
    <xf numFmtId="180" fontId="2" fillId="0" borderId="67" xfId="1" applyNumberFormat="1" applyBorder="1" applyAlignment="1">
      <alignment vertical="center"/>
    </xf>
    <xf numFmtId="41" fontId="0" fillId="0" borderId="31" xfId="0" applyNumberFormat="1" applyBorder="1" applyAlignment="1">
      <alignment vertical="center"/>
    </xf>
    <xf numFmtId="41" fontId="0" fillId="0" borderId="32" xfId="0" applyNumberFormat="1" applyBorder="1" applyAlignment="1">
      <alignment vertical="center"/>
    </xf>
    <xf numFmtId="41" fontId="0" fillId="0" borderId="45" xfId="0" applyNumberFormat="1" applyBorder="1" applyAlignment="1">
      <alignment vertical="center"/>
    </xf>
    <xf numFmtId="180" fontId="0" fillId="0" borderId="69" xfId="0" applyNumberFormat="1" applyBorder="1" applyAlignment="1">
      <alignment vertical="center"/>
    </xf>
    <xf numFmtId="180" fontId="2" fillId="0" borderId="69" xfId="1" applyNumberFormat="1" applyBorder="1" applyAlignment="1">
      <alignment vertical="center"/>
    </xf>
    <xf numFmtId="41" fontId="0" fillId="0" borderId="70" xfId="0" applyNumberFormat="1" applyBorder="1" applyAlignment="1">
      <alignment vertical="center"/>
    </xf>
    <xf numFmtId="180" fontId="0" fillId="0" borderId="65" xfId="0" applyNumberFormat="1" applyBorder="1" applyAlignment="1">
      <alignment vertical="center"/>
    </xf>
    <xf numFmtId="180" fontId="2" fillId="0" borderId="69" xfId="1" applyNumberFormat="1" applyFill="1" applyBorder="1" applyAlignment="1">
      <alignment vertical="center"/>
    </xf>
    <xf numFmtId="180" fontId="0" fillId="0" borderId="0" xfId="0" applyNumberFormat="1" applyBorder="1" applyAlignment="1">
      <alignment vertical="center"/>
    </xf>
    <xf numFmtId="180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0" fontId="2" fillId="0" borderId="53" xfId="0" applyNumberFormat="1" applyFont="1" applyBorder="1" applyAlignment="1">
      <alignment horizontal="center" vertical="center"/>
    </xf>
    <xf numFmtId="179" fontId="0" fillId="0" borderId="7" xfId="0" quotePrefix="1" applyNumberFormat="1" applyBorder="1" applyAlignment="1">
      <alignment horizontal="right" vertical="center"/>
    </xf>
    <xf numFmtId="179" fontId="0" fillId="0" borderId="57" xfId="0" quotePrefix="1" applyNumberFormat="1" applyBorder="1" applyAlignment="1">
      <alignment horizontal="right" vertical="center"/>
    </xf>
    <xf numFmtId="41" fontId="3" fillId="0" borderId="4" xfId="0" applyNumberFormat="1" applyFont="1" applyBorder="1" applyAlignment="1">
      <alignment horizontal="distributed" vertical="center" justifyLastLine="1"/>
    </xf>
    <xf numFmtId="0" fontId="3" fillId="0" borderId="0" xfId="0" applyNumberFormat="1" applyFont="1" applyBorder="1" applyAlignment="1">
      <alignment horizontal="distributed" vertical="center"/>
    </xf>
    <xf numFmtId="41" fontId="5" fillId="0" borderId="4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0" fillId="0" borderId="3" xfId="0" applyNumberFormat="1" applyBorder="1" applyAlignment="1">
      <alignment horizontal="centerContinuous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4" xfId="0" applyNumberFormat="1" applyBorder="1" applyAlignment="1">
      <alignment horizontal="center" vertical="center"/>
    </xf>
    <xf numFmtId="41" fontId="2" fillId="0" borderId="62" xfId="0" applyNumberFormat="1" applyFont="1" applyBorder="1" applyAlignment="1">
      <alignment vertical="center"/>
    </xf>
    <xf numFmtId="0" fontId="0" fillId="0" borderId="63" xfId="0" applyBorder="1" applyAlignment="1">
      <alignment horizontal="distributed" vertical="center"/>
    </xf>
    <xf numFmtId="179" fontId="2" fillId="0" borderId="71" xfId="1" applyNumberFormat="1" applyBorder="1" applyAlignment="1">
      <alignment horizontal="center" vertical="center"/>
    </xf>
    <xf numFmtId="179" fontId="2" fillId="0" borderId="72" xfId="1" applyNumberFormat="1" applyBorder="1" applyAlignment="1">
      <alignment horizontal="center" vertical="center"/>
    </xf>
    <xf numFmtId="179" fontId="2" fillId="0" borderId="73" xfId="1" applyNumberFormat="1" applyBorder="1" applyAlignment="1">
      <alignment horizontal="center" vertical="center"/>
    </xf>
    <xf numFmtId="179" fontId="2" fillId="0" borderId="10" xfId="1" applyNumberFormat="1" applyBorder="1" applyAlignment="1">
      <alignment horizontal="center" vertical="center"/>
    </xf>
    <xf numFmtId="179" fontId="2" fillId="0" borderId="9" xfId="1" applyNumberFormat="1" applyBorder="1" applyAlignment="1">
      <alignment horizontal="center" vertical="center"/>
    </xf>
    <xf numFmtId="179" fontId="2" fillId="0" borderId="56" xfId="1" applyNumberFormat="1" applyBorder="1" applyAlignment="1">
      <alignment horizontal="center" vertical="center"/>
    </xf>
    <xf numFmtId="179" fontId="2" fillId="0" borderId="50" xfId="1" applyNumberFormat="1" applyBorder="1" applyAlignment="1">
      <alignment horizontal="center" vertical="center"/>
    </xf>
    <xf numFmtId="179" fontId="2" fillId="0" borderId="7" xfId="1" applyNumberFormat="1" applyBorder="1" applyAlignment="1">
      <alignment horizontal="center" vertical="center"/>
    </xf>
    <xf numFmtId="179" fontId="2" fillId="0" borderId="57" xfId="1" applyNumberFormat="1" applyBorder="1" applyAlignment="1">
      <alignment horizontal="center" vertical="center"/>
    </xf>
    <xf numFmtId="179" fontId="2" fillId="0" borderId="52" xfId="1" applyNumberFormat="1" applyBorder="1" applyAlignment="1">
      <alignment horizontal="center" vertical="center"/>
    </xf>
    <xf numFmtId="179" fontId="2" fillId="0" borderId="26" xfId="1" applyNumberFormat="1" applyBorder="1" applyAlignment="1">
      <alignment horizontal="center" vertical="center"/>
    </xf>
    <xf numFmtId="179" fontId="2" fillId="0" borderId="13" xfId="1" applyNumberFormat="1" applyBorder="1" applyAlignment="1">
      <alignment horizontal="center" vertical="center"/>
    </xf>
    <xf numFmtId="179" fontId="2" fillId="0" borderId="74" xfId="1" applyNumberFormat="1" applyBorder="1" applyAlignment="1">
      <alignment vertical="center"/>
    </xf>
    <xf numFmtId="179" fontId="2" fillId="0" borderId="33" xfId="1" applyNumberFormat="1" applyBorder="1" applyAlignment="1">
      <alignment vertical="center"/>
    </xf>
    <xf numFmtId="179" fontId="2" fillId="0" borderId="53" xfId="1" applyNumberFormat="1" applyBorder="1" applyAlignment="1">
      <alignment vertical="center"/>
    </xf>
    <xf numFmtId="41" fontId="0" fillId="0" borderId="27" xfId="0" applyNumberFormat="1" applyFill="1" applyBorder="1" applyAlignment="1">
      <alignment horizontal="left" vertical="center"/>
    </xf>
    <xf numFmtId="41" fontId="0" fillId="0" borderId="28" xfId="0" applyNumberFormat="1" applyFill="1" applyBorder="1" applyAlignment="1">
      <alignment horizontal="left" vertical="center"/>
    </xf>
    <xf numFmtId="179" fontId="2" fillId="0" borderId="27" xfId="1" applyNumberFormat="1" applyFill="1" applyBorder="1" applyAlignment="1">
      <alignment vertical="center"/>
    </xf>
    <xf numFmtId="179" fontId="2" fillId="0" borderId="57" xfId="1" applyNumberFormat="1" applyFill="1" applyBorder="1" applyAlignment="1">
      <alignment vertical="center"/>
    </xf>
    <xf numFmtId="41" fontId="0" fillId="0" borderId="0" xfId="0" applyNumberFormat="1" applyFill="1" applyAlignment="1">
      <alignment vertical="center"/>
    </xf>
    <xf numFmtId="179" fontId="2" fillId="0" borderId="31" xfId="1" applyNumberFormat="1" applyBorder="1" applyAlignment="1">
      <alignment vertical="center"/>
    </xf>
    <xf numFmtId="179" fontId="2" fillId="0" borderId="62" xfId="1" applyNumberFormat="1" applyBorder="1" applyAlignment="1">
      <alignment vertical="center"/>
    </xf>
    <xf numFmtId="41" fontId="0" fillId="0" borderId="6" xfId="0" quotePrefix="1" applyNumberFormat="1" applyBorder="1" applyAlignment="1">
      <alignment horizontal="right" vertical="center"/>
    </xf>
    <xf numFmtId="41" fontId="0" fillId="0" borderId="28" xfId="0" quotePrefix="1" applyNumberFormat="1" applyBorder="1" applyAlignment="1">
      <alignment horizontal="right" vertical="center"/>
    </xf>
    <xf numFmtId="41" fontId="0" fillId="0" borderId="4" xfId="0" quotePrefix="1" applyNumberFormat="1" applyBorder="1" applyAlignment="1">
      <alignment horizontal="right" vertical="center"/>
    </xf>
    <xf numFmtId="179" fontId="2" fillId="0" borderId="29" xfId="1" applyNumberFormat="1" applyBorder="1" applyAlignment="1">
      <alignment vertical="center"/>
    </xf>
    <xf numFmtId="41" fontId="2" fillId="0" borderId="0" xfId="0" applyNumberFormat="1" applyFont="1" applyAlignment="1">
      <alignment horizontal="left" vertical="center"/>
    </xf>
    <xf numFmtId="180" fontId="0" fillId="0" borderId="73" xfId="1" applyNumberFormat="1" applyFont="1" applyBorder="1" applyAlignment="1">
      <alignment vertical="center"/>
    </xf>
    <xf numFmtId="180" fontId="0" fillId="0" borderId="75" xfId="1" applyNumberFormat="1" applyFont="1" applyBorder="1" applyAlignment="1">
      <alignment vertical="center"/>
    </xf>
    <xf numFmtId="0" fontId="0" fillId="0" borderId="49" xfId="0" applyNumberFormat="1" applyBorder="1" applyAlignment="1">
      <alignment horizontal="centerContinuous" vertical="center"/>
    </xf>
    <xf numFmtId="0" fontId="0" fillId="0" borderId="26" xfId="0" applyNumberFormat="1" applyBorder="1" applyAlignment="1">
      <alignment vertical="center"/>
    </xf>
    <xf numFmtId="179" fontId="0" fillId="0" borderId="22" xfId="1" applyNumberFormat="1" applyFont="1" applyBorder="1" applyAlignment="1">
      <alignment vertical="center"/>
    </xf>
    <xf numFmtId="179" fontId="0" fillId="0" borderId="24" xfId="1" applyNumberFormat="1" applyFont="1" applyBorder="1" applyAlignment="1">
      <alignment vertical="center"/>
    </xf>
    <xf numFmtId="179" fontId="0" fillId="0" borderId="7" xfId="1" applyNumberFormat="1" applyFont="1" applyBorder="1" applyAlignment="1">
      <alignment vertical="center"/>
    </xf>
    <xf numFmtId="179" fontId="0" fillId="0" borderId="9" xfId="1" applyNumberFormat="1" applyFont="1" applyBorder="1" applyAlignment="1">
      <alignment vertical="center"/>
    </xf>
    <xf numFmtId="179" fontId="0" fillId="0" borderId="29" xfId="1" applyNumberFormat="1" applyFont="1" applyBorder="1" applyAlignment="1">
      <alignment vertical="center"/>
    </xf>
    <xf numFmtId="180" fontId="0" fillId="0" borderId="12" xfId="1" applyNumberFormat="1" applyFont="1" applyBorder="1" applyAlignment="1">
      <alignment vertical="center"/>
    </xf>
    <xf numFmtId="180" fontId="0" fillId="0" borderId="55" xfId="1" applyNumberFormat="1" applyFont="1" applyBorder="1" applyAlignment="1">
      <alignment vertical="center"/>
    </xf>
    <xf numFmtId="180" fontId="0" fillId="0" borderId="57" xfId="1" applyNumberFormat="1" applyFont="1" applyBorder="1" applyAlignment="1">
      <alignment vertical="center"/>
    </xf>
    <xf numFmtId="180" fontId="0" fillId="0" borderId="56" xfId="1" applyNumberFormat="1" applyFont="1" applyBorder="1" applyAlignment="1">
      <alignment vertical="center"/>
    </xf>
    <xf numFmtId="180" fontId="0" fillId="0" borderId="53" xfId="1" applyNumberFormat="1" applyFont="1" applyBorder="1" applyAlignment="1">
      <alignment vertical="center"/>
    </xf>
    <xf numFmtId="180" fontId="0" fillId="0" borderId="13" xfId="1" applyNumberFormat="1" applyFont="1" applyBorder="1" applyAlignment="1">
      <alignment vertical="center"/>
    </xf>
    <xf numFmtId="180" fontId="0" fillId="0" borderId="59" xfId="1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41" fontId="0" fillId="0" borderId="59" xfId="0" applyNumberFormat="1" applyBorder="1" applyAlignment="1">
      <alignment horizontal="center" vertical="center"/>
    </xf>
    <xf numFmtId="179" fontId="2" fillId="0" borderId="55" xfId="1" applyNumberFormat="1" applyBorder="1" applyAlignment="1">
      <alignment vertical="center"/>
    </xf>
    <xf numFmtId="179" fontId="2" fillId="0" borderId="51" xfId="1" applyNumberFormat="1" applyBorder="1" applyAlignment="1">
      <alignment vertical="center"/>
    </xf>
    <xf numFmtId="179" fontId="2" fillId="0" borderId="47" xfId="1" applyNumberFormat="1" applyBorder="1" applyAlignment="1">
      <alignment vertical="center"/>
    </xf>
    <xf numFmtId="185" fontId="0" fillId="0" borderId="0" xfId="1" applyNumberFormat="1" applyFont="1" applyBorder="1" applyAlignment="1">
      <alignment vertical="center"/>
    </xf>
    <xf numFmtId="41" fontId="0" fillId="0" borderId="60" xfId="0" applyNumberFormat="1" applyBorder="1" applyAlignment="1">
      <alignment horizontal="center" vertical="center"/>
    </xf>
    <xf numFmtId="41" fontId="0" fillId="0" borderId="1" xfId="0" applyNumberFormat="1" applyBorder="1" applyAlignment="1">
      <alignment horizontal="center" vertical="center"/>
    </xf>
    <xf numFmtId="41" fontId="0" fillId="0" borderId="64" xfId="0" applyNumberFormat="1" applyBorder="1" applyAlignment="1">
      <alignment horizontal="center" vertical="center"/>
    </xf>
    <xf numFmtId="41" fontId="0" fillId="0" borderId="76" xfId="0" applyNumberFormat="1" applyBorder="1" applyAlignment="1">
      <alignment horizontal="center" vertical="center"/>
    </xf>
    <xf numFmtId="41" fontId="0" fillId="0" borderId="77" xfId="0" applyNumberFormat="1" applyBorder="1" applyAlignment="1">
      <alignment horizontal="center" vertical="center"/>
    </xf>
    <xf numFmtId="41" fontId="0" fillId="0" borderId="61" xfId="0" applyNumberFormat="1" applyBorder="1" applyAlignment="1">
      <alignment horizontal="center" vertical="center"/>
    </xf>
    <xf numFmtId="41" fontId="0" fillId="0" borderId="63" xfId="0" applyNumberFormat="1" applyBorder="1" applyAlignment="1">
      <alignment horizontal="center" vertical="center"/>
    </xf>
    <xf numFmtId="41" fontId="0" fillId="0" borderId="4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41" fontId="0" fillId="0" borderId="39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0" fillId="0" borderId="76" xfId="0" applyNumberFormat="1" applyBorder="1" applyAlignment="1">
      <alignment horizontal="center" vertical="center" textRotation="255"/>
    </xf>
    <xf numFmtId="0" fontId="0" fillId="0" borderId="77" xfId="0" applyBorder="1" applyAlignment="1">
      <alignment horizontal="center" vertical="center" textRotation="255"/>
    </xf>
    <xf numFmtId="0" fontId="0" fillId="0" borderId="61" xfId="0" applyBorder="1" applyAlignment="1">
      <alignment horizontal="center" vertical="center" textRotation="255"/>
    </xf>
    <xf numFmtId="41" fontId="0" fillId="0" borderId="4" xfId="0" applyNumberForma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179" fontId="2" fillId="0" borderId="55" xfId="1" applyNumberFormat="1" applyBorder="1" applyAlignment="1">
      <alignment vertical="center"/>
    </xf>
    <xf numFmtId="179" fontId="0" fillId="0" borderId="56" xfId="0" applyNumberFormat="1" applyBorder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70" xfId="0" applyNumberFormat="1" applyFont="1" applyBorder="1" applyAlignment="1">
      <alignment horizontal="center" vertical="center"/>
    </xf>
    <xf numFmtId="179" fontId="2" fillId="0" borderId="51" xfId="1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70" xfId="0" applyNumberFormat="1" applyFont="1" applyBorder="1" applyAlignment="1">
      <alignment horizontal="center" vertical="center"/>
    </xf>
    <xf numFmtId="181" fontId="9" fillId="0" borderId="5" xfId="1" applyNumberFormat="1" applyFont="1" applyBorder="1" applyAlignment="1">
      <alignment vertical="center" textRotation="255"/>
    </xf>
    <xf numFmtId="0" fontId="12" fillId="0" borderId="5" xfId="3" applyFont="1" applyBorder="1" applyAlignment="1">
      <alignment vertical="center"/>
    </xf>
    <xf numFmtId="0" fontId="12" fillId="0" borderId="3" xfId="3" applyFont="1" applyBorder="1" applyAlignment="1">
      <alignment vertical="center"/>
    </xf>
    <xf numFmtId="0" fontId="10" fillId="0" borderId="1" xfId="0" applyNumberFormat="1" applyFont="1" applyBorder="1" applyAlignment="1">
      <alignment horizontal="distributed" vertical="center" justifyLastLine="1"/>
    </xf>
    <xf numFmtId="0" fontId="10" fillId="0" borderId="2" xfId="0" applyNumberFormat="1" applyFont="1" applyBorder="1" applyAlignment="1">
      <alignment horizontal="distributed" vertical="center" justifyLastLine="1"/>
    </xf>
    <xf numFmtId="0" fontId="10" fillId="0" borderId="39" xfId="0" applyNumberFormat="1" applyFont="1" applyBorder="1" applyAlignment="1">
      <alignment horizontal="distributed" vertical="center" justifyLastLine="1"/>
    </xf>
    <xf numFmtId="0" fontId="10" fillId="0" borderId="3" xfId="0" applyNumberFormat="1" applyFont="1" applyBorder="1" applyAlignment="1">
      <alignment horizontal="distributed" vertical="center" justifyLastLine="1"/>
    </xf>
    <xf numFmtId="0" fontId="10" fillId="0" borderId="4" xfId="0" applyNumberFormat="1" applyFont="1" applyBorder="1" applyAlignment="1">
      <alignment horizontal="distributed" vertical="center" justifyLastLine="1"/>
    </xf>
    <xf numFmtId="0" fontId="10" fillId="0" borderId="11" xfId="0" applyNumberFormat="1" applyFont="1" applyBorder="1" applyAlignment="1">
      <alignment horizontal="distributed" vertical="center" justifyLastLine="1"/>
    </xf>
    <xf numFmtId="0" fontId="10" fillId="0" borderId="1" xfId="2" applyNumberFormat="1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39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181" fontId="9" fillId="0" borderId="76" xfId="1" applyNumberFormat="1" applyFont="1" applyBorder="1" applyAlignment="1">
      <alignment vertical="center" textRotation="255"/>
    </xf>
    <xf numFmtId="181" fontId="9" fillId="0" borderId="77" xfId="1" applyNumberFormat="1" applyFont="1" applyBorder="1" applyAlignment="1">
      <alignment vertical="center" textRotation="255"/>
    </xf>
    <xf numFmtId="181" fontId="9" fillId="0" borderId="61" xfId="1" applyNumberFormat="1" applyFont="1" applyBorder="1" applyAlignment="1">
      <alignment vertical="center" textRotation="255"/>
    </xf>
    <xf numFmtId="41" fontId="0" fillId="0" borderId="41" xfId="0" applyNumberForma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179" fontId="2" fillId="0" borderId="47" xfId="1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0" fontId="12" fillId="0" borderId="77" xfId="3" applyFont="1" applyBorder="1" applyAlignment="1">
      <alignment vertical="center" textRotation="255"/>
    </xf>
    <xf numFmtId="0" fontId="12" fillId="0" borderId="61" xfId="3" applyFont="1" applyBorder="1" applyAlignment="1">
      <alignment vertical="center" textRotation="255"/>
    </xf>
    <xf numFmtId="0" fontId="12" fillId="0" borderId="77" xfId="3" applyFont="1" applyBorder="1" applyAlignment="1">
      <alignment vertical="center"/>
    </xf>
    <xf numFmtId="0" fontId="12" fillId="0" borderId="61" xfId="3" applyFont="1" applyBorder="1" applyAlignment="1">
      <alignment vertical="center"/>
    </xf>
    <xf numFmtId="41" fontId="0" fillId="0" borderId="14" xfId="0" applyNumberFormat="1" applyBorder="1" applyAlignment="1">
      <alignment horizontal="center" vertical="center" shrinkToFit="1"/>
    </xf>
    <xf numFmtId="41" fontId="0" fillId="0" borderId="70" xfId="0" applyNumberFormat="1" applyBorder="1" applyAlignment="1">
      <alignment horizontal="center" vertical="center" shrinkToFit="1"/>
    </xf>
    <xf numFmtId="41" fontId="0" fillId="0" borderId="14" xfId="0" applyNumberFormat="1" applyBorder="1" applyAlignment="1">
      <alignment horizontal="center" vertical="center"/>
    </xf>
    <xf numFmtId="41" fontId="0" fillId="0" borderId="70" xfId="0" applyNumberFormat="1" applyBorder="1" applyAlignment="1">
      <alignment horizontal="center" vertical="center"/>
    </xf>
    <xf numFmtId="0" fontId="0" fillId="0" borderId="76" xfId="0" applyBorder="1" applyAlignment="1">
      <alignment horizontal="center" vertical="center" textRotation="255"/>
    </xf>
    <xf numFmtId="41" fontId="16" fillId="0" borderId="27" xfId="0" applyNumberFormat="1" applyFont="1" applyBorder="1" applyAlignment="1">
      <alignment horizontal="right" vertical="center"/>
    </xf>
    <xf numFmtId="41" fontId="16" fillId="0" borderId="25" xfId="0" applyNumberFormat="1" applyFont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53"/>
  <sheetViews>
    <sheetView tabSelected="1" view="pageBreakPreview" zoomScaleNormal="100" zoomScaleSheetLayoutView="100" workbookViewId="0">
      <pane xSplit="5" ySplit="8" topLeftCell="F9" activePane="bottomRight" state="frozen"/>
      <selection activeCell="F17" sqref="F17"/>
      <selection pane="topRight" activeCell="F17" sqref="F17"/>
      <selection pane="bottomLeft" activeCell="F17" sqref="F17"/>
      <selection pane="bottomRight"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2" width="9" style="1"/>
    <col min="13" max="13" width="9.875" style="1" customWidth="1"/>
    <col min="14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12" t="s">
        <v>0</v>
      </c>
      <c r="B1" s="312"/>
      <c r="C1" s="312"/>
      <c r="D1" s="312"/>
      <c r="E1" s="76" t="s">
        <v>296</v>
      </c>
      <c r="F1" s="2"/>
      <c r="AA1" s="311" t="s">
        <v>105</v>
      </c>
      <c r="AB1" s="311"/>
    </row>
    <row r="2" spans="1:38">
      <c r="AA2" s="299" t="s">
        <v>106</v>
      </c>
      <c r="AB2" s="299"/>
      <c r="AC2" s="302" t="s">
        <v>107</v>
      </c>
      <c r="AD2" s="300" t="s">
        <v>108</v>
      </c>
      <c r="AE2" s="309"/>
      <c r="AF2" s="310"/>
      <c r="AG2" s="299" t="s">
        <v>109</v>
      </c>
      <c r="AH2" s="299" t="s">
        <v>110</v>
      </c>
      <c r="AI2" s="299" t="s">
        <v>111</v>
      </c>
      <c r="AJ2" s="299" t="s">
        <v>112</v>
      </c>
      <c r="AK2" s="299" t="s">
        <v>113</v>
      </c>
    </row>
    <row r="3" spans="1:38" ht="14.25">
      <c r="A3" s="22" t="s">
        <v>104</v>
      </c>
      <c r="AA3" s="299"/>
      <c r="AB3" s="299"/>
      <c r="AC3" s="304"/>
      <c r="AD3" s="171"/>
      <c r="AE3" s="170" t="s">
        <v>126</v>
      </c>
      <c r="AF3" s="170" t="s">
        <v>127</v>
      </c>
      <c r="AG3" s="299"/>
      <c r="AH3" s="299"/>
      <c r="AI3" s="299"/>
      <c r="AJ3" s="299"/>
      <c r="AK3" s="299"/>
    </row>
    <row r="4" spans="1:38">
      <c r="AA4" s="302" t="str">
        <f>E1</f>
        <v>仙台市</v>
      </c>
      <c r="AB4" s="172" t="s">
        <v>114</v>
      </c>
      <c r="AC4" s="173">
        <f>F22</f>
        <v>573150</v>
      </c>
      <c r="AD4" s="173">
        <f>F9</f>
        <v>206043</v>
      </c>
      <c r="AE4" s="173">
        <f>F10</f>
        <v>104891</v>
      </c>
      <c r="AF4" s="173">
        <f>F13</f>
        <v>71228</v>
      </c>
      <c r="AG4" s="173">
        <f>F14</f>
        <v>2971</v>
      </c>
      <c r="AH4" s="173">
        <f>F15</f>
        <v>18300</v>
      </c>
      <c r="AI4" s="173">
        <f>F17</f>
        <v>95068</v>
      </c>
      <c r="AJ4" s="173">
        <f>F20</f>
        <v>68378</v>
      </c>
      <c r="AK4" s="173">
        <f>F21</f>
        <v>134502</v>
      </c>
      <c r="AL4" s="174"/>
    </row>
    <row r="5" spans="1:38">
      <c r="A5" s="21" t="s">
        <v>272</v>
      </c>
      <c r="AA5" s="303"/>
      <c r="AB5" s="172" t="s">
        <v>115</v>
      </c>
      <c r="AC5" s="175"/>
      <c r="AD5" s="175">
        <f>G9</f>
        <v>35.949227950798218</v>
      </c>
      <c r="AE5" s="175">
        <f>G10</f>
        <v>18.300793858501265</v>
      </c>
      <c r="AF5" s="175">
        <f>G13</f>
        <v>12.42746226991189</v>
      </c>
      <c r="AG5" s="175">
        <f>G14</f>
        <v>0.51836343016662301</v>
      </c>
      <c r="AH5" s="175">
        <f>G15</f>
        <v>3.1928814446479978</v>
      </c>
      <c r="AI5" s="175">
        <f>G17</f>
        <v>16.586931867748408</v>
      </c>
      <c r="AJ5" s="175">
        <f>G20</f>
        <v>11.930210241647037</v>
      </c>
      <c r="AK5" s="175">
        <f>G21</f>
        <v>23.467155194975138</v>
      </c>
    </row>
    <row r="6" spans="1:38" ht="14.25">
      <c r="A6" s="3"/>
      <c r="G6" s="316" t="s">
        <v>128</v>
      </c>
      <c r="H6" s="317"/>
      <c r="I6" s="317"/>
      <c r="AA6" s="304"/>
      <c r="AB6" s="172" t="s">
        <v>116</v>
      </c>
      <c r="AC6" s="175">
        <f>I22</f>
        <v>6.669669261678024</v>
      </c>
      <c r="AD6" s="175">
        <f>I9</f>
        <v>-5.4302027777522799</v>
      </c>
      <c r="AE6" s="175">
        <f>I10</f>
        <v>-5.3825614750401378</v>
      </c>
      <c r="AF6" s="175">
        <f>I13</f>
        <v>-7.0057706869989804</v>
      </c>
      <c r="AG6" s="175">
        <f>I14</f>
        <v>-4.3464262717321294</v>
      </c>
      <c r="AH6" s="175">
        <f>I15</f>
        <v>-5.1518606820773254</v>
      </c>
      <c r="AI6" s="175">
        <f>I17</f>
        <v>3.5283355839177633</v>
      </c>
      <c r="AJ6" s="175">
        <f>I20</f>
        <v>31.65565974161002</v>
      </c>
      <c r="AK6" s="175">
        <f>I21</f>
        <v>25.132107770169696</v>
      </c>
    </row>
    <row r="7" spans="1:38" ht="27" customHeight="1">
      <c r="A7" s="19"/>
      <c r="B7" s="5"/>
      <c r="C7" s="5"/>
      <c r="D7" s="5"/>
      <c r="E7" s="23"/>
      <c r="F7" s="62" t="s">
        <v>273</v>
      </c>
      <c r="G7" s="63"/>
      <c r="H7" s="64" t="s">
        <v>1</v>
      </c>
      <c r="I7" s="17" t="s">
        <v>21</v>
      </c>
    </row>
    <row r="8" spans="1:38" ht="17.100000000000001" customHeight="1">
      <c r="A8" s="6"/>
      <c r="B8" s="7"/>
      <c r="C8" s="7"/>
      <c r="D8" s="7"/>
      <c r="E8" s="24"/>
      <c r="F8" s="28" t="s">
        <v>102</v>
      </c>
      <c r="G8" s="29" t="s">
        <v>2</v>
      </c>
      <c r="H8" s="65"/>
      <c r="I8" s="18"/>
    </row>
    <row r="9" spans="1:38" ht="18" customHeight="1">
      <c r="A9" s="313" t="s">
        <v>80</v>
      </c>
      <c r="B9" s="313" t="s">
        <v>81</v>
      </c>
      <c r="C9" s="47" t="s">
        <v>3</v>
      </c>
      <c r="D9" s="48"/>
      <c r="E9" s="49"/>
      <c r="F9" s="77">
        <v>206043</v>
      </c>
      <c r="G9" s="78">
        <f t="shared" ref="G9:G22" si="0">F9/$F$22*100</f>
        <v>35.949227950798218</v>
      </c>
      <c r="H9" s="79">
        <v>217874</v>
      </c>
      <c r="I9" s="80">
        <f t="shared" ref="I9:I21" si="1">(F9/H9-1)*100</f>
        <v>-5.4302027777522799</v>
      </c>
      <c r="AA9" s="306" t="s">
        <v>105</v>
      </c>
      <c r="AB9" s="307"/>
      <c r="AC9" s="308" t="s">
        <v>117</v>
      </c>
    </row>
    <row r="10" spans="1:38" ht="18" customHeight="1">
      <c r="A10" s="314"/>
      <c r="B10" s="314"/>
      <c r="C10" s="8"/>
      <c r="D10" s="50" t="s">
        <v>22</v>
      </c>
      <c r="E10" s="30"/>
      <c r="F10" s="81">
        <v>104891</v>
      </c>
      <c r="G10" s="82">
        <f t="shared" si="0"/>
        <v>18.300793858501265</v>
      </c>
      <c r="H10" s="83">
        <v>110858</v>
      </c>
      <c r="I10" s="84">
        <f t="shared" si="1"/>
        <v>-5.3825614750401378</v>
      </c>
      <c r="AA10" s="299" t="s">
        <v>106</v>
      </c>
      <c r="AB10" s="299"/>
      <c r="AC10" s="308"/>
      <c r="AD10" s="300" t="s">
        <v>118</v>
      </c>
      <c r="AE10" s="309"/>
      <c r="AF10" s="310"/>
      <c r="AG10" s="300" t="s">
        <v>119</v>
      </c>
      <c r="AH10" s="305"/>
      <c r="AI10" s="301"/>
      <c r="AJ10" s="300" t="s">
        <v>120</v>
      </c>
      <c r="AK10" s="301"/>
    </row>
    <row r="11" spans="1:38" ht="18" customHeight="1">
      <c r="A11" s="314"/>
      <c r="B11" s="314"/>
      <c r="C11" s="34"/>
      <c r="D11" s="35"/>
      <c r="E11" s="33" t="s">
        <v>23</v>
      </c>
      <c r="F11" s="85">
        <v>88078</v>
      </c>
      <c r="G11" s="86">
        <f t="shared" si="0"/>
        <v>15.367355840530402</v>
      </c>
      <c r="H11" s="87">
        <v>88248</v>
      </c>
      <c r="I11" s="88">
        <f t="shared" si="1"/>
        <v>-0.19263892666122606</v>
      </c>
      <c r="AA11" s="299"/>
      <c r="AB11" s="299"/>
      <c r="AC11" s="306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14"/>
      <c r="B12" s="314"/>
      <c r="C12" s="34"/>
      <c r="D12" s="36"/>
      <c r="E12" s="33" t="s">
        <v>24</v>
      </c>
      <c r="F12" s="85">
        <v>9644</v>
      </c>
      <c r="G12" s="86">
        <f>F12/$F$22*100</f>
        <v>1.6826310738899068</v>
      </c>
      <c r="H12" s="87">
        <v>15432</v>
      </c>
      <c r="I12" s="88">
        <f t="shared" si="1"/>
        <v>-37.506480041472265</v>
      </c>
      <c r="AA12" s="302" t="str">
        <f>E1</f>
        <v>仙台市</v>
      </c>
      <c r="AB12" s="172" t="s">
        <v>114</v>
      </c>
      <c r="AC12" s="173">
        <f>F40</f>
        <v>573150</v>
      </c>
      <c r="AD12" s="173">
        <f>F23</f>
        <v>308180</v>
      </c>
      <c r="AE12" s="173">
        <f>F24</f>
        <v>121093</v>
      </c>
      <c r="AF12" s="173">
        <f>F26</f>
        <v>62934</v>
      </c>
      <c r="AG12" s="173">
        <f>F27</f>
        <v>204282</v>
      </c>
      <c r="AH12" s="173">
        <f>F28</f>
        <v>75780</v>
      </c>
      <c r="AI12" s="173">
        <f>F32</f>
        <v>9866</v>
      </c>
      <c r="AJ12" s="173">
        <f>F34</f>
        <v>60688</v>
      </c>
      <c r="AK12" s="173">
        <f>F35</f>
        <v>59562</v>
      </c>
      <c r="AL12" s="177"/>
    </row>
    <row r="13" spans="1:38" ht="18" customHeight="1">
      <c r="A13" s="314"/>
      <c r="B13" s="314"/>
      <c r="C13" s="11"/>
      <c r="D13" s="31" t="s">
        <v>25</v>
      </c>
      <c r="E13" s="32"/>
      <c r="F13" s="89">
        <v>71228</v>
      </c>
      <c r="G13" s="90">
        <f t="shared" si="0"/>
        <v>12.42746226991189</v>
      </c>
      <c r="H13" s="91">
        <v>76594</v>
      </c>
      <c r="I13" s="92">
        <f t="shared" si="1"/>
        <v>-7.0057706869989804</v>
      </c>
      <c r="AA13" s="303"/>
      <c r="AB13" s="172" t="s">
        <v>115</v>
      </c>
      <c r="AC13" s="175"/>
      <c r="AD13" s="175">
        <f>G23</f>
        <v>53.76951932303934</v>
      </c>
      <c r="AE13" s="175">
        <f>G24</f>
        <v>21.127628020587981</v>
      </c>
      <c r="AF13" s="175">
        <f>G26</f>
        <v>10.98037163046323</v>
      </c>
      <c r="AG13" s="175">
        <f>G27</f>
        <v>35.641978539649308</v>
      </c>
      <c r="AH13" s="175">
        <f>G28</f>
        <v>13.221669719968595</v>
      </c>
      <c r="AI13" s="175">
        <f>G32</f>
        <v>1.7213643897758004</v>
      </c>
      <c r="AJ13" s="175">
        <f>G34</f>
        <v>10.58850213731135</v>
      </c>
      <c r="AK13" s="175">
        <f>G35</f>
        <v>10.392043967547762</v>
      </c>
    </row>
    <row r="14" spans="1:38" ht="18" customHeight="1">
      <c r="A14" s="314"/>
      <c r="B14" s="314"/>
      <c r="C14" s="52" t="s">
        <v>4</v>
      </c>
      <c r="D14" s="53"/>
      <c r="E14" s="54"/>
      <c r="F14" s="85">
        <v>2971</v>
      </c>
      <c r="G14" s="86">
        <f t="shared" si="0"/>
        <v>0.51836343016662301</v>
      </c>
      <c r="H14" s="87">
        <v>3106</v>
      </c>
      <c r="I14" s="88">
        <f t="shared" si="1"/>
        <v>-4.3464262717321294</v>
      </c>
      <c r="AA14" s="304"/>
      <c r="AB14" s="172" t="s">
        <v>116</v>
      </c>
      <c r="AC14" s="175">
        <f>I40</f>
        <v>6.669669261678024</v>
      </c>
      <c r="AD14" s="175">
        <f>I23</f>
        <v>2.4303016605288663</v>
      </c>
      <c r="AE14" s="175">
        <f>I24</f>
        <v>0.40046430644224973</v>
      </c>
      <c r="AF14" s="175">
        <f>I26</f>
        <v>6.6244239631336299</v>
      </c>
      <c r="AG14" s="175">
        <f>I27</f>
        <v>15.159817351598171</v>
      </c>
      <c r="AH14" s="175">
        <f>I28</f>
        <v>5.3319248304236622</v>
      </c>
      <c r="AI14" s="175">
        <f>I32</f>
        <v>6.3375727527484438</v>
      </c>
      <c r="AJ14" s="175">
        <f>I34</f>
        <v>2.7652188637710573</v>
      </c>
      <c r="AK14" s="175">
        <f>I35</f>
        <v>3.359594627425122</v>
      </c>
    </row>
    <row r="15" spans="1:38" ht="18" customHeight="1">
      <c r="A15" s="314"/>
      <c r="B15" s="314"/>
      <c r="C15" s="52" t="s">
        <v>5</v>
      </c>
      <c r="D15" s="53"/>
      <c r="E15" s="54"/>
      <c r="F15" s="85">
        <v>18300</v>
      </c>
      <c r="G15" s="86">
        <f t="shared" si="0"/>
        <v>3.1928814446479978</v>
      </c>
      <c r="H15" s="87">
        <v>19294</v>
      </c>
      <c r="I15" s="88">
        <f t="shared" si="1"/>
        <v>-5.1518606820773254</v>
      </c>
    </row>
    <row r="16" spans="1:38" ht="18" customHeight="1">
      <c r="A16" s="314"/>
      <c r="B16" s="314"/>
      <c r="C16" s="52" t="s">
        <v>26</v>
      </c>
      <c r="D16" s="53"/>
      <c r="E16" s="54"/>
      <c r="F16" s="85">
        <v>13141</v>
      </c>
      <c r="G16" s="86">
        <f t="shared" si="0"/>
        <v>2.2927680362906742</v>
      </c>
      <c r="H16" s="87">
        <v>13920</v>
      </c>
      <c r="I16" s="88">
        <f>(F16/H16-1)*100</f>
        <v>-5.5962643678160955</v>
      </c>
    </row>
    <row r="17" spans="1:9" ht="18" customHeight="1">
      <c r="A17" s="314"/>
      <c r="B17" s="314"/>
      <c r="C17" s="52" t="s">
        <v>6</v>
      </c>
      <c r="D17" s="53"/>
      <c r="E17" s="54"/>
      <c r="F17" s="85">
        <v>95068</v>
      </c>
      <c r="G17" s="86">
        <f t="shared" si="0"/>
        <v>16.586931867748408</v>
      </c>
      <c r="H17" s="87">
        <v>91828</v>
      </c>
      <c r="I17" s="88">
        <f t="shared" si="1"/>
        <v>3.5283355839177633</v>
      </c>
    </row>
    <row r="18" spans="1:9" ht="18" customHeight="1">
      <c r="A18" s="314"/>
      <c r="B18" s="314"/>
      <c r="C18" s="52" t="s">
        <v>27</v>
      </c>
      <c r="D18" s="53"/>
      <c r="E18" s="54"/>
      <c r="F18" s="85">
        <v>28714</v>
      </c>
      <c r="G18" s="86">
        <f t="shared" si="0"/>
        <v>5.009857803367356</v>
      </c>
      <c r="H18" s="87">
        <v>26728</v>
      </c>
      <c r="I18" s="88">
        <f t="shared" si="1"/>
        <v>7.4304100568691966</v>
      </c>
    </row>
    <row r="19" spans="1:9" ht="18" customHeight="1">
      <c r="A19" s="314"/>
      <c r="B19" s="314"/>
      <c r="C19" s="52" t="s">
        <v>28</v>
      </c>
      <c r="D19" s="53"/>
      <c r="E19" s="54"/>
      <c r="F19" s="85">
        <v>6033</v>
      </c>
      <c r="G19" s="86">
        <f t="shared" si="0"/>
        <v>1.0526040303585449</v>
      </c>
      <c r="H19" s="87">
        <v>5138</v>
      </c>
      <c r="I19" s="88">
        <f t="shared" si="1"/>
        <v>17.419229272090298</v>
      </c>
    </row>
    <row r="20" spans="1:9" ht="18" customHeight="1">
      <c r="A20" s="314"/>
      <c r="B20" s="314"/>
      <c r="C20" s="52" t="s">
        <v>7</v>
      </c>
      <c r="D20" s="53"/>
      <c r="E20" s="54"/>
      <c r="F20" s="85">
        <v>68378</v>
      </c>
      <c r="G20" s="86">
        <f t="shared" si="0"/>
        <v>11.930210241647037</v>
      </c>
      <c r="H20" s="87">
        <v>51937</v>
      </c>
      <c r="I20" s="88">
        <f t="shared" si="1"/>
        <v>31.65565974161002</v>
      </c>
    </row>
    <row r="21" spans="1:9" ht="18" customHeight="1">
      <c r="A21" s="314"/>
      <c r="B21" s="314"/>
      <c r="C21" s="57" t="s">
        <v>8</v>
      </c>
      <c r="D21" s="58"/>
      <c r="E21" s="56"/>
      <c r="F21" s="93">
        <f>573150-SUM(F9,F14:F20)</f>
        <v>134502</v>
      </c>
      <c r="G21" s="94">
        <f t="shared" si="0"/>
        <v>23.467155194975138</v>
      </c>
      <c r="H21" s="95">
        <v>107488</v>
      </c>
      <c r="I21" s="96">
        <f t="shared" si="1"/>
        <v>25.132107770169696</v>
      </c>
    </row>
    <row r="22" spans="1:9" ht="18" customHeight="1">
      <c r="A22" s="314"/>
      <c r="B22" s="315"/>
      <c r="C22" s="59" t="s">
        <v>9</v>
      </c>
      <c r="D22" s="37"/>
      <c r="E22" s="60"/>
      <c r="F22" s="97">
        <f>SUM(F9,F14:F21)</f>
        <v>573150</v>
      </c>
      <c r="G22" s="98">
        <f t="shared" si="0"/>
        <v>100</v>
      </c>
      <c r="H22" s="97">
        <f>SUM(H9,H14:H21)</f>
        <v>537313</v>
      </c>
      <c r="I22" s="277">
        <f t="shared" ref="I22:I40" si="2">(F22/H22-1)*100</f>
        <v>6.669669261678024</v>
      </c>
    </row>
    <row r="23" spans="1:9" ht="18" customHeight="1">
      <c r="A23" s="314"/>
      <c r="B23" s="313" t="s">
        <v>82</v>
      </c>
      <c r="C23" s="4" t="s">
        <v>10</v>
      </c>
      <c r="D23" s="5"/>
      <c r="E23" s="23"/>
      <c r="F23" s="77">
        <v>308180</v>
      </c>
      <c r="G23" s="78">
        <f t="shared" ref="G23:G37" si="3">F23/$F$40*100</f>
        <v>53.76951932303934</v>
      </c>
      <c r="H23" s="79">
        <v>300868</v>
      </c>
      <c r="I23" s="99">
        <f t="shared" si="2"/>
        <v>2.4303016605288663</v>
      </c>
    </row>
    <row r="24" spans="1:9" ht="18" customHeight="1">
      <c r="A24" s="314"/>
      <c r="B24" s="314"/>
      <c r="C24" s="8"/>
      <c r="D24" s="10" t="s">
        <v>11</v>
      </c>
      <c r="E24" s="38"/>
      <c r="F24" s="85">
        <v>121093</v>
      </c>
      <c r="G24" s="86">
        <f t="shared" si="3"/>
        <v>21.127628020587981</v>
      </c>
      <c r="H24" s="87">
        <v>120610</v>
      </c>
      <c r="I24" s="88">
        <f t="shared" si="2"/>
        <v>0.40046430644224973</v>
      </c>
    </row>
    <row r="25" spans="1:9" ht="18" customHeight="1">
      <c r="A25" s="314"/>
      <c r="B25" s="314"/>
      <c r="C25" s="8"/>
      <c r="D25" s="10" t="s">
        <v>29</v>
      </c>
      <c r="E25" s="38"/>
      <c r="F25" s="85">
        <v>124153</v>
      </c>
      <c r="G25" s="86">
        <f t="shared" si="3"/>
        <v>21.661519671988135</v>
      </c>
      <c r="H25" s="87">
        <v>121234</v>
      </c>
      <c r="I25" s="88">
        <f t="shared" si="2"/>
        <v>2.4077404028572946</v>
      </c>
    </row>
    <row r="26" spans="1:9" ht="18" customHeight="1">
      <c r="A26" s="314"/>
      <c r="B26" s="314"/>
      <c r="C26" s="11"/>
      <c r="D26" s="10" t="s">
        <v>12</v>
      </c>
      <c r="E26" s="38"/>
      <c r="F26" s="85">
        <v>62934</v>
      </c>
      <c r="G26" s="86">
        <f t="shared" si="3"/>
        <v>10.98037163046323</v>
      </c>
      <c r="H26" s="87">
        <v>59024</v>
      </c>
      <c r="I26" s="88">
        <f t="shared" si="2"/>
        <v>6.6244239631336299</v>
      </c>
    </row>
    <row r="27" spans="1:9" ht="18" customHeight="1">
      <c r="A27" s="314"/>
      <c r="B27" s="314"/>
      <c r="C27" s="8" t="s">
        <v>13</v>
      </c>
      <c r="D27" s="14"/>
      <c r="E27" s="25"/>
      <c r="F27" s="77">
        <f>573150-SUM(F23,F34)</f>
        <v>204282</v>
      </c>
      <c r="G27" s="78">
        <f t="shared" si="3"/>
        <v>35.641978539649308</v>
      </c>
      <c r="H27" s="79">
        <v>177390</v>
      </c>
      <c r="I27" s="99">
        <f t="shared" si="2"/>
        <v>15.159817351598171</v>
      </c>
    </row>
    <row r="28" spans="1:9" ht="18" customHeight="1">
      <c r="A28" s="314"/>
      <c r="B28" s="314"/>
      <c r="C28" s="8"/>
      <c r="D28" s="10" t="s">
        <v>14</v>
      </c>
      <c r="E28" s="38"/>
      <c r="F28" s="85">
        <v>75780</v>
      </c>
      <c r="G28" s="86">
        <f t="shared" si="3"/>
        <v>13.221669719968595</v>
      </c>
      <c r="H28" s="87">
        <v>71944</v>
      </c>
      <c r="I28" s="88">
        <f t="shared" si="2"/>
        <v>5.3319248304236622</v>
      </c>
    </row>
    <row r="29" spans="1:9" ht="18" customHeight="1">
      <c r="A29" s="314"/>
      <c r="B29" s="314"/>
      <c r="C29" s="8"/>
      <c r="D29" s="10" t="s">
        <v>30</v>
      </c>
      <c r="E29" s="38"/>
      <c r="F29" s="85">
        <v>10611</v>
      </c>
      <c r="G29" s="86">
        <f t="shared" si="3"/>
        <v>1.8513478147081917</v>
      </c>
      <c r="H29" s="87">
        <v>10455</v>
      </c>
      <c r="I29" s="88">
        <f t="shared" si="2"/>
        <v>1.4921090387374436</v>
      </c>
    </row>
    <row r="30" spans="1:9" ht="18" customHeight="1">
      <c r="A30" s="314"/>
      <c r="B30" s="314"/>
      <c r="C30" s="8"/>
      <c r="D30" s="10" t="s">
        <v>31</v>
      </c>
      <c r="E30" s="38"/>
      <c r="F30" s="85">
        <v>41653</v>
      </c>
      <c r="G30" s="86">
        <f t="shared" si="3"/>
        <v>7.2673820116897838</v>
      </c>
      <c r="H30" s="87">
        <v>33600</v>
      </c>
      <c r="I30" s="88">
        <f t="shared" si="2"/>
        <v>23.967261904761905</v>
      </c>
    </row>
    <row r="31" spans="1:9" ht="18" customHeight="1">
      <c r="A31" s="314"/>
      <c r="B31" s="314"/>
      <c r="C31" s="8"/>
      <c r="D31" s="10" t="s">
        <v>32</v>
      </c>
      <c r="E31" s="38"/>
      <c r="F31" s="85">
        <v>34355</v>
      </c>
      <c r="G31" s="86">
        <f t="shared" si="3"/>
        <v>5.9940678705399986</v>
      </c>
      <c r="H31" s="87">
        <v>32429</v>
      </c>
      <c r="I31" s="88">
        <f t="shared" si="2"/>
        <v>5.9391285577723663</v>
      </c>
    </row>
    <row r="32" spans="1:9" ht="18" customHeight="1">
      <c r="A32" s="314"/>
      <c r="B32" s="314"/>
      <c r="C32" s="8"/>
      <c r="D32" s="10" t="s">
        <v>15</v>
      </c>
      <c r="E32" s="38"/>
      <c r="F32" s="85">
        <v>9866</v>
      </c>
      <c r="G32" s="86">
        <f t="shared" si="3"/>
        <v>1.7213643897758004</v>
      </c>
      <c r="H32" s="87">
        <v>9278</v>
      </c>
      <c r="I32" s="88">
        <f t="shared" si="2"/>
        <v>6.3375727527484438</v>
      </c>
    </row>
    <row r="33" spans="1:9" ht="18" customHeight="1">
      <c r="A33" s="314"/>
      <c r="B33" s="314"/>
      <c r="C33" s="11"/>
      <c r="D33" s="10" t="s">
        <v>33</v>
      </c>
      <c r="E33" s="38"/>
      <c r="F33" s="85">
        <v>31717</v>
      </c>
      <c r="G33" s="86">
        <f t="shared" si="3"/>
        <v>5.5338044142022165</v>
      </c>
      <c r="H33" s="87">
        <v>19384</v>
      </c>
      <c r="I33" s="88">
        <f t="shared" si="2"/>
        <v>63.624638877424687</v>
      </c>
    </row>
    <row r="34" spans="1:9" ht="18" customHeight="1">
      <c r="A34" s="314"/>
      <c r="B34" s="314"/>
      <c r="C34" s="8" t="s">
        <v>16</v>
      </c>
      <c r="D34" s="14"/>
      <c r="E34" s="25"/>
      <c r="F34" s="77">
        <v>60688</v>
      </c>
      <c r="G34" s="78">
        <f t="shared" si="3"/>
        <v>10.58850213731135</v>
      </c>
      <c r="H34" s="79">
        <v>59055</v>
      </c>
      <c r="I34" s="99">
        <f t="shared" si="2"/>
        <v>2.7652188637710573</v>
      </c>
    </row>
    <row r="35" spans="1:9" ht="18" customHeight="1">
      <c r="A35" s="314"/>
      <c r="B35" s="314"/>
      <c r="C35" s="8"/>
      <c r="D35" s="39" t="s">
        <v>17</v>
      </c>
      <c r="E35" s="40"/>
      <c r="F35" s="81">
        <v>59562</v>
      </c>
      <c r="G35" s="82">
        <f t="shared" si="3"/>
        <v>10.392043967547762</v>
      </c>
      <c r="H35" s="83">
        <v>57626</v>
      </c>
      <c r="I35" s="84">
        <f t="shared" si="2"/>
        <v>3.359594627425122</v>
      </c>
    </row>
    <row r="36" spans="1:9" ht="18" customHeight="1">
      <c r="A36" s="314"/>
      <c r="B36" s="314"/>
      <c r="C36" s="8"/>
      <c r="D36" s="41"/>
      <c r="E36" s="159" t="s">
        <v>103</v>
      </c>
      <c r="F36" s="85">
        <v>20836</v>
      </c>
      <c r="G36" s="86">
        <f t="shared" si="3"/>
        <v>3.6353485126057752</v>
      </c>
      <c r="H36" s="87">
        <v>24261</v>
      </c>
      <c r="I36" s="88">
        <f>(F36/H36-1)*100</f>
        <v>-14.117307613041508</v>
      </c>
    </row>
    <row r="37" spans="1:9" ht="18" customHeight="1">
      <c r="A37" s="314"/>
      <c r="B37" s="314"/>
      <c r="C37" s="8"/>
      <c r="D37" s="12"/>
      <c r="E37" s="33" t="s">
        <v>34</v>
      </c>
      <c r="F37" s="85">
        <v>38726</v>
      </c>
      <c r="G37" s="86">
        <f t="shared" si="3"/>
        <v>6.7566954549419869</v>
      </c>
      <c r="H37" s="87">
        <v>33365</v>
      </c>
      <c r="I37" s="88">
        <f t="shared" si="2"/>
        <v>16.067735651131422</v>
      </c>
    </row>
    <row r="38" spans="1:9" ht="18" customHeight="1">
      <c r="A38" s="314"/>
      <c r="B38" s="314"/>
      <c r="C38" s="8"/>
      <c r="D38" s="61" t="s">
        <v>35</v>
      </c>
      <c r="E38" s="54"/>
      <c r="F38" s="85">
        <v>1126</v>
      </c>
      <c r="G38" s="82">
        <f>F38/$F$40*100</f>
        <v>0.19645816976358718</v>
      </c>
      <c r="H38" s="87">
        <v>1429</v>
      </c>
      <c r="I38" s="88">
        <f t="shared" si="2"/>
        <v>-21.203638908327505</v>
      </c>
    </row>
    <row r="39" spans="1:9" ht="18" customHeight="1">
      <c r="A39" s="314"/>
      <c r="B39" s="314"/>
      <c r="C39" s="6"/>
      <c r="D39" s="55" t="s">
        <v>36</v>
      </c>
      <c r="E39" s="56"/>
      <c r="F39" s="93">
        <v>0</v>
      </c>
      <c r="G39" s="94">
        <f>F39/$F$40*100</f>
        <v>0</v>
      </c>
      <c r="H39" s="156">
        <v>0</v>
      </c>
      <c r="I39" s="96" t="e">
        <f t="shared" si="2"/>
        <v>#DIV/0!</v>
      </c>
    </row>
    <row r="40" spans="1:9" ht="18" customHeight="1">
      <c r="A40" s="315"/>
      <c r="B40" s="315"/>
      <c r="C40" s="6" t="s">
        <v>18</v>
      </c>
      <c r="D40" s="7"/>
      <c r="E40" s="24"/>
      <c r="F40" s="97">
        <f>SUM(F23,F27,F34)</f>
        <v>573150</v>
      </c>
      <c r="G40" s="278">
        <f>F40/$F$40*100</f>
        <v>100</v>
      </c>
      <c r="H40" s="97">
        <f>SUM(H23,H27,H34)</f>
        <v>537313</v>
      </c>
      <c r="I40" s="277">
        <f t="shared" si="2"/>
        <v>6.669669261678024</v>
      </c>
    </row>
    <row r="41" spans="1:9" ht="18" customHeight="1">
      <c r="A41" s="157" t="s">
        <v>19</v>
      </c>
      <c r="B41" s="157"/>
    </row>
    <row r="42" spans="1:9" ht="18" customHeight="1">
      <c r="A42" s="158" t="s">
        <v>20</v>
      </c>
      <c r="B42" s="157"/>
    </row>
    <row r="52" spans="10:10">
      <c r="J52" s="14"/>
    </row>
    <row r="53" spans="10:10">
      <c r="J53" s="14"/>
    </row>
  </sheetData>
  <mergeCells count="24">
    <mergeCell ref="A1:D1"/>
    <mergeCell ref="A9:A40"/>
    <mergeCell ref="B9:B22"/>
    <mergeCell ref="B23:B40"/>
    <mergeCell ref="G6:I6"/>
    <mergeCell ref="AA1:AB1"/>
    <mergeCell ref="AA2:AA3"/>
    <mergeCell ref="AB2:AB3"/>
    <mergeCell ref="AC2:AC3"/>
    <mergeCell ref="AD2:AF2"/>
    <mergeCell ref="AG2:AG3"/>
    <mergeCell ref="AH2:AH3"/>
    <mergeCell ref="AJ10:AK10"/>
    <mergeCell ref="AA12:AA14"/>
    <mergeCell ref="AI2:AI3"/>
    <mergeCell ref="AK2:AK3"/>
    <mergeCell ref="AJ2:AJ3"/>
    <mergeCell ref="AG10:AI10"/>
    <mergeCell ref="AA4:AA6"/>
    <mergeCell ref="AA9:AB9"/>
    <mergeCell ref="AC9:AC11"/>
    <mergeCell ref="AA10:AA11"/>
    <mergeCell ref="AB10:AB11"/>
    <mergeCell ref="AD10:AF10"/>
  </mergeCells>
  <phoneticPr fontId="7"/>
  <printOptions horizontalCentered="1" verticalCentered="1" gridLinesSet="0"/>
  <pageMargins left="0" right="0" top="0.43307086614173229" bottom="0.19685039370078741" header="0.19685039370078741" footer="0.31496062992125984"/>
  <pageSetup paperSize="9" scale="97" orientation="portrait" useFirstPageNumber="1" r:id="rId1"/>
  <headerFooter alignWithMargins="0">
    <oddHeader>&amp;R&amp;"明朝,斜体"&amp;9指定都市－1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50"/>
  <sheetViews>
    <sheetView view="pageBreakPreview" zoomScale="85" zoomScaleNormal="100" zoomScaleSheetLayoutView="85" workbookViewId="0">
      <pane xSplit="5" ySplit="7" topLeftCell="F8" activePane="bottomRight" state="frozen"/>
      <selection activeCell="M28" sqref="M28"/>
      <selection pane="topRight" activeCell="M28" sqref="M28"/>
      <selection pane="bottomLeft" activeCell="M28" sqref="M28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13" width="13.625" style="1" customWidth="1"/>
    <col min="14" max="14" width="13.625" style="14" customWidth="1"/>
    <col min="15" max="23" width="13.625" style="1" customWidth="1"/>
    <col min="24" max="27" width="12" style="1" customWidth="1"/>
    <col min="28" max="16384" width="9" style="1"/>
  </cols>
  <sheetData>
    <row r="1" spans="1:27" ht="33.950000000000003" customHeight="1">
      <c r="A1" s="70" t="s">
        <v>0</v>
      </c>
      <c r="B1" s="42"/>
      <c r="C1" s="42"/>
      <c r="D1" s="107" t="s">
        <v>297</v>
      </c>
      <c r="E1" s="44"/>
      <c r="F1" s="44"/>
      <c r="G1" s="44"/>
    </row>
    <row r="2" spans="1:27" ht="15" customHeight="1"/>
    <row r="3" spans="1:27" ht="15" customHeight="1">
      <c r="A3" s="45" t="s">
        <v>43</v>
      </c>
      <c r="B3" s="45"/>
      <c r="C3" s="45"/>
      <c r="D3" s="45"/>
    </row>
    <row r="4" spans="1:27" ht="15" customHeight="1">
      <c r="A4" s="45"/>
      <c r="B4" s="45"/>
      <c r="C4" s="45"/>
      <c r="D4" s="45"/>
    </row>
    <row r="5" spans="1:27" ht="15.95" customHeight="1">
      <c r="A5" s="37" t="s">
        <v>274</v>
      </c>
      <c r="B5" s="37"/>
      <c r="C5" s="37"/>
      <c r="D5" s="37"/>
      <c r="K5" s="46"/>
      <c r="Q5" s="46" t="s">
        <v>44</v>
      </c>
    </row>
    <row r="6" spans="1:27" ht="15.95" customHeight="1">
      <c r="A6" s="335" t="s">
        <v>45</v>
      </c>
      <c r="B6" s="336"/>
      <c r="C6" s="336"/>
      <c r="D6" s="336"/>
      <c r="E6" s="337"/>
      <c r="F6" s="320" t="s">
        <v>286</v>
      </c>
      <c r="G6" s="321"/>
      <c r="H6" s="320" t="s">
        <v>287</v>
      </c>
      <c r="I6" s="321"/>
      <c r="J6" s="320" t="s">
        <v>288</v>
      </c>
      <c r="K6" s="321"/>
      <c r="L6" s="320" t="s">
        <v>289</v>
      </c>
      <c r="M6" s="321"/>
      <c r="N6" s="320" t="s">
        <v>290</v>
      </c>
      <c r="O6" s="321"/>
      <c r="P6" s="320" t="s">
        <v>291</v>
      </c>
      <c r="Q6" s="321"/>
    </row>
    <row r="7" spans="1:27" ht="15.95" customHeight="1">
      <c r="A7" s="338"/>
      <c r="B7" s="339"/>
      <c r="C7" s="339"/>
      <c r="D7" s="339"/>
      <c r="E7" s="340"/>
      <c r="F7" s="178" t="s">
        <v>273</v>
      </c>
      <c r="G7" s="51" t="s">
        <v>1</v>
      </c>
      <c r="H7" s="178" t="s">
        <v>273</v>
      </c>
      <c r="I7" s="51" t="s">
        <v>1</v>
      </c>
      <c r="J7" s="178" t="s">
        <v>273</v>
      </c>
      <c r="K7" s="51" t="s">
        <v>1</v>
      </c>
      <c r="L7" s="178" t="s">
        <v>273</v>
      </c>
      <c r="M7" s="51" t="s">
        <v>1</v>
      </c>
      <c r="N7" s="178" t="s">
        <v>273</v>
      </c>
      <c r="O7" s="51" t="s">
        <v>1</v>
      </c>
      <c r="P7" s="178" t="s">
        <v>273</v>
      </c>
      <c r="Q7" s="293" t="s">
        <v>1</v>
      </c>
    </row>
    <row r="8" spans="1:27" ht="15.95" customHeight="1">
      <c r="A8" s="341" t="s">
        <v>84</v>
      </c>
      <c r="B8" s="47" t="s">
        <v>46</v>
      </c>
      <c r="C8" s="48"/>
      <c r="D8" s="48"/>
      <c r="E8" s="100" t="s">
        <v>37</v>
      </c>
      <c r="F8" s="113">
        <v>34505</v>
      </c>
      <c r="G8" s="114">
        <v>35899</v>
      </c>
      <c r="H8" s="113">
        <v>8990</v>
      </c>
      <c r="I8" s="115">
        <v>9778</v>
      </c>
      <c r="J8" s="113">
        <v>19996</v>
      </c>
      <c r="K8" s="116">
        <v>23003</v>
      </c>
      <c r="L8" s="113">
        <v>27283</v>
      </c>
      <c r="M8" s="115">
        <v>27869</v>
      </c>
      <c r="N8" s="113">
        <v>30838</v>
      </c>
      <c r="O8" s="115">
        <v>37135</v>
      </c>
      <c r="P8" s="113">
        <v>17667</v>
      </c>
      <c r="Q8" s="116">
        <v>17737</v>
      </c>
      <c r="R8" s="71"/>
      <c r="S8" s="71"/>
      <c r="T8" s="71"/>
      <c r="U8" s="71"/>
      <c r="V8" s="71"/>
      <c r="W8" s="71"/>
      <c r="X8" s="71"/>
      <c r="Y8" s="71"/>
      <c r="Z8" s="71"/>
      <c r="AA8" s="71"/>
    </row>
    <row r="9" spans="1:27" ht="15.95" customHeight="1">
      <c r="A9" s="342"/>
      <c r="B9" s="14"/>
      <c r="C9" s="61" t="s">
        <v>47</v>
      </c>
      <c r="D9" s="53"/>
      <c r="E9" s="101" t="s">
        <v>38</v>
      </c>
      <c r="F9" s="117">
        <v>34346</v>
      </c>
      <c r="G9" s="118">
        <v>35204</v>
      </c>
      <c r="H9" s="117">
        <v>8990</v>
      </c>
      <c r="I9" s="119">
        <v>9778</v>
      </c>
      <c r="J9" s="117">
        <v>19996</v>
      </c>
      <c r="K9" s="120">
        <v>23003</v>
      </c>
      <c r="L9" s="117">
        <v>27281</v>
      </c>
      <c r="M9" s="119">
        <v>27867</v>
      </c>
      <c r="N9" s="117">
        <v>30835</v>
      </c>
      <c r="O9" s="119">
        <v>37132</v>
      </c>
      <c r="P9" s="117">
        <v>17667</v>
      </c>
      <c r="Q9" s="120">
        <v>17737</v>
      </c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spans="1:27" ht="15.95" customHeight="1">
      <c r="A10" s="342"/>
      <c r="B10" s="11"/>
      <c r="C10" s="61" t="s">
        <v>48</v>
      </c>
      <c r="D10" s="53"/>
      <c r="E10" s="101" t="s">
        <v>39</v>
      </c>
      <c r="F10" s="117">
        <v>159</v>
      </c>
      <c r="G10" s="118">
        <v>695</v>
      </c>
      <c r="H10" s="117">
        <v>0.01</v>
      </c>
      <c r="I10" s="119">
        <v>0.01</v>
      </c>
      <c r="J10" s="121">
        <v>0.4</v>
      </c>
      <c r="K10" s="122">
        <v>0.01</v>
      </c>
      <c r="L10" s="117">
        <v>2</v>
      </c>
      <c r="M10" s="119">
        <v>2</v>
      </c>
      <c r="N10" s="117">
        <v>3</v>
      </c>
      <c r="O10" s="119">
        <v>3</v>
      </c>
      <c r="P10" s="117">
        <v>0</v>
      </c>
      <c r="Q10" s="120">
        <v>0.3</v>
      </c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7" ht="15.95" customHeight="1">
      <c r="A11" s="342"/>
      <c r="B11" s="66" t="s">
        <v>49</v>
      </c>
      <c r="C11" s="67"/>
      <c r="D11" s="67"/>
      <c r="E11" s="103" t="s">
        <v>40</v>
      </c>
      <c r="F11" s="123">
        <v>32942</v>
      </c>
      <c r="G11" s="124">
        <v>33946</v>
      </c>
      <c r="H11" s="123">
        <v>10368</v>
      </c>
      <c r="I11" s="125">
        <v>10900</v>
      </c>
      <c r="J11" s="123">
        <v>22657</v>
      </c>
      <c r="K11" s="126">
        <v>25702</v>
      </c>
      <c r="L11" s="123">
        <v>25370</v>
      </c>
      <c r="M11" s="125">
        <v>25954</v>
      </c>
      <c r="N11" s="123">
        <v>28697</v>
      </c>
      <c r="O11" s="125">
        <v>35054</v>
      </c>
      <c r="P11" s="123">
        <v>18997</v>
      </c>
      <c r="Q11" s="126">
        <v>19200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27" ht="15.95" customHeight="1">
      <c r="A12" s="342"/>
      <c r="B12" s="8"/>
      <c r="C12" s="61" t="s">
        <v>50</v>
      </c>
      <c r="D12" s="53"/>
      <c r="E12" s="101" t="s">
        <v>41</v>
      </c>
      <c r="F12" s="117">
        <v>32605</v>
      </c>
      <c r="G12" s="118">
        <v>33016</v>
      </c>
      <c r="H12" s="123">
        <v>10318</v>
      </c>
      <c r="I12" s="119">
        <v>10850</v>
      </c>
      <c r="J12" s="123">
        <v>22607</v>
      </c>
      <c r="K12" s="120">
        <v>25652</v>
      </c>
      <c r="L12" s="117">
        <v>25302</v>
      </c>
      <c r="M12" s="119">
        <v>25883</v>
      </c>
      <c r="N12" s="117">
        <v>28650</v>
      </c>
      <c r="O12" s="119">
        <v>35007</v>
      </c>
      <c r="P12" s="117">
        <v>18897</v>
      </c>
      <c r="Q12" s="120">
        <v>19100</v>
      </c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27" ht="15.95" customHeight="1">
      <c r="A13" s="342"/>
      <c r="B13" s="14"/>
      <c r="C13" s="50" t="s">
        <v>51</v>
      </c>
      <c r="D13" s="68"/>
      <c r="E13" s="104" t="s">
        <v>42</v>
      </c>
      <c r="F13" s="160">
        <v>337</v>
      </c>
      <c r="G13" s="139">
        <v>930</v>
      </c>
      <c r="H13" s="121">
        <v>0.01</v>
      </c>
      <c r="I13" s="122">
        <v>0.01</v>
      </c>
      <c r="J13" s="121">
        <v>0.01</v>
      </c>
      <c r="K13" s="122">
        <v>0.01</v>
      </c>
      <c r="L13" s="127">
        <v>38</v>
      </c>
      <c r="M13" s="129">
        <v>41</v>
      </c>
      <c r="N13" s="296">
        <v>2</v>
      </c>
      <c r="O13" s="129">
        <v>2</v>
      </c>
      <c r="P13" s="127">
        <v>100</v>
      </c>
      <c r="Q13" s="130">
        <v>100</v>
      </c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27" ht="15.95" customHeight="1">
      <c r="A14" s="342"/>
      <c r="B14" s="52" t="s">
        <v>52</v>
      </c>
      <c r="C14" s="53"/>
      <c r="D14" s="53"/>
      <c r="E14" s="101" t="s">
        <v>88</v>
      </c>
      <c r="F14" s="161">
        <f t="shared" ref="F14:Q14" si="0">F9-F12</f>
        <v>1741</v>
      </c>
      <c r="G14" s="150">
        <f t="shared" si="0"/>
        <v>2188</v>
      </c>
      <c r="H14" s="161">
        <f t="shared" si="0"/>
        <v>-1328</v>
      </c>
      <c r="I14" s="150">
        <f t="shared" si="0"/>
        <v>-1072</v>
      </c>
      <c r="J14" s="161">
        <f t="shared" si="0"/>
        <v>-2611</v>
      </c>
      <c r="K14" s="150">
        <f t="shared" si="0"/>
        <v>-2649</v>
      </c>
      <c r="L14" s="161">
        <f t="shared" si="0"/>
        <v>1979</v>
      </c>
      <c r="M14" s="150">
        <f t="shared" si="0"/>
        <v>1984</v>
      </c>
      <c r="N14" s="161">
        <f t="shared" ref="N14:O14" si="1">N9-N12</f>
        <v>2185</v>
      </c>
      <c r="O14" s="150">
        <f t="shared" si="1"/>
        <v>2125</v>
      </c>
      <c r="P14" s="161">
        <f t="shared" si="0"/>
        <v>-1230</v>
      </c>
      <c r="Q14" s="150">
        <f t="shared" si="0"/>
        <v>-1363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27" ht="15.95" customHeight="1">
      <c r="A15" s="342"/>
      <c r="B15" s="52" t="s">
        <v>53</v>
      </c>
      <c r="C15" s="53"/>
      <c r="D15" s="53"/>
      <c r="E15" s="101" t="s">
        <v>89</v>
      </c>
      <c r="F15" s="161">
        <f t="shared" ref="F15:Q15" si="2">F10-F13</f>
        <v>-178</v>
      </c>
      <c r="G15" s="150">
        <f t="shared" si="2"/>
        <v>-235</v>
      </c>
      <c r="H15" s="161">
        <f t="shared" si="2"/>
        <v>0</v>
      </c>
      <c r="I15" s="150">
        <f t="shared" si="2"/>
        <v>0</v>
      </c>
      <c r="J15" s="161">
        <f t="shared" si="2"/>
        <v>0.39</v>
      </c>
      <c r="K15" s="150">
        <f t="shared" si="2"/>
        <v>0</v>
      </c>
      <c r="L15" s="161">
        <f t="shared" si="2"/>
        <v>-36</v>
      </c>
      <c r="M15" s="150">
        <f t="shared" si="2"/>
        <v>-39</v>
      </c>
      <c r="N15" s="161">
        <f t="shared" ref="N15:O15" si="3">N10-N13</f>
        <v>1</v>
      </c>
      <c r="O15" s="150">
        <f t="shared" si="3"/>
        <v>1</v>
      </c>
      <c r="P15" s="161">
        <f t="shared" si="2"/>
        <v>-100</v>
      </c>
      <c r="Q15" s="150">
        <f t="shared" si="2"/>
        <v>-99.7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27" ht="15.95" customHeight="1">
      <c r="A16" s="342"/>
      <c r="B16" s="52" t="s">
        <v>54</v>
      </c>
      <c r="C16" s="53"/>
      <c r="D16" s="53"/>
      <c r="E16" s="101" t="s">
        <v>90</v>
      </c>
      <c r="F16" s="160">
        <f t="shared" ref="F16:Q16" si="4">F8-F11</f>
        <v>1563</v>
      </c>
      <c r="G16" s="139">
        <f t="shared" si="4"/>
        <v>1953</v>
      </c>
      <c r="H16" s="160">
        <f t="shared" si="4"/>
        <v>-1378</v>
      </c>
      <c r="I16" s="139">
        <f t="shared" si="4"/>
        <v>-1122</v>
      </c>
      <c r="J16" s="160">
        <f t="shared" si="4"/>
        <v>-2661</v>
      </c>
      <c r="K16" s="139">
        <f t="shared" si="4"/>
        <v>-2699</v>
      </c>
      <c r="L16" s="160">
        <f t="shared" si="4"/>
        <v>1913</v>
      </c>
      <c r="M16" s="139">
        <f t="shared" si="4"/>
        <v>1915</v>
      </c>
      <c r="N16" s="297">
        <f t="shared" ref="N16:O16" si="5">N8-N11</f>
        <v>2141</v>
      </c>
      <c r="O16" s="295">
        <f t="shared" si="5"/>
        <v>2081</v>
      </c>
      <c r="P16" s="160">
        <f t="shared" si="4"/>
        <v>-1330</v>
      </c>
      <c r="Q16" s="139">
        <f t="shared" si="4"/>
        <v>-1463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 ht="15.95" customHeight="1">
      <c r="A17" s="342"/>
      <c r="B17" s="52" t="s">
        <v>55</v>
      </c>
      <c r="C17" s="53"/>
      <c r="D17" s="53"/>
      <c r="E17" s="43"/>
      <c r="F17" s="161">
        <v>0</v>
      </c>
      <c r="G17" s="150">
        <v>0</v>
      </c>
      <c r="H17" s="121">
        <v>7656</v>
      </c>
      <c r="I17" s="122">
        <v>6964</v>
      </c>
      <c r="J17" s="117">
        <v>95834</v>
      </c>
      <c r="K17" s="120">
        <v>97555</v>
      </c>
      <c r="L17" s="117">
        <v>0</v>
      </c>
      <c r="M17" s="119">
        <v>0</v>
      </c>
      <c r="N17" s="117">
        <v>522</v>
      </c>
      <c r="O17" s="119">
        <v>2159</v>
      </c>
      <c r="P17" s="121">
        <v>12752</v>
      </c>
      <c r="Q17" s="131">
        <v>12135</v>
      </c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ht="15.95" customHeight="1">
      <c r="A18" s="343"/>
      <c r="B18" s="59" t="s">
        <v>56</v>
      </c>
      <c r="C18" s="37"/>
      <c r="D18" s="37"/>
      <c r="E18" s="15"/>
      <c r="F18" s="162">
        <v>0</v>
      </c>
      <c r="G18" s="166">
        <v>0</v>
      </c>
      <c r="H18" s="132">
        <v>-1125</v>
      </c>
      <c r="I18" s="133">
        <v>-1165</v>
      </c>
      <c r="J18" s="132">
        <v>-3176</v>
      </c>
      <c r="K18" s="133">
        <v>-1479</v>
      </c>
      <c r="L18" s="132">
        <v>0</v>
      </c>
      <c r="M18" s="133">
        <v>0</v>
      </c>
      <c r="N18" s="132">
        <v>0</v>
      </c>
      <c r="O18" s="133">
        <v>0</v>
      </c>
      <c r="P18" s="132">
        <v>0</v>
      </c>
      <c r="Q18" s="134">
        <v>0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ht="15.95" customHeight="1">
      <c r="A19" s="342" t="s">
        <v>85</v>
      </c>
      <c r="B19" s="66" t="s">
        <v>57</v>
      </c>
      <c r="C19" s="69"/>
      <c r="D19" s="69"/>
      <c r="E19" s="105"/>
      <c r="F19" s="163">
        <v>19028</v>
      </c>
      <c r="G19" s="155">
        <v>19929</v>
      </c>
      <c r="H19" s="135">
        <v>1397</v>
      </c>
      <c r="I19" s="137">
        <v>1193</v>
      </c>
      <c r="J19" s="135">
        <v>2169</v>
      </c>
      <c r="K19" s="138">
        <v>2643</v>
      </c>
      <c r="L19" s="135">
        <v>5175</v>
      </c>
      <c r="M19" s="137">
        <v>5417</v>
      </c>
      <c r="N19" s="135">
        <v>3473</v>
      </c>
      <c r="O19" s="137">
        <v>3573</v>
      </c>
      <c r="P19" s="135">
        <v>2736</v>
      </c>
      <c r="Q19" s="138">
        <v>1189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ht="15.95" customHeight="1">
      <c r="A20" s="342"/>
      <c r="B20" s="13"/>
      <c r="C20" s="61" t="s">
        <v>58</v>
      </c>
      <c r="D20" s="53"/>
      <c r="E20" s="101"/>
      <c r="F20" s="161">
        <v>14938</v>
      </c>
      <c r="G20" s="150">
        <v>15426</v>
      </c>
      <c r="H20" s="117">
        <v>1010</v>
      </c>
      <c r="I20" s="119">
        <v>756</v>
      </c>
      <c r="J20" s="117">
        <v>1629</v>
      </c>
      <c r="K20" s="122">
        <v>1934</v>
      </c>
      <c r="L20" s="117">
        <v>4000</v>
      </c>
      <c r="M20" s="119">
        <v>3400</v>
      </c>
      <c r="N20" s="117">
        <v>3300</v>
      </c>
      <c r="O20" s="119">
        <v>3300</v>
      </c>
      <c r="P20" s="117">
        <v>2026</v>
      </c>
      <c r="Q20" s="120">
        <v>496</v>
      </c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ht="15.95" customHeight="1">
      <c r="A21" s="342"/>
      <c r="B21" s="26" t="s">
        <v>59</v>
      </c>
      <c r="C21" s="67"/>
      <c r="D21" s="67"/>
      <c r="E21" s="103" t="s">
        <v>91</v>
      </c>
      <c r="F21" s="164">
        <v>19028</v>
      </c>
      <c r="G21" s="149">
        <v>19929</v>
      </c>
      <c r="H21" s="123">
        <v>1397</v>
      </c>
      <c r="I21" s="125">
        <v>1193</v>
      </c>
      <c r="J21" s="123">
        <v>2169</v>
      </c>
      <c r="K21" s="126">
        <v>2643</v>
      </c>
      <c r="L21" s="123">
        <v>5175</v>
      </c>
      <c r="M21" s="125">
        <v>5417</v>
      </c>
      <c r="N21" s="123">
        <v>3473</v>
      </c>
      <c r="O21" s="125">
        <v>3573</v>
      </c>
      <c r="P21" s="123">
        <v>2736</v>
      </c>
      <c r="Q21" s="126">
        <v>1189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ht="15.95" customHeight="1">
      <c r="A22" s="342"/>
      <c r="B22" s="66" t="s">
        <v>60</v>
      </c>
      <c r="C22" s="69"/>
      <c r="D22" s="69"/>
      <c r="E22" s="105" t="s">
        <v>92</v>
      </c>
      <c r="F22" s="163">
        <v>32835</v>
      </c>
      <c r="G22" s="155">
        <v>33387</v>
      </c>
      <c r="H22" s="135">
        <v>1834</v>
      </c>
      <c r="I22" s="137">
        <v>1664</v>
      </c>
      <c r="J22" s="135">
        <v>10003</v>
      </c>
      <c r="K22" s="138">
        <v>10033</v>
      </c>
      <c r="L22" s="135">
        <v>18881</v>
      </c>
      <c r="M22" s="137">
        <v>19009</v>
      </c>
      <c r="N22" s="135">
        <v>7753</v>
      </c>
      <c r="O22" s="137">
        <v>7690</v>
      </c>
      <c r="P22" s="135">
        <v>3104</v>
      </c>
      <c r="Q22" s="138">
        <v>1501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27" ht="15.95" customHeight="1">
      <c r="A23" s="342"/>
      <c r="B23" s="8" t="s">
        <v>61</v>
      </c>
      <c r="C23" s="50" t="s">
        <v>62</v>
      </c>
      <c r="D23" s="68"/>
      <c r="E23" s="104"/>
      <c r="F23" s="160">
        <v>19266</v>
      </c>
      <c r="G23" s="139">
        <v>19711</v>
      </c>
      <c r="H23" s="127">
        <v>724</v>
      </c>
      <c r="I23" s="129">
        <v>800</v>
      </c>
      <c r="J23" s="127">
        <v>7996</v>
      </c>
      <c r="K23" s="130">
        <v>7499</v>
      </c>
      <c r="L23" s="127">
        <v>6067</v>
      </c>
      <c r="M23" s="129">
        <v>6299</v>
      </c>
      <c r="N23" s="296">
        <v>3567</v>
      </c>
      <c r="O23" s="129">
        <v>4007</v>
      </c>
      <c r="P23" s="127">
        <v>994</v>
      </c>
      <c r="Q23" s="130">
        <v>517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7" ht="15.95" customHeight="1">
      <c r="A24" s="342"/>
      <c r="B24" s="52" t="s">
        <v>93</v>
      </c>
      <c r="C24" s="53"/>
      <c r="D24" s="53"/>
      <c r="E24" s="101" t="s">
        <v>94</v>
      </c>
      <c r="F24" s="161">
        <f t="shared" ref="F24:Q24" si="6">F21-F22</f>
        <v>-13807</v>
      </c>
      <c r="G24" s="150">
        <f t="shared" si="6"/>
        <v>-13458</v>
      </c>
      <c r="H24" s="161">
        <f t="shared" si="6"/>
        <v>-437</v>
      </c>
      <c r="I24" s="150">
        <f t="shared" si="6"/>
        <v>-471</v>
      </c>
      <c r="J24" s="161">
        <f t="shared" si="6"/>
        <v>-7834</v>
      </c>
      <c r="K24" s="150">
        <f t="shared" si="6"/>
        <v>-7390</v>
      </c>
      <c r="L24" s="161">
        <f t="shared" si="6"/>
        <v>-13706</v>
      </c>
      <c r="M24" s="150">
        <f t="shared" si="6"/>
        <v>-13592</v>
      </c>
      <c r="N24" s="161">
        <f t="shared" ref="N24:O24" si="7">N21-N22</f>
        <v>-4280</v>
      </c>
      <c r="O24" s="150">
        <f t="shared" si="7"/>
        <v>-4117</v>
      </c>
      <c r="P24" s="161">
        <f t="shared" si="6"/>
        <v>-368</v>
      </c>
      <c r="Q24" s="150">
        <f t="shared" si="6"/>
        <v>-312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ht="15.95" customHeight="1">
      <c r="A25" s="342"/>
      <c r="B25" s="112" t="s">
        <v>63</v>
      </c>
      <c r="C25" s="68"/>
      <c r="D25" s="68"/>
      <c r="E25" s="344" t="s">
        <v>95</v>
      </c>
      <c r="F25" s="346">
        <v>13807</v>
      </c>
      <c r="G25" s="318">
        <v>13458</v>
      </c>
      <c r="H25" s="322">
        <v>-688</v>
      </c>
      <c r="I25" s="318">
        <v>-694</v>
      </c>
      <c r="J25" s="322">
        <v>3487</v>
      </c>
      <c r="K25" s="318">
        <v>5911</v>
      </c>
      <c r="L25" s="322">
        <v>13706</v>
      </c>
      <c r="M25" s="318">
        <v>13592</v>
      </c>
      <c r="N25" s="322">
        <v>4280</v>
      </c>
      <c r="O25" s="318">
        <v>4117</v>
      </c>
      <c r="P25" s="322">
        <v>368</v>
      </c>
      <c r="Q25" s="318">
        <v>312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ht="15.95" customHeight="1">
      <c r="A26" s="342"/>
      <c r="B26" s="26" t="s">
        <v>64</v>
      </c>
      <c r="C26" s="67"/>
      <c r="D26" s="67"/>
      <c r="E26" s="345"/>
      <c r="F26" s="347"/>
      <c r="G26" s="319"/>
      <c r="H26" s="323"/>
      <c r="I26" s="319"/>
      <c r="J26" s="323"/>
      <c r="K26" s="319"/>
      <c r="L26" s="323"/>
      <c r="M26" s="319"/>
      <c r="N26" s="323"/>
      <c r="O26" s="319"/>
      <c r="P26" s="323"/>
      <c r="Q26" s="319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ht="15.95" customHeight="1">
      <c r="A27" s="343"/>
      <c r="B27" s="59" t="s">
        <v>96</v>
      </c>
      <c r="C27" s="37"/>
      <c r="D27" s="37"/>
      <c r="E27" s="106" t="s">
        <v>97</v>
      </c>
      <c r="F27" s="165">
        <f t="shared" ref="F27:Q27" si="8">F24+F25</f>
        <v>0</v>
      </c>
      <c r="G27" s="151">
        <f t="shared" si="8"/>
        <v>0</v>
      </c>
      <c r="H27" s="165">
        <f t="shared" si="8"/>
        <v>-1125</v>
      </c>
      <c r="I27" s="151">
        <f t="shared" si="8"/>
        <v>-1165</v>
      </c>
      <c r="J27" s="165">
        <f t="shared" si="8"/>
        <v>-4347</v>
      </c>
      <c r="K27" s="151">
        <f t="shared" si="8"/>
        <v>-1479</v>
      </c>
      <c r="L27" s="165">
        <f t="shared" si="8"/>
        <v>0</v>
      </c>
      <c r="M27" s="151">
        <f t="shared" si="8"/>
        <v>0</v>
      </c>
      <c r="N27" s="165">
        <f t="shared" ref="N27:O27" si="9">N24+N25</f>
        <v>0</v>
      </c>
      <c r="O27" s="151">
        <f t="shared" si="9"/>
        <v>0</v>
      </c>
      <c r="P27" s="165">
        <f t="shared" si="8"/>
        <v>0</v>
      </c>
      <c r="Q27" s="151">
        <f t="shared" si="8"/>
        <v>0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2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2"/>
      <c r="O29" s="71"/>
      <c r="P29" s="71"/>
      <c r="Q29" s="73" t="s">
        <v>101</v>
      </c>
      <c r="R29" s="71"/>
      <c r="S29" s="71"/>
      <c r="T29" s="71"/>
      <c r="U29" s="71"/>
      <c r="V29" s="71"/>
      <c r="W29" s="71"/>
      <c r="X29" s="71"/>
      <c r="Y29" s="71"/>
      <c r="Z29" s="71"/>
      <c r="AA29" s="73"/>
    </row>
    <row r="30" spans="1:27" ht="15.95" customHeight="1">
      <c r="A30" s="329" t="s">
        <v>65</v>
      </c>
      <c r="B30" s="330"/>
      <c r="C30" s="330"/>
      <c r="D30" s="330"/>
      <c r="E30" s="331"/>
      <c r="F30" s="324"/>
      <c r="G30" s="325"/>
      <c r="H30" s="324"/>
      <c r="I30" s="325"/>
      <c r="J30" s="324"/>
      <c r="K30" s="325"/>
      <c r="L30" s="324"/>
      <c r="M30" s="325"/>
      <c r="N30" s="324"/>
      <c r="O30" s="325"/>
      <c r="P30" s="324"/>
      <c r="Q30" s="325"/>
      <c r="R30" s="148"/>
      <c r="S30" s="72"/>
      <c r="T30" s="148"/>
      <c r="U30" s="72"/>
      <c r="V30" s="148"/>
      <c r="W30" s="72"/>
      <c r="X30" s="148"/>
      <c r="Y30" s="72"/>
      <c r="Z30" s="148"/>
      <c r="AA30" s="72"/>
    </row>
    <row r="31" spans="1:27" ht="15.95" customHeight="1">
      <c r="A31" s="332"/>
      <c r="B31" s="333"/>
      <c r="C31" s="333"/>
      <c r="D31" s="333"/>
      <c r="E31" s="334"/>
      <c r="F31" s="178" t="s">
        <v>273</v>
      </c>
      <c r="G31" s="74" t="s">
        <v>1</v>
      </c>
      <c r="H31" s="178" t="s">
        <v>273</v>
      </c>
      <c r="I31" s="74" t="s">
        <v>1</v>
      </c>
      <c r="J31" s="178" t="s">
        <v>273</v>
      </c>
      <c r="K31" s="75" t="s">
        <v>1</v>
      </c>
      <c r="L31" s="178" t="s">
        <v>273</v>
      </c>
      <c r="M31" s="74" t="s">
        <v>1</v>
      </c>
      <c r="N31" s="178" t="s">
        <v>273</v>
      </c>
      <c r="O31" s="74" t="s">
        <v>1</v>
      </c>
      <c r="P31" s="178" t="s">
        <v>273</v>
      </c>
      <c r="Q31" s="153" t="s">
        <v>1</v>
      </c>
      <c r="R31" s="146"/>
      <c r="S31" s="146"/>
      <c r="T31" s="146"/>
      <c r="U31" s="146"/>
      <c r="V31" s="146"/>
      <c r="W31" s="146"/>
      <c r="X31" s="146"/>
      <c r="Y31" s="146"/>
      <c r="Z31" s="146"/>
      <c r="AA31" s="146"/>
    </row>
    <row r="32" spans="1:27" ht="15.95" customHeight="1">
      <c r="A32" s="341" t="s">
        <v>86</v>
      </c>
      <c r="B32" s="47" t="s">
        <v>46</v>
      </c>
      <c r="C32" s="48"/>
      <c r="D32" s="48"/>
      <c r="E32" s="16" t="s">
        <v>37</v>
      </c>
      <c r="F32" s="135"/>
      <c r="G32" s="136"/>
      <c r="H32" s="113"/>
      <c r="I32" s="115"/>
      <c r="J32" s="113"/>
      <c r="K32" s="116"/>
      <c r="L32" s="135"/>
      <c r="M32" s="136"/>
      <c r="N32" s="135"/>
      <c r="O32" s="136"/>
      <c r="P32" s="113"/>
      <c r="Q32" s="154"/>
      <c r="R32" s="136"/>
      <c r="S32" s="136"/>
      <c r="T32" s="136"/>
      <c r="U32" s="136"/>
      <c r="V32" s="147"/>
      <c r="W32" s="147"/>
      <c r="X32" s="136"/>
      <c r="Y32" s="136"/>
      <c r="Z32" s="147"/>
      <c r="AA32" s="147"/>
    </row>
    <row r="33" spans="1:27" ht="15.95" customHeight="1">
      <c r="A33" s="348"/>
      <c r="B33" s="14"/>
      <c r="C33" s="50" t="s">
        <v>66</v>
      </c>
      <c r="D33" s="68"/>
      <c r="E33" s="108"/>
      <c r="F33" s="127"/>
      <c r="G33" s="128"/>
      <c r="H33" s="127"/>
      <c r="I33" s="129"/>
      <c r="J33" s="127"/>
      <c r="K33" s="130"/>
      <c r="L33" s="127"/>
      <c r="M33" s="128"/>
      <c r="N33" s="296"/>
      <c r="O33" s="128"/>
      <c r="P33" s="127"/>
      <c r="Q33" s="139"/>
      <c r="R33" s="136"/>
      <c r="S33" s="136"/>
      <c r="T33" s="136"/>
      <c r="U33" s="136"/>
      <c r="V33" s="147"/>
      <c r="W33" s="147"/>
      <c r="X33" s="136"/>
      <c r="Y33" s="136"/>
      <c r="Z33" s="147"/>
      <c r="AA33" s="147"/>
    </row>
    <row r="34" spans="1:27" ht="15.95" customHeight="1">
      <c r="A34" s="348"/>
      <c r="B34" s="14"/>
      <c r="C34" s="12"/>
      <c r="D34" s="61" t="s">
        <v>67</v>
      </c>
      <c r="E34" s="102"/>
      <c r="F34" s="117"/>
      <c r="G34" s="118"/>
      <c r="H34" s="117"/>
      <c r="I34" s="119"/>
      <c r="J34" s="117"/>
      <c r="K34" s="120"/>
      <c r="L34" s="117"/>
      <c r="M34" s="118"/>
      <c r="N34" s="117"/>
      <c r="O34" s="118"/>
      <c r="P34" s="117"/>
      <c r="Q34" s="150"/>
      <c r="R34" s="136"/>
      <c r="S34" s="136"/>
      <c r="T34" s="136"/>
      <c r="U34" s="136"/>
      <c r="V34" s="147"/>
      <c r="W34" s="147"/>
      <c r="X34" s="136"/>
      <c r="Y34" s="136"/>
      <c r="Z34" s="147"/>
      <c r="AA34" s="147"/>
    </row>
    <row r="35" spans="1:27" ht="15.95" customHeight="1">
      <c r="A35" s="348"/>
      <c r="B35" s="11"/>
      <c r="C35" s="31" t="s">
        <v>68</v>
      </c>
      <c r="D35" s="67"/>
      <c r="E35" s="109"/>
      <c r="F35" s="123"/>
      <c r="G35" s="124"/>
      <c r="H35" s="123"/>
      <c r="I35" s="125"/>
      <c r="J35" s="144"/>
      <c r="K35" s="145"/>
      <c r="L35" s="123"/>
      <c r="M35" s="124"/>
      <c r="N35" s="123"/>
      <c r="O35" s="124"/>
      <c r="P35" s="123"/>
      <c r="Q35" s="149"/>
      <c r="R35" s="136"/>
      <c r="S35" s="136"/>
      <c r="T35" s="136"/>
      <c r="U35" s="136"/>
      <c r="V35" s="147"/>
      <c r="W35" s="147"/>
      <c r="X35" s="136"/>
      <c r="Y35" s="136"/>
      <c r="Z35" s="147"/>
      <c r="AA35" s="147"/>
    </row>
    <row r="36" spans="1:27" ht="15.95" customHeight="1">
      <c r="A36" s="348"/>
      <c r="B36" s="66" t="s">
        <v>49</v>
      </c>
      <c r="C36" s="69"/>
      <c r="D36" s="69"/>
      <c r="E36" s="16" t="s">
        <v>38</v>
      </c>
      <c r="F36" s="163"/>
      <c r="G36" s="139"/>
      <c r="H36" s="135"/>
      <c r="I36" s="137"/>
      <c r="J36" s="135"/>
      <c r="K36" s="138"/>
      <c r="L36" s="135"/>
      <c r="M36" s="136"/>
      <c r="N36" s="135"/>
      <c r="O36" s="136"/>
      <c r="P36" s="135"/>
      <c r="Q36" s="155"/>
      <c r="R36" s="136"/>
      <c r="S36" s="136"/>
      <c r="T36" s="136"/>
      <c r="U36" s="136"/>
      <c r="V36" s="136"/>
      <c r="W36" s="136"/>
      <c r="X36" s="136"/>
      <c r="Y36" s="136"/>
      <c r="Z36" s="147"/>
      <c r="AA36" s="147"/>
    </row>
    <row r="37" spans="1:27" ht="15.95" customHeight="1">
      <c r="A37" s="348"/>
      <c r="B37" s="14"/>
      <c r="C37" s="61" t="s">
        <v>69</v>
      </c>
      <c r="D37" s="53"/>
      <c r="E37" s="102"/>
      <c r="F37" s="161"/>
      <c r="G37" s="150"/>
      <c r="H37" s="117"/>
      <c r="I37" s="119"/>
      <c r="J37" s="117"/>
      <c r="K37" s="120"/>
      <c r="L37" s="117"/>
      <c r="M37" s="118"/>
      <c r="N37" s="117"/>
      <c r="O37" s="118"/>
      <c r="P37" s="117"/>
      <c r="Q37" s="150"/>
      <c r="R37" s="136"/>
      <c r="S37" s="136"/>
      <c r="T37" s="136"/>
      <c r="U37" s="136"/>
      <c r="V37" s="136"/>
      <c r="W37" s="136"/>
      <c r="X37" s="136"/>
      <c r="Y37" s="136"/>
      <c r="Z37" s="147"/>
      <c r="AA37" s="147"/>
    </row>
    <row r="38" spans="1:27" ht="15.95" customHeight="1">
      <c r="A38" s="348"/>
      <c r="B38" s="11"/>
      <c r="C38" s="61" t="s">
        <v>70</v>
      </c>
      <c r="D38" s="53"/>
      <c r="E38" s="102"/>
      <c r="F38" s="161"/>
      <c r="G38" s="150"/>
      <c r="H38" s="117"/>
      <c r="I38" s="119"/>
      <c r="J38" s="117"/>
      <c r="K38" s="145"/>
      <c r="L38" s="117"/>
      <c r="M38" s="118"/>
      <c r="N38" s="117"/>
      <c r="O38" s="118"/>
      <c r="P38" s="117"/>
      <c r="Q38" s="150"/>
      <c r="R38" s="136"/>
      <c r="S38" s="136"/>
      <c r="T38" s="147"/>
      <c r="U38" s="147"/>
      <c r="V38" s="136"/>
      <c r="W38" s="136"/>
      <c r="X38" s="136"/>
      <c r="Y38" s="136"/>
      <c r="Z38" s="147"/>
      <c r="AA38" s="147"/>
    </row>
    <row r="39" spans="1:27" ht="15.95" customHeight="1">
      <c r="A39" s="349"/>
      <c r="B39" s="6" t="s">
        <v>71</v>
      </c>
      <c r="C39" s="7"/>
      <c r="D39" s="7"/>
      <c r="E39" s="110" t="s">
        <v>98</v>
      </c>
      <c r="F39" s="165">
        <f t="shared" ref="F39:Q39" si="10">F32-F36</f>
        <v>0</v>
      </c>
      <c r="G39" s="151">
        <f t="shared" si="10"/>
        <v>0</v>
      </c>
      <c r="H39" s="165">
        <f t="shared" si="10"/>
        <v>0</v>
      </c>
      <c r="I39" s="151">
        <f t="shared" si="10"/>
        <v>0</v>
      </c>
      <c r="J39" s="165">
        <f t="shared" si="10"/>
        <v>0</v>
      </c>
      <c r="K39" s="151">
        <f t="shared" si="10"/>
        <v>0</v>
      </c>
      <c r="L39" s="165">
        <f t="shared" si="10"/>
        <v>0</v>
      </c>
      <c r="M39" s="151">
        <f t="shared" si="10"/>
        <v>0</v>
      </c>
      <c r="N39" s="165">
        <f t="shared" ref="N39:O39" si="11">N32-N36</f>
        <v>0</v>
      </c>
      <c r="O39" s="151">
        <f t="shared" si="11"/>
        <v>0</v>
      </c>
      <c r="P39" s="165">
        <f t="shared" si="10"/>
        <v>0</v>
      </c>
      <c r="Q39" s="151">
        <f t="shared" si="10"/>
        <v>0</v>
      </c>
      <c r="R39" s="136"/>
      <c r="S39" s="136"/>
      <c r="T39" s="136"/>
      <c r="U39" s="136"/>
      <c r="V39" s="136"/>
      <c r="W39" s="136"/>
      <c r="X39" s="136"/>
      <c r="Y39" s="136"/>
      <c r="Z39" s="147"/>
      <c r="AA39" s="147"/>
    </row>
    <row r="40" spans="1:27" ht="15.95" customHeight="1">
      <c r="A40" s="341" t="s">
        <v>87</v>
      </c>
      <c r="B40" s="66" t="s">
        <v>72</v>
      </c>
      <c r="C40" s="69"/>
      <c r="D40" s="69"/>
      <c r="E40" s="16" t="s">
        <v>40</v>
      </c>
      <c r="F40" s="163"/>
      <c r="G40" s="155"/>
      <c r="H40" s="135"/>
      <c r="I40" s="137"/>
      <c r="J40" s="135"/>
      <c r="K40" s="138"/>
      <c r="L40" s="135"/>
      <c r="M40" s="136"/>
      <c r="N40" s="135"/>
      <c r="O40" s="136"/>
      <c r="P40" s="135"/>
      <c r="Q40" s="155"/>
      <c r="R40" s="136"/>
      <c r="S40" s="136"/>
      <c r="T40" s="136"/>
      <c r="U40" s="136"/>
      <c r="V40" s="147"/>
      <c r="W40" s="147"/>
      <c r="X40" s="147"/>
      <c r="Y40" s="147"/>
      <c r="Z40" s="136"/>
      <c r="AA40" s="136"/>
    </row>
    <row r="41" spans="1:27" ht="15.95" customHeight="1">
      <c r="A41" s="350"/>
      <c r="B41" s="11"/>
      <c r="C41" s="61" t="s">
        <v>73</v>
      </c>
      <c r="D41" s="53"/>
      <c r="E41" s="102"/>
      <c r="F41" s="167"/>
      <c r="G41" s="169"/>
      <c r="H41" s="144"/>
      <c r="I41" s="145"/>
      <c r="J41" s="117"/>
      <c r="K41" s="120"/>
      <c r="L41" s="117"/>
      <c r="M41" s="118"/>
      <c r="N41" s="117"/>
      <c r="O41" s="118"/>
      <c r="P41" s="117"/>
      <c r="Q41" s="150"/>
      <c r="R41" s="147"/>
      <c r="S41" s="147"/>
      <c r="T41" s="147"/>
      <c r="U41" s="147"/>
      <c r="V41" s="147"/>
      <c r="W41" s="147"/>
      <c r="X41" s="147"/>
      <c r="Y41" s="147"/>
      <c r="Z41" s="136"/>
      <c r="AA41" s="136"/>
    </row>
    <row r="42" spans="1:27" ht="15.95" customHeight="1">
      <c r="A42" s="350"/>
      <c r="B42" s="66" t="s">
        <v>60</v>
      </c>
      <c r="C42" s="69"/>
      <c r="D42" s="69"/>
      <c r="E42" s="16" t="s">
        <v>41</v>
      </c>
      <c r="F42" s="163"/>
      <c r="G42" s="155"/>
      <c r="H42" s="135"/>
      <c r="I42" s="137"/>
      <c r="J42" s="135"/>
      <c r="K42" s="138"/>
      <c r="L42" s="135"/>
      <c r="M42" s="136"/>
      <c r="N42" s="135"/>
      <c r="O42" s="136"/>
      <c r="P42" s="135"/>
      <c r="Q42" s="155"/>
      <c r="R42" s="136"/>
      <c r="S42" s="136"/>
      <c r="T42" s="136"/>
      <c r="U42" s="136"/>
      <c r="V42" s="147"/>
      <c r="W42" s="147"/>
      <c r="X42" s="136"/>
      <c r="Y42" s="136"/>
      <c r="Z42" s="136"/>
      <c r="AA42" s="136"/>
    </row>
    <row r="43" spans="1:27" ht="15.95" customHeight="1">
      <c r="A43" s="350"/>
      <c r="B43" s="11"/>
      <c r="C43" s="61" t="s">
        <v>74</v>
      </c>
      <c r="D43" s="53"/>
      <c r="E43" s="102"/>
      <c r="F43" s="161"/>
      <c r="G43" s="150"/>
      <c r="H43" s="117"/>
      <c r="I43" s="119"/>
      <c r="J43" s="144"/>
      <c r="K43" s="145"/>
      <c r="L43" s="117"/>
      <c r="M43" s="118"/>
      <c r="N43" s="117"/>
      <c r="O43" s="118"/>
      <c r="P43" s="117"/>
      <c r="Q43" s="150"/>
      <c r="R43" s="136"/>
      <c r="S43" s="136"/>
      <c r="T43" s="147"/>
      <c r="U43" s="136"/>
      <c r="V43" s="147"/>
      <c r="W43" s="147"/>
      <c r="X43" s="136"/>
      <c r="Y43" s="136"/>
      <c r="Z43" s="147"/>
      <c r="AA43" s="147"/>
    </row>
    <row r="44" spans="1:27" ht="15.95" customHeight="1">
      <c r="A44" s="351"/>
      <c r="B44" s="59" t="s">
        <v>71</v>
      </c>
      <c r="C44" s="37"/>
      <c r="D44" s="37"/>
      <c r="E44" s="110" t="s">
        <v>99</v>
      </c>
      <c r="F44" s="162">
        <f t="shared" ref="F44:Q44" si="12">F40-F42</f>
        <v>0</v>
      </c>
      <c r="G44" s="166">
        <f t="shared" si="12"/>
        <v>0</v>
      </c>
      <c r="H44" s="162">
        <f t="shared" si="12"/>
        <v>0</v>
      </c>
      <c r="I44" s="166">
        <f t="shared" si="12"/>
        <v>0</v>
      </c>
      <c r="J44" s="162">
        <f t="shared" si="12"/>
        <v>0</v>
      </c>
      <c r="K44" s="166">
        <f t="shared" si="12"/>
        <v>0</v>
      </c>
      <c r="L44" s="162">
        <f t="shared" si="12"/>
        <v>0</v>
      </c>
      <c r="M44" s="166">
        <f t="shared" si="12"/>
        <v>0</v>
      </c>
      <c r="N44" s="162">
        <f t="shared" ref="N44:O44" si="13">N40-N42</f>
        <v>0</v>
      </c>
      <c r="O44" s="166">
        <f t="shared" si="13"/>
        <v>0</v>
      </c>
      <c r="P44" s="162">
        <f t="shared" si="12"/>
        <v>0</v>
      </c>
      <c r="Q44" s="166">
        <f t="shared" si="12"/>
        <v>0</v>
      </c>
      <c r="R44" s="147"/>
      <c r="S44" s="147"/>
      <c r="T44" s="136"/>
      <c r="U44" s="136"/>
      <c r="V44" s="147"/>
      <c r="W44" s="147"/>
      <c r="X44" s="136"/>
      <c r="Y44" s="136"/>
      <c r="Z44" s="136"/>
      <c r="AA44" s="136"/>
    </row>
    <row r="45" spans="1:27" ht="15.95" customHeight="1">
      <c r="A45" s="326" t="s">
        <v>79</v>
      </c>
      <c r="B45" s="20" t="s">
        <v>75</v>
      </c>
      <c r="C45" s="9"/>
      <c r="D45" s="9"/>
      <c r="E45" s="111" t="s">
        <v>100</v>
      </c>
      <c r="F45" s="168">
        <f t="shared" ref="F45:Q45" si="14">F39+F44</f>
        <v>0</v>
      </c>
      <c r="G45" s="152">
        <f t="shared" si="14"/>
        <v>0</v>
      </c>
      <c r="H45" s="168">
        <f t="shared" si="14"/>
        <v>0</v>
      </c>
      <c r="I45" s="152">
        <f t="shared" si="14"/>
        <v>0</v>
      </c>
      <c r="J45" s="168">
        <f t="shared" si="14"/>
        <v>0</v>
      </c>
      <c r="K45" s="152">
        <f t="shared" si="14"/>
        <v>0</v>
      </c>
      <c r="L45" s="168">
        <f t="shared" si="14"/>
        <v>0</v>
      </c>
      <c r="M45" s="152">
        <f t="shared" si="14"/>
        <v>0</v>
      </c>
      <c r="N45" s="168">
        <f t="shared" ref="N45:O45" si="15">N39+N44</f>
        <v>0</v>
      </c>
      <c r="O45" s="152">
        <f t="shared" si="15"/>
        <v>0</v>
      </c>
      <c r="P45" s="168">
        <f t="shared" si="14"/>
        <v>0</v>
      </c>
      <c r="Q45" s="152">
        <f t="shared" si="14"/>
        <v>0</v>
      </c>
      <c r="R45" s="136"/>
      <c r="S45" s="136"/>
      <c r="T45" s="136"/>
      <c r="U45" s="136"/>
      <c r="V45" s="136"/>
      <c r="W45" s="136"/>
      <c r="X45" s="136"/>
      <c r="Y45" s="136"/>
      <c r="Z45" s="136"/>
      <c r="AA45" s="136"/>
    </row>
    <row r="46" spans="1:27" ht="15.95" customHeight="1">
      <c r="A46" s="327"/>
      <c r="B46" s="52" t="s">
        <v>76</v>
      </c>
      <c r="C46" s="53"/>
      <c r="D46" s="53"/>
      <c r="E46" s="53"/>
      <c r="F46" s="167"/>
      <c r="G46" s="169"/>
      <c r="H46" s="144"/>
      <c r="I46" s="145"/>
      <c r="J46" s="144"/>
      <c r="K46" s="145"/>
      <c r="L46" s="117"/>
      <c r="M46" s="118"/>
      <c r="N46" s="117"/>
      <c r="O46" s="118"/>
      <c r="P46" s="144"/>
      <c r="Q46" s="131"/>
      <c r="R46" s="147"/>
      <c r="S46" s="147"/>
      <c r="T46" s="147"/>
      <c r="U46" s="147"/>
      <c r="V46" s="147"/>
      <c r="W46" s="147"/>
      <c r="X46" s="147"/>
      <c r="Y46" s="147"/>
      <c r="Z46" s="147"/>
      <c r="AA46" s="147"/>
    </row>
    <row r="47" spans="1:27" ht="15.95" customHeight="1">
      <c r="A47" s="327"/>
      <c r="B47" s="52" t="s">
        <v>77</v>
      </c>
      <c r="C47" s="53"/>
      <c r="D47" s="53"/>
      <c r="E47" s="53"/>
      <c r="F47" s="161"/>
      <c r="G47" s="150"/>
      <c r="H47" s="117"/>
      <c r="I47" s="119"/>
      <c r="J47" s="117"/>
      <c r="K47" s="120"/>
      <c r="L47" s="117"/>
      <c r="M47" s="118"/>
      <c r="N47" s="117"/>
      <c r="O47" s="118"/>
      <c r="P47" s="117"/>
      <c r="Q47" s="150"/>
      <c r="R47" s="136"/>
      <c r="S47" s="136"/>
      <c r="T47" s="136"/>
      <c r="U47" s="136"/>
      <c r="V47" s="136"/>
      <c r="W47" s="136"/>
      <c r="X47" s="136"/>
      <c r="Y47" s="136"/>
      <c r="Z47" s="136"/>
      <c r="AA47" s="136"/>
    </row>
    <row r="48" spans="1:27" ht="15.95" customHeight="1">
      <c r="A48" s="328"/>
      <c r="B48" s="59" t="s">
        <v>78</v>
      </c>
      <c r="C48" s="37"/>
      <c r="D48" s="37"/>
      <c r="E48" s="37"/>
      <c r="F48" s="140"/>
      <c r="G48" s="141"/>
      <c r="H48" s="140"/>
      <c r="I48" s="142"/>
      <c r="J48" s="140"/>
      <c r="K48" s="143"/>
      <c r="L48" s="140"/>
      <c r="M48" s="141"/>
      <c r="N48" s="140"/>
      <c r="O48" s="141"/>
      <c r="P48" s="140"/>
      <c r="Q48" s="151"/>
      <c r="R48" s="136"/>
      <c r="S48" s="136"/>
      <c r="T48" s="136"/>
      <c r="U48" s="136"/>
      <c r="V48" s="136"/>
      <c r="W48" s="136"/>
      <c r="X48" s="136"/>
      <c r="Y48" s="136"/>
      <c r="Z48" s="136"/>
      <c r="AA48" s="136"/>
    </row>
    <row r="49" spans="1:18" ht="15.95" customHeight="1">
      <c r="A49" s="27" t="s">
        <v>83</v>
      </c>
      <c r="Q49" s="14"/>
      <c r="R49" s="14"/>
    </row>
    <row r="50" spans="1:18" ht="15.95" customHeight="1">
      <c r="A50" s="27"/>
      <c r="Q50" s="14"/>
      <c r="R50" s="14"/>
    </row>
  </sheetData>
  <mergeCells count="32">
    <mergeCell ref="P6:Q6"/>
    <mergeCell ref="F30:G30"/>
    <mergeCell ref="H30:I30"/>
    <mergeCell ref="J30:K30"/>
    <mergeCell ref="L30:M30"/>
    <mergeCell ref="P30:Q30"/>
    <mergeCell ref="F6:G6"/>
    <mergeCell ref="H6:I6"/>
    <mergeCell ref="J6:K6"/>
    <mergeCell ref="L6:M6"/>
    <mergeCell ref="P25:P26"/>
    <mergeCell ref="Q25:Q26"/>
    <mergeCell ref="J25:J26"/>
    <mergeCell ref="K25:K26"/>
    <mergeCell ref="L25:L26"/>
    <mergeCell ref="M25:M26"/>
    <mergeCell ref="F25:F26"/>
    <mergeCell ref="A32:A39"/>
    <mergeCell ref="G25:G26"/>
    <mergeCell ref="H25:H26"/>
    <mergeCell ref="A40:A44"/>
    <mergeCell ref="A45:A48"/>
    <mergeCell ref="A30:E31"/>
    <mergeCell ref="A6:E7"/>
    <mergeCell ref="A8:A18"/>
    <mergeCell ref="A19:A27"/>
    <mergeCell ref="E25:E26"/>
    <mergeCell ref="I25:I26"/>
    <mergeCell ref="N6:O6"/>
    <mergeCell ref="N25:N26"/>
    <mergeCell ref="O25:O26"/>
    <mergeCell ref="N30:O30"/>
  </mergeCells>
  <phoneticPr fontId="7"/>
  <printOptions horizontalCentered="1" gridLinesSet="0"/>
  <pageMargins left="0.78740157480314965" right="0.36" top="0.28000000000000003" bottom="0.23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&amp;R&amp;"明朝,斜体"&amp;9指定都市－2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L53"/>
  <sheetViews>
    <sheetView view="pageBreakPreview" zoomScaleNormal="100" zoomScaleSheetLayoutView="100" workbookViewId="0">
      <pane xSplit="5" ySplit="8" topLeftCell="F9" activePane="bottomRight" state="frozen"/>
      <selection activeCell="M28" sqref="M28"/>
      <selection pane="topRight" activeCell="M28" sqref="M28"/>
      <selection pane="bottomLeft" activeCell="M28" sqref="M28"/>
      <selection pane="bottomRight" sqref="A1:D1"/>
    </sheetView>
  </sheetViews>
  <sheetFormatPr defaultRowHeight="13.5"/>
  <cols>
    <col min="1" max="2" width="3.625" style="1" customWidth="1"/>
    <col min="3" max="4" width="1.625" style="1" customWidth="1"/>
    <col min="5" max="5" width="32.625" style="1" customWidth="1"/>
    <col min="6" max="6" width="15.625" style="1" customWidth="1"/>
    <col min="7" max="7" width="10.625" style="1" customWidth="1"/>
    <col min="8" max="8" width="15.625" style="1" customWidth="1"/>
    <col min="9" max="9" width="10.625" style="1" customWidth="1"/>
    <col min="10" max="10" width="16.5" style="1" customWidth="1"/>
    <col min="11" max="25" width="10.625" style="1" customWidth="1"/>
    <col min="26" max="27" width="9" style="1"/>
    <col min="28" max="28" width="11.375" style="1" customWidth="1"/>
    <col min="29" max="29" width="12.75" style="1" customWidth="1"/>
    <col min="30" max="30" width="13.875" style="1" customWidth="1"/>
    <col min="31" max="31" width="14.75" style="1" customWidth="1"/>
    <col min="32" max="39" width="11.125" style="1" customWidth="1"/>
    <col min="40" max="16384" width="9" style="1"/>
  </cols>
  <sheetData>
    <row r="1" spans="1:38" ht="33.950000000000003" customHeight="1">
      <c r="A1" s="312" t="s">
        <v>0</v>
      </c>
      <c r="B1" s="312"/>
      <c r="C1" s="312"/>
      <c r="D1" s="312"/>
      <c r="E1" s="76" t="s">
        <v>298</v>
      </c>
      <c r="F1" s="2"/>
      <c r="AA1" s="311" t="s">
        <v>129</v>
      </c>
      <c r="AB1" s="311"/>
    </row>
    <row r="2" spans="1:38">
      <c r="AA2" s="299" t="s">
        <v>106</v>
      </c>
      <c r="AB2" s="299"/>
      <c r="AC2" s="302" t="s">
        <v>107</v>
      </c>
      <c r="AD2" s="300" t="s">
        <v>108</v>
      </c>
      <c r="AE2" s="309"/>
      <c r="AF2" s="310"/>
      <c r="AG2" s="299" t="s">
        <v>109</v>
      </c>
      <c r="AH2" s="299" t="s">
        <v>110</v>
      </c>
      <c r="AI2" s="299" t="s">
        <v>111</v>
      </c>
      <c r="AJ2" s="299" t="s">
        <v>112</v>
      </c>
      <c r="AK2" s="299" t="s">
        <v>113</v>
      </c>
    </row>
    <row r="3" spans="1:38" ht="14.25">
      <c r="A3" s="22" t="s">
        <v>130</v>
      </c>
      <c r="AA3" s="299"/>
      <c r="AB3" s="299"/>
      <c r="AC3" s="304"/>
      <c r="AD3" s="171"/>
      <c r="AE3" s="170" t="s">
        <v>126</v>
      </c>
      <c r="AF3" s="170" t="s">
        <v>127</v>
      </c>
      <c r="AG3" s="299"/>
      <c r="AH3" s="299"/>
      <c r="AI3" s="299"/>
      <c r="AJ3" s="299"/>
      <c r="AK3" s="299"/>
    </row>
    <row r="4" spans="1:38">
      <c r="AA4" s="172" t="str">
        <f>E1</f>
        <v>仙台市</v>
      </c>
      <c r="AB4" s="172" t="s">
        <v>131</v>
      </c>
      <c r="AC4" s="173">
        <f>SUM(F22)</f>
        <v>529996</v>
      </c>
      <c r="AD4" s="173">
        <f>F9</f>
        <v>221797</v>
      </c>
      <c r="AE4" s="173">
        <f>F10</f>
        <v>116320</v>
      </c>
      <c r="AF4" s="173">
        <f>F13</f>
        <v>75205</v>
      </c>
      <c r="AG4" s="173">
        <f>F14</f>
        <v>3057</v>
      </c>
      <c r="AH4" s="173">
        <f>F15</f>
        <v>24905</v>
      </c>
      <c r="AI4" s="173">
        <f>F17</f>
        <v>85489</v>
      </c>
      <c r="AJ4" s="173">
        <f>F20</f>
        <v>50603</v>
      </c>
      <c r="AK4" s="173">
        <f>F21</f>
        <v>101405</v>
      </c>
      <c r="AL4" s="174"/>
    </row>
    <row r="5" spans="1:38" ht="14.25">
      <c r="A5" s="21" t="s">
        <v>275</v>
      </c>
      <c r="E5" s="3"/>
      <c r="AA5" s="172" t="str">
        <f>E1</f>
        <v>仙台市</v>
      </c>
      <c r="AB5" s="172" t="s">
        <v>115</v>
      </c>
      <c r="AC5" s="175"/>
      <c r="AD5" s="175">
        <f>G9</f>
        <v>41.948806406086085</v>
      </c>
      <c r="AE5" s="175">
        <f>G10</f>
        <v>21.947335451588316</v>
      </c>
      <c r="AF5" s="175">
        <f>G13</f>
        <v>14.189729733809312</v>
      </c>
      <c r="AG5" s="175">
        <f>G14</f>
        <v>0.57679680601363026</v>
      </c>
      <c r="AH5" s="175">
        <f>G15</f>
        <v>4.699092068619386</v>
      </c>
      <c r="AI5" s="175">
        <f>G17</f>
        <v>16.130121736767826</v>
      </c>
      <c r="AJ5" s="175">
        <f>G20</f>
        <v>9.6478079079842107</v>
      </c>
      <c r="AK5" s="175">
        <f>G21</f>
        <v>19.133163269156746</v>
      </c>
    </row>
    <row r="6" spans="1:38" ht="14.25">
      <c r="A6" s="3"/>
      <c r="G6" s="316" t="s">
        <v>132</v>
      </c>
      <c r="H6" s="317"/>
      <c r="I6" s="317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AA6" s="172" t="str">
        <f>E1</f>
        <v>仙台市</v>
      </c>
      <c r="AB6" s="172" t="s">
        <v>116</v>
      </c>
      <c r="AC6" s="175">
        <f>SUM(I22)</f>
        <v>3.2665602818224171</v>
      </c>
      <c r="AD6" s="175">
        <f>I9</f>
        <v>3.6115029944036037</v>
      </c>
      <c r="AE6" s="175">
        <f>I10</f>
        <v>3.7996823187164352</v>
      </c>
      <c r="AF6" s="175">
        <f>I13</f>
        <v>3.7095773288285283</v>
      </c>
      <c r="AG6" s="175">
        <f>I14</f>
        <v>3.2722513089011862E-2</v>
      </c>
      <c r="AH6" s="175">
        <f>I15</f>
        <v>-5.5591369307193546</v>
      </c>
      <c r="AI6" s="175">
        <f>I17</f>
        <v>7.3995904471161777</v>
      </c>
      <c r="AJ6" s="175">
        <f>I20</f>
        <v>4.3403851705224872</v>
      </c>
      <c r="AK6" s="175">
        <f>I21</f>
        <v>-0.77011899170189579</v>
      </c>
    </row>
    <row r="7" spans="1:38" ht="27" customHeight="1">
      <c r="A7" s="19"/>
      <c r="B7" s="5"/>
      <c r="C7" s="5"/>
      <c r="D7" s="5"/>
      <c r="E7" s="23"/>
      <c r="F7" s="62" t="s">
        <v>276</v>
      </c>
      <c r="G7" s="63"/>
      <c r="H7" s="279" t="s">
        <v>1</v>
      </c>
      <c r="I7" s="181" t="s">
        <v>21</v>
      </c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</row>
    <row r="8" spans="1:38" ht="17.100000000000001" customHeight="1">
      <c r="A8" s="6"/>
      <c r="B8" s="7"/>
      <c r="C8" s="7"/>
      <c r="D8" s="7"/>
      <c r="E8" s="24"/>
      <c r="F8" s="28" t="s">
        <v>133</v>
      </c>
      <c r="G8" s="29" t="s">
        <v>2</v>
      </c>
      <c r="H8" s="280"/>
      <c r="I8" s="18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</row>
    <row r="9" spans="1:38" ht="18" customHeight="1">
      <c r="A9" s="313" t="s">
        <v>80</v>
      </c>
      <c r="B9" s="313" t="s">
        <v>81</v>
      </c>
      <c r="C9" s="47" t="s">
        <v>3</v>
      </c>
      <c r="D9" s="48"/>
      <c r="E9" s="49"/>
      <c r="F9" s="77">
        <v>221797</v>
      </c>
      <c r="G9" s="78">
        <f>F9/$F$22*100+0.1</f>
        <v>41.948806406086085</v>
      </c>
      <c r="H9" s="281">
        <v>214066</v>
      </c>
      <c r="I9" s="286">
        <f t="shared" ref="I9:I40" si="0">(F9/H9-1)*100</f>
        <v>3.6115029944036037</v>
      </c>
      <c r="J9" s="298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AA9" s="306" t="s">
        <v>129</v>
      </c>
      <c r="AB9" s="307"/>
      <c r="AC9" s="308" t="s">
        <v>117</v>
      </c>
    </row>
    <row r="10" spans="1:38" ht="18" customHeight="1">
      <c r="A10" s="314"/>
      <c r="B10" s="314"/>
      <c r="C10" s="8"/>
      <c r="D10" s="50" t="s">
        <v>22</v>
      </c>
      <c r="E10" s="30"/>
      <c r="F10" s="81">
        <v>116320</v>
      </c>
      <c r="G10" s="82">
        <f t="shared" ref="G10:G19" si="1">F10/$F$22*100</f>
        <v>21.947335451588316</v>
      </c>
      <c r="H10" s="282">
        <v>112062</v>
      </c>
      <c r="I10" s="287">
        <f t="shared" si="0"/>
        <v>3.7996823187164352</v>
      </c>
      <c r="J10" s="298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AA10" s="299" t="s">
        <v>106</v>
      </c>
      <c r="AB10" s="299"/>
      <c r="AC10" s="308"/>
      <c r="AD10" s="300" t="s">
        <v>118</v>
      </c>
      <c r="AE10" s="309"/>
      <c r="AF10" s="310"/>
      <c r="AG10" s="300" t="s">
        <v>119</v>
      </c>
      <c r="AH10" s="305"/>
      <c r="AI10" s="301"/>
      <c r="AJ10" s="300" t="s">
        <v>120</v>
      </c>
      <c r="AK10" s="301"/>
    </row>
    <row r="11" spans="1:38" ht="18" customHeight="1">
      <c r="A11" s="314"/>
      <c r="B11" s="314"/>
      <c r="C11" s="34"/>
      <c r="D11" s="35"/>
      <c r="E11" s="33" t="s">
        <v>23</v>
      </c>
      <c r="F11" s="85">
        <v>88832</v>
      </c>
      <c r="G11" s="86">
        <f t="shared" si="1"/>
        <v>16.760881214197841</v>
      </c>
      <c r="H11" s="283">
        <v>84846</v>
      </c>
      <c r="I11" s="288">
        <f t="shared" si="0"/>
        <v>4.6979232963251016</v>
      </c>
      <c r="J11" s="298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AA11" s="299"/>
      <c r="AB11" s="299"/>
      <c r="AC11" s="306"/>
      <c r="AD11" s="171"/>
      <c r="AE11" s="170" t="s">
        <v>121</v>
      </c>
      <c r="AF11" s="170" t="s">
        <v>122</v>
      </c>
      <c r="AG11" s="171"/>
      <c r="AH11" s="170" t="s">
        <v>123</v>
      </c>
      <c r="AI11" s="170" t="s">
        <v>124</v>
      </c>
      <c r="AJ11" s="171"/>
      <c r="AK11" s="176" t="s">
        <v>125</v>
      </c>
    </row>
    <row r="12" spans="1:38" ht="18" customHeight="1">
      <c r="A12" s="314"/>
      <c r="B12" s="314"/>
      <c r="C12" s="34"/>
      <c r="D12" s="36"/>
      <c r="E12" s="33" t="s">
        <v>24</v>
      </c>
      <c r="F12" s="85">
        <v>20235</v>
      </c>
      <c r="G12" s="86">
        <f t="shared" si="1"/>
        <v>3.8179533430440982</v>
      </c>
      <c r="H12" s="283">
        <v>20028</v>
      </c>
      <c r="I12" s="288">
        <f t="shared" si="0"/>
        <v>1.0335530257639336</v>
      </c>
      <c r="J12" s="298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AA12" s="172" t="str">
        <f>E1</f>
        <v>仙台市</v>
      </c>
      <c r="AB12" s="172" t="s">
        <v>131</v>
      </c>
      <c r="AC12" s="173">
        <f>F40</f>
        <v>520569</v>
      </c>
      <c r="AD12" s="173">
        <f>F23</f>
        <v>286083</v>
      </c>
      <c r="AE12" s="173">
        <f>F24</f>
        <v>113384</v>
      </c>
      <c r="AF12" s="173">
        <f>F26</f>
        <v>58857</v>
      </c>
      <c r="AG12" s="173">
        <f>F27</f>
        <v>177824</v>
      </c>
      <c r="AH12" s="173">
        <f>F28</f>
        <v>64252</v>
      </c>
      <c r="AI12" s="173">
        <f>F32</f>
        <v>23561</v>
      </c>
      <c r="AJ12" s="173">
        <f>F34</f>
        <v>56662</v>
      </c>
      <c r="AK12" s="173">
        <f>F35</f>
        <v>54794</v>
      </c>
      <c r="AL12" s="177"/>
    </row>
    <row r="13" spans="1:38" ht="18" customHeight="1">
      <c r="A13" s="314"/>
      <c r="B13" s="314"/>
      <c r="C13" s="11"/>
      <c r="D13" s="31" t="s">
        <v>25</v>
      </c>
      <c r="E13" s="32"/>
      <c r="F13" s="89">
        <v>75205</v>
      </c>
      <c r="G13" s="90">
        <f t="shared" si="1"/>
        <v>14.189729733809312</v>
      </c>
      <c r="H13" s="284">
        <v>72515</v>
      </c>
      <c r="I13" s="289">
        <f t="shared" si="0"/>
        <v>3.7095773288285283</v>
      </c>
      <c r="J13" s="298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AA13" s="172" t="str">
        <f>E1</f>
        <v>仙台市</v>
      </c>
      <c r="AB13" s="172" t="s">
        <v>115</v>
      </c>
      <c r="AC13" s="175"/>
      <c r="AD13" s="175">
        <f>G23</f>
        <v>54.955827181411109</v>
      </c>
      <c r="AE13" s="175">
        <f>G24</f>
        <v>21.780782182573301</v>
      </c>
      <c r="AF13" s="175">
        <f>G26</f>
        <v>11.306282164324037</v>
      </c>
      <c r="AG13" s="175">
        <f>G27</f>
        <v>34.159544652101836</v>
      </c>
      <c r="AH13" s="175">
        <f>G28</f>
        <v>12.34264814078441</v>
      </c>
      <c r="AI13" s="175">
        <f>G32</f>
        <v>4.5260090401080362</v>
      </c>
      <c r="AJ13" s="175">
        <f>G34</f>
        <v>10.884628166487055</v>
      </c>
      <c r="AK13" s="175">
        <f>G35</f>
        <v>10.525790048965652</v>
      </c>
    </row>
    <row r="14" spans="1:38" ht="18" customHeight="1">
      <c r="A14" s="314"/>
      <c r="B14" s="314"/>
      <c r="C14" s="52" t="s">
        <v>4</v>
      </c>
      <c r="D14" s="53"/>
      <c r="E14" s="54"/>
      <c r="F14" s="85">
        <v>3057</v>
      </c>
      <c r="G14" s="86">
        <f t="shared" si="1"/>
        <v>0.57679680601363026</v>
      </c>
      <c r="H14" s="283">
        <v>3056</v>
      </c>
      <c r="I14" s="288">
        <f t="shared" si="0"/>
        <v>3.2722513089011862E-2</v>
      </c>
      <c r="J14" s="298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AA14" s="172" t="str">
        <f>E1</f>
        <v>仙台市</v>
      </c>
      <c r="AB14" s="172" t="s">
        <v>116</v>
      </c>
      <c r="AC14" s="175">
        <f>I40</f>
        <v>4.1437934125027942</v>
      </c>
      <c r="AD14" s="175">
        <f>I23</f>
        <v>3.1383166653447647</v>
      </c>
      <c r="AE14" s="175">
        <f>I24</f>
        <v>1.9438600276923568</v>
      </c>
      <c r="AF14" s="175">
        <f>I26</f>
        <v>0.46771247631565149</v>
      </c>
      <c r="AG14" s="175">
        <f>I27</f>
        <v>10.468901423850108</v>
      </c>
      <c r="AH14" s="175">
        <f>I28</f>
        <v>6.9227184983025936</v>
      </c>
      <c r="AI14" s="175">
        <f>I32</f>
        <v>178.13717388738047</v>
      </c>
      <c r="AJ14" s="175">
        <f>I34</f>
        <v>-7.8756544077000612</v>
      </c>
      <c r="AK14" s="175">
        <f>I35</f>
        <v>-9.934580360958611</v>
      </c>
    </row>
    <row r="15" spans="1:38" ht="18" customHeight="1">
      <c r="A15" s="314"/>
      <c r="B15" s="314"/>
      <c r="C15" s="52" t="s">
        <v>5</v>
      </c>
      <c r="D15" s="53"/>
      <c r="E15" s="54"/>
      <c r="F15" s="85">
        <v>24905</v>
      </c>
      <c r="G15" s="86">
        <f t="shared" si="1"/>
        <v>4.699092068619386</v>
      </c>
      <c r="H15" s="283">
        <v>26371</v>
      </c>
      <c r="I15" s="288">
        <f t="shared" si="0"/>
        <v>-5.5591369307193546</v>
      </c>
      <c r="J15" s="298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</row>
    <row r="16" spans="1:38" ht="18" customHeight="1">
      <c r="A16" s="314"/>
      <c r="B16" s="314"/>
      <c r="C16" s="52" t="s">
        <v>26</v>
      </c>
      <c r="D16" s="53"/>
      <c r="E16" s="54"/>
      <c r="F16" s="85">
        <v>12701</v>
      </c>
      <c r="G16" s="86">
        <f t="shared" si="1"/>
        <v>2.3964331806277781</v>
      </c>
      <c r="H16" s="283">
        <v>13131</v>
      </c>
      <c r="I16" s="288">
        <f t="shared" si="0"/>
        <v>-3.2746934734597555</v>
      </c>
      <c r="J16" s="298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</row>
    <row r="17" spans="1:25" ht="18" customHeight="1">
      <c r="A17" s="314"/>
      <c r="B17" s="314"/>
      <c r="C17" s="52" t="s">
        <v>6</v>
      </c>
      <c r="D17" s="53"/>
      <c r="E17" s="54"/>
      <c r="F17" s="85">
        <v>85489</v>
      </c>
      <c r="G17" s="86">
        <f t="shared" si="1"/>
        <v>16.130121736767826</v>
      </c>
      <c r="H17" s="283">
        <v>79599</v>
      </c>
      <c r="I17" s="288">
        <f t="shared" si="0"/>
        <v>7.3995904471161777</v>
      </c>
      <c r="J17" s="298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</row>
    <row r="18" spans="1:25" ht="18" customHeight="1">
      <c r="A18" s="314"/>
      <c r="B18" s="314"/>
      <c r="C18" s="52" t="s">
        <v>27</v>
      </c>
      <c r="D18" s="53"/>
      <c r="E18" s="54"/>
      <c r="F18" s="85">
        <v>23981</v>
      </c>
      <c r="G18" s="86">
        <f t="shared" si="1"/>
        <v>4.5247511301972088</v>
      </c>
      <c r="H18" s="283">
        <v>21812</v>
      </c>
      <c r="I18" s="288">
        <f t="shared" si="0"/>
        <v>9.9440674857876452</v>
      </c>
      <c r="J18" s="298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</row>
    <row r="19" spans="1:25" ht="18" customHeight="1">
      <c r="A19" s="314"/>
      <c r="B19" s="314"/>
      <c r="C19" s="52" t="s">
        <v>28</v>
      </c>
      <c r="D19" s="53"/>
      <c r="E19" s="54"/>
      <c r="F19" s="85">
        <v>6058</v>
      </c>
      <c r="G19" s="86">
        <f t="shared" si="1"/>
        <v>1.1430274945471286</v>
      </c>
      <c r="H19" s="283">
        <v>4506</v>
      </c>
      <c r="I19" s="288">
        <f t="shared" si="0"/>
        <v>34.442964935641363</v>
      </c>
      <c r="J19" s="298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</row>
    <row r="20" spans="1:25" ht="18" customHeight="1">
      <c r="A20" s="314"/>
      <c r="B20" s="314"/>
      <c r="C20" s="52" t="s">
        <v>7</v>
      </c>
      <c r="D20" s="53"/>
      <c r="E20" s="54"/>
      <c r="F20" s="85">
        <v>50603</v>
      </c>
      <c r="G20" s="86">
        <f>F20/$F$22*100+0.1</f>
        <v>9.6478079079842107</v>
      </c>
      <c r="H20" s="283">
        <v>48498</v>
      </c>
      <c r="I20" s="288">
        <f t="shared" si="0"/>
        <v>4.3403851705224872</v>
      </c>
      <c r="J20" s="298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</row>
    <row r="21" spans="1:25" ht="18" customHeight="1">
      <c r="A21" s="314"/>
      <c r="B21" s="314"/>
      <c r="C21" s="57" t="s">
        <v>8</v>
      </c>
      <c r="D21" s="58"/>
      <c r="E21" s="56"/>
      <c r="F21" s="93">
        <v>101405</v>
      </c>
      <c r="G21" s="94">
        <f>F21/$F$22*100</f>
        <v>19.133163269156746</v>
      </c>
      <c r="H21" s="285">
        <v>102192</v>
      </c>
      <c r="I21" s="290">
        <f t="shared" si="0"/>
        <v>-0.77011899170189579</v>
      </c>
      <c r="J21" s="298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</row>
    <row r="22" spans="1:25" ht="18" customHeight="1">
      <c r="A22" s="314"/>
      <c r="B22" s="315"/>
      <c r="C22" s="59" t="s">
        <v>9</v>
      </c>
      <c r="D22" s="37"/>
      <c r="E22" s="60"/>
      <c r="F22" s="97">
        <f>SUM(F9,F14:F21)</f>
        <v>529996</v>
      </c>
      <c r="G22" s="98">
        <f>F22/$F$22*100</f>
        <v>100</v>
      </c>
      <c r="H22" s="97">
        <f>SUM(H9,H14:H21)</f>
        <v>513231</v>
      </c>
      <c r="I22" s="291">
        <f t="shared" si="0"/>
        <v>3.2665602818224171</v>
      </c>
      <c r="J22" s="298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</row>
    <row r="23" spans="1:25" ht="18" customHeight="1">
      <c r="A23" s="314"/>
      <c r="B23" s="313" t="s">
        <v>82</v>
      </c>
      <c r="C23" s="4" t="s">
        <v>10</v>
      </c>
      <c r="D23" s="5"/>
      <c r="E23" s="23"/>
      <c r="F23" s="77">
        <f>SUM(F24:F26)</f>
        <v>286083</v>
      </c>
      <c r="G23" s="78">
        <f t="shared" ref="G23:G40" si="2">F23/$F$40*100</f>
        <v>54.955827181411109</v>
      </c>
      <c r="H23" s="281">
        <f>277377+1</f>
        <v>277378</v>
      </c>
      <c r="I23" s="292">
        <f t="shared" si="0"/>
        <v>3.1383166653447647</v>
      </c>
      <c r="J23" s="298">
        <v>277377487</v>
      </c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</row>
    <row r="24" spans="1:25" ht="18" customHeight="1">
      <c r="A24" s="314"/>
      <c r="B24" s="314"/>
      <c r="C24" s="8"/>
      <c r="D24" s="10" t="s">
        <v>11</v>
      </c>
      <c r="E24" s="38"/>
      <c r="F24" s="85">
        <v>113384</v>
      </c>
      <c r="G24" s="86">
        <f t="shared" si="2"/>
        <v>21.780782182573301</v>
      </c>
      <c r="H24" s="283">
        <v>111222</v>
      </c>
      <c r="I24" s="288">
        <f t="shared" si="0"/>
        <v>1.9438600276923568</v>
      </c>
      <c r="J24" s="298">
        <v>111222289</v>
      </c>
      <c r="K24" s="298">
        <f>ROUND(J24/1000,0)</f>
        <v>111222</v>
      </c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</row>
    <row r="25" spans="1:25" ht="18" customHeight="1">
      <c r="A25" s="314"/>
      <c r="B25" s="314"/>
      <c r="C25" s="8"/>
      <c r="D25" s="10" t="s">
        <v>29</v>
      </c>
      <c r="E25" s="38"/>
      <c r="F25" s="85">
        <v>113842</v>
      </c>
      <c r="G25" s="86">
        <f t="shared" si="2"/>
        <v>21.86876283451377</v>
      </c>
      <c r="H25" s="283">
        <f>107572+1</f>
        <v>107573</v>
      </c>
      <c r="I25" s="288">
        <f t="shared" si="0"/>
        <v>5.8276705121173444</v>
      </c>
      <c r="J25" s="298">
        <v>107572485</v>
      </c>
      <c r="K25" s="298">
        <f t="shared" ref="K25:K40" si="3">ROUND(J25/1000,0)</f>
        <v>107572</v>
      </c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</row>
    <row r="26" spans="1:25" ht="18" customHeight="1">
      <c r="A26" s="314"/>
      <c r="B26" s="314"/>
      <c r="C26" s="11"/>
      <c r="D26" s="10" t="s">
        <v>12</v>
      </c>
      <c r="E26" s="38"/>
      <c r="F26" s="85">
        <v>58857</v>
      </c>
      <c r="G26" s="86">
        <f t="shared" si="2"/>
        <v>11.306282164324037</v>
      </c>
      <c r="H26" s="283">
        <v>58583</v>
      </c>
      <c r="I26" s="288">
        <f t="shared" si="0"/>
        <v>0.46771247631565149</v>
      </c>
      <c r="J26" s="298">
        <v>58582713</v>
      </c>
      <c r="K26" s="298">
        <f t="shared" si="3"/>
        <v>58583</v>
      </c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</row>
    <row r="27" spans="1:25" ht="18" customHeight="1">
      <c r="A27" s="314"/>
      <c r="B27" s="314"/>
      <c r="C27" s="8" t="s">
        <v>13</v>
      </c>
      <c r="D27" s="14"/>
      <c r="E27" s="25"/>
      <c r="F27" s="77">
        <f>SUM(F28:F33)</f>
        <v>177824</v>
      </c>
      <c r="G27" s="78">
        <f t="shared" si="2"/>
        <v>34.159544652101836</v>
      </c>
      <c r="H27" s="281">
        <v>160972</v>
      </c>
      <c r="I27" s="292">
        <f t="shared" si="0"/>
        <v>10.468901423850108</v>
      </c>
      <c r="J27" s="298">
        <f>SUM(J28:J33)</f>
        <v>160972072</v>
      </c>
      <c r="K27" s="298">
        <f t="shared" si="3"/>
        <v>160972</v>
      </c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</row>
    <row r="28" spans="1:25" ht="18" customHeight="1">
      <c r="A28" s="314"/>
      <c r="B28" s="314"/>
      <c r="C28" s="8"/>
      <c r="D28" s="10" t="s">
        <v>14</v>
      </c>
      <c r="E28" s="38"/>
      <c r="F28" s="85">
        <v>64252</v>
      </c>
      <c r="G28" s="86">
        <f t="shared" si="2"/>
        <v>12.34264814078441</v>
      </c>
      <c r="H28" s="283">
        <v>60092</v>
      </c>
      <c r="I28" s="288">
        <f t="shared" si="0"/>
        <v>6.9227184983025936</v>
      </c>
      <c r="J28" s="298">
        <v>60092259</v>
      </c>
      <c r="K28" s="298">
        <f t="shared" si="3"/>
        <v>60092</v>
      </c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</row>
    <row r="29" spans="1:25" ht="18" customHeight="1">
      <c r="A29" s="314"/>
      <c r="B29" s="314"/>
      <c r="C29" s="8"/>
      <c r="D29" s="10" t="s">
        <v>30</v>
      </c>
      <c r="E29" s="38"/>
      <c r="F29" s="85">
        <v>10159</v>
      </c>
      <c r="G29" s="86">
        <f t="shared" si="2"/>
        <v>1.9515184346359464</v>
      </c>
      <c r="H29" s="283">
        <v>10280</v>
      </c>
      <c r="I29" s="288">
        <f t="shared" si="0"/>
        <v>-1.1770428015564161</v>
      </c>
      <c r="J29" s="298">
        <v>10279639</v>
      </c>
      <c r="K29" s="298">
        <f t="shared" si="3"/>
        <v>10280</v>
      </c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</row>
    <row r="30" spans="1:25" ht="18" customHeight="1">
      <c r="A30" s="314"/>
      <c r="B30" s="314"/>
      <c r="C30" s="8"/>
      <c r="D30" s="10" t="s">
        <v>31</v>
      </c>
      <c r="E30" s="38"/>
      <c r="F30" s="85">
        <v>33197</v>
      </c>
      <c r="G30" s="86">
        <f t="shared" si="2"/>
        <v>6.3770604857377222</v>
      </c>
      <c r="H30" s="283">
        <v>35918</v>
      </c>
      <c r="I30" s="288">
        <f t="shared" si="0"/>
        <v>-7.5755888412495143</v>
      </c>
      <c r="J30" s="298">
        <v>35917675</v>
      </c>
      <c r="K30" s="298">
        <f t="shared" si="3"/>
        <v>35918</v>
      </c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</row>
    <row r="31" spans="1:25" ht="18" customHeight="1">
      <c r="A31" s="314"/>
      <c r="B31" s="314"/>
      <c r="C31" s="8"/>
      <c r="D31" s="10" t="s">
        <v>32</v>
      </c>
      <c r="E31" s="38"/>
      <c r="F31" s="85">
        <v>31460</v>
      </c>
      <c r="G31" s="86">
        <f t="shared" si="2"/>
        <v>6.0433871398412125</v>
      </c>
      <c r="H31" s="283">
        <v>30271</v>
      </c>
      <c r="I31" s="288">
        <f t="shared" si="0"/>
        <v>3.9278517392884238</v>
      </c>
      <c r="J31" s="298">
        <v>30271515</v>
      </c>
      <c r="K31" s="298">
        <f t="shared" si="3"/>
        <v>30272</v>
      </c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</row>
    <row r="32" spans="1:25" ht="18" customHeight="1">
      <c r="A32" s="314"/>
      <c r="B32" s="314"/>
      <c r="C32" s="8"/>
      <c r="D32" s="10" t="s">
        <v>15</v>
      </c>
      <c r="E32" s="38"/>
      <c r="F32" s="85">
        <v>23561</v>
      </c>
      <c r="G32" s="86">
        <f t="shared" si="2"/>
        <v>4.5260090401080362</v>
      </c>
      <c r="H32" s="283">
        <v>8471</v>
      </c>
      <c r="I32" s="288">
        <f t="shared" si="0"/>
        <v>178.13717388738047</v>
      </c>
      <c r="J32" s="298">
        <v>8471200</v>
      </c>
      <c r="K32" s="298">
        <f t="shared" si="3"/>
        <v>8471</v>
      </c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</row>
    <row r="33" spans="1:25" ht="18" customHeight="1">
      <c r="A33" s="314"/>
      <c r="B33" s="314"/>
      <c r="C33" s="11"/>
      <c r="D33" s="10" t="s">
        <v>33</v>
      </c>
      <c r="E33" s="38"/>
      <c r="F33" s="85">
        <v>15195</v>
      </c>
      <c r="G33" s="86">
        <f t="shared" si="2"/>
        <v>2.9189214109945079</v>
      </c>
      <c r="H33" s="283">
        <v>15940</v>
      </c>
      <c r="I33" s="288">
        <f t="shared" si="0"/>
        <v>-4.6737766624843191</v>
      </c>
      <c r="J33" s="298">
        <v>15939784</v>
      </c>
      <c r="K33" s="298">
        <f t="shared" si="3"/>
        <v>15940</v>
      </c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</row>
    <row r="34" spans="1:25" ht="18" customHeight="1">
      <c r="A34" s="314"/>
      <c r="B34" s="314"/>
      <c r="C34" s="8" t="s">
        <v>16</v>
      </c>
      <c r="D34" s="14"/>
      <c r="E34" s="25"/>
      <c r="F34" s="77">
        <f>SUM(F35,F38)</f>
        <v>56662</v>
      </c>
      <c r="G34" s="78">
        <f t="shared" si="2"/>
        <v>10.884628166487055</v>
      </c>
      <c r="H34" s="281">
        <v>61506</v>
      </c>
      <c r="I34" s="292">
        <f t="shared" si="0"/>
        <v>-7.8756544077000612</v>
      </c>
      <c r="J34" s="298">
        <f>SUM(J35,J38)</f>
        <v>61506153</v>
      </c>
      <c r="K34" s="298">
        <f t="shared" si="3"/>
        <v>61506</v>
      </c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</row>
    <row r="35" spans="1:25" ht="18" customHeight="1">
      <c r="A35" s="314"/>
      <c r="B35" s="314"/>
      <c r="C35" s="8"/>
      <c r="D35" s="39" t="s">
        <v>17</v>
      </c>
      <c r="E35" s="40"/>
      <c r="F35" s="81">
        <f>SUM(F36:F37)</f>
        <v>54794</v>
      </c>
      <c r="G35" s="82">
        <f t="shared" si="2"/>
        <v>10.525790048965652</v>
      </c>
      <c r="H35" s="282">
        <v>60838</v>
      </c>
      <c r="I35" s="287">
        <f t="shared" si="0"/>
        <v>-9.934580360958611</v>
      </c>
      <c r="J35" s="298">
        <f>SUM(J36:J37)</f>
        <v>60837902</v>
      </c>
      <c r="K35" s="298">
        <f t="shared" si="3"/>
        <v>60838</v>
      </c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</row>
    <row r="36" spans="1:25" ht="18" customHeight="1">
      <c r="A36" s="314"/>
      <c r="B36" s="314"/>
      <c r="C36" s="8"/>
      <c r="D36" s="41"/>
      <c r="E36" s="159" t="s">
        <v>103</v>
      </c>
      <c r="F36" s="85">
        <v>25530</v>
      </c>
      <c r="G36" s="86">
        <f t="shared" si="2"/>
        <v>4.9042490044547407</v>
      </c>
      <c r="H36" s="283">
        <v>27420</v>
      </c>
      <c r="I36" s="288">
        <f t="shared" si="0"/>
        <v>-6.892778993435444</v>
      </c>
      <c r="J36" s="298">
        <f>60837902-33418052</f>
        <v>27419850</v>
      </c>
      <c r="K36" s="298">
        <f t="shared" si="3"/>
        <v>27420</v>
      </c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</row>
    <row r="37" spans="1:25" ht="18" customHeight="1">
      <c r="A37" s="314"/>
      <c r="B37" s="314"/>
      <c r="C37" s="8"/>
      <c r="D37" s="12"/>
      <c r="E37" s="33" t="s">
        <v>34</v>
      </c>
      <c r="F37" s="85">
        <v>29264</v>
      </c>
      <c r="G37" s="86">
        <f t="shared" si="2"/>
        <v>5.6215410445109102</v>
      </c>
      <c r="H37" s="283">
        <v>33418</v>
      </c>
      <c r="I37" s="288">
        <f t="shared" si="0"/>
        <v>-12.430426716140996</v>
      </c>
      <c r="J37" s="298">
        <v>33418052</v>
      </c>
      <c r="K37" s="298">
        <f t="shared" si="3"/>
        <v>33418</v>
      </c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</row>
    <row r="38" spans="1:25" ht="18" customHeight="1">
      <c r="A38" s="314"/>
      <c r="B38" s="314"/>
      <c r="C38" s="8"/>
      <c r="D38" s="61" t="s">
        <v>35</v>
      </c>
      <c r="E38" s="54"/>
      <c r="F38" s="85">
        <v>1868</v>
      </c>
      <c r="G38" s="86">
        <f t="shared" si="2"/>
        <v>0.35883811752140443</v>
      </c>
      <c r="H38" s="283">
        <v>668</v>
      </c>
      <c r="I38" s="288">
        <f t="shared" si="0"/>
        <v>179.64071856287424</v>
      </c>
      <c r="J38" s="298">
        <v>668251</v>
      </c>
      <c r="K38" s="298">
        <f t="shared" si="3"/>
        <v>668</v>
      </c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</row>
    <row r="39" spans="1:25" ht="18" customHeight="1">
      <c r="A39" s="314"/>
      <c r="B39" s="314"/>
      <c r="C39" s="6"/>
      <c r="D39" s="55" t="s">
        <v>36</v>
      </c>
      <c r="E39" s="56"/>
      <c r="F39" s="93">
        <v>0</v>
      </c>
      <c r="G39" s="94">
        <f t="shared" si="2"/>
        <v>0</v>
      </c>
      <c r="H39" s="285">
        <v>0</v>
      </c>
      <c r="I39" s="290" t="e">
        <f t="shared" si="0"/>
        <v>#DIV/0!</v>
      </c>
      <c r="J39" s="298"/>
      <c r="K39" s="298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</row>
    <row r="40" spans="1:25" ht="18" customHeight="1">
      <c r="A40" s="315"/>
      <c r="B40" s="315"/>
      <c r="C40" s="6" t="s">
        <v>18</v>
      </c>
      <c r="D40" s="7"/>
      <c r="E40" s="24"/>
      <c r="F40" s="97">
        <f>SUM(F23,F27,F34)</f>
        <v>520569</v>
      </c>
      <c r="G40" s="98">
        <f t="shared" si="2"/>
        <v>100</v>
      </c>
      <c r="H40" s="97">
        <f>SUM(H23,H27,H34)</f>
        <v>499856</v>
      </c>
      <c r="I40" s="291">
        <f t="shared" si="0"/>
        <v>4.1437934125027942</v>
      </c>
      <c r="J40" s="298">
        <v>499855712</v>
      </c>
      <c r="K40" s="298">
        <f t="shared" si="3"/>
        <v>499856</v>
      </c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</row>
    <row r="41" spans="1:25" ht="18" customHeight="1">
      <c r="A41" s="157" t="s">
        <v>19</v>
      </c>
    </row>
    <row r="42" spans="1:25" ht="18" customHeight="1">
      <c r="A42" s="158" t="s">
        <v>20</v>
      </c>
    </row>
    <row r="52" spans="26:26">
      <c r="Z52" s="14"/>
    </row>
    <row r="53" spans="26:26">
      <c r="Z53" s="14"/>
    </row>
  </sheetData>
  <mergeCells count="22">
    <mergeCell ref="B23:B40"/>
    <mergeCell ref="A9:A40"/>
    <mergeCell ref="B9:B22"/>
    <mergeCell ref="AA9:AB9"/>
    <mergeCell ref="AC9:AC11"/>
    <mergeCell ref="AA10:AA11"/>
    <mergeCell ref="AB10:AB11"/>
    <mergeCell ref="AK2:AK3"/>
    <mergeCell ref="G6:I6"/>
    <mergeCell ref="AD10:AF10"/>
    <mergeCell ref="AG10:AI10"/>
    <mergeCell ref="AJ10:AK10"/>
    <mergeCell ref="AD2:AF2"/>
    <mergeCell ref="AG2:AG3"/>
    <mergeCell ref="AH2:AH3"/>
    <mergeCell ref="AI2:AI3"/>
    <mergeCell ref="AJ2:AJ3"/>
    <mergeCell ref="A1:D1"/>
    <mergeCell ref="AA1:AB1"/>
    <mergeCell ref="AA2:AA3"/>
    <mergeCell ref="AB2:AB3"/>
    <mergeCell ref="AC2:AC3"/>
  </mergeCells>
  <phoneticPr fontId="15"/>
  <printOptions horizontalCentered="1" verticalCentered="1" gridLinesSet="0"/>
  <pageMargins left="0" right="0" top="0.43307086614173229" bottom="0.19685039370078741" header="0.19685039370078741" footer="0.31496062992125984"/>
  <pageSetup paperSize="9" orientation="portrait" useFirstPageNumber="1" r:id="rId1"/>
  <headerFooter alignWithMargins="0">
    <oddHeader>&amp;R&amp;"明朝,斜体"&amp;9指定都市－3-1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S36"/>
  <sheetViews>
    <sheetView view="pageBreakPreview" zoomScale="85" zoomScaleNormal="100" zoomScaleSheetLayoutView="85" workbookViewId="0">
      <pane xSplit="4" ySplit="6" topLeftCell="E7" activePane="bottomRight" state="frozen"/>
      <selection activeCell="M28" sqref="M28"/>
      <selection pane="topRight" activeCell="M28" sqref="M28"/>
      <selection pane="bottomLeft" activeCell="M28" sqref="M28"/>
      <selection pane="bottomRight"/>
    </sheetView>
  </sheetViews>
  <sheetFormatPr defaultRowHeight="13.5"/>
  <cols>
    <col min="1" max="1" width="5.375" style="1" customWidth="1"/>
    <col min="2" max="2" width="3.125" style="1" customWidth="1"/>
    <col min="3" max="3" width="34.75" style="1" customWidth="1"/>
    <col min="4" max="9" width="11.875" style="1" customWidth="1"/>
    <col min="10" max="10" width="13.375" style="1" customWidth="1"/>
    <col min="11" max="27" width="9" style="1"/>
    <col min="28" max="45" width="13.625" style="1" customWidth="1"/>
    <col min="46" max="16384" width="9" style="1"/>
  </cols>
  <sheetData>
    <row r="1" spans="1:45" ht="33.950000000000003" customHeight="1">
      <c r="A1" s="185" t="s">
        <v>0</v>
      </c>
      <c r="B1" s="185"/>
      <c r="C1" s="76" t="s">
        <v>298</v>
      </c>
      <c r="D1" s="186"/>
      <c r="E1" s="186"/>
      <c r="AA1" s="1" t="str">
        <f>C1</f>
        <v>仙台市</v>
      </c>
      <c r="AB1" s="1" t="s">
        <v>134</v>
      </c>
      <c r="AC1" s="1" t="s">
        <v>135</v>
      </c>
      <c r="AD1" s="187" t="s">
        <v>136</v>
      </c>
      <c r="AE1" s="1" t="s">
        <v>137</v>
      </c>
      <c r="AF1" s="1" t="s">
        <v>138</v>
      </c>
      <c r="AG1" s="1" t="s">
        <v>139</v>
      </c>
      <c r="AH1" s="1" t="s">
        <v>140</v>
      </c>
      <c r="AI1" s="1" t="s">
        <v>141</v>
      </c>
      <c r="AJ1" s="1" t="s">
        <v>142</v>
      </c>
      <c r="AK1" s="1" t="s">
        <v>143</v>
      </c>
      <c r="AL1" s="1" t="s">
        <v>144</v>
      </c>
      <c r="AM1" s="1" t="s">
        <v>145</v>
      </c>
      <c r="AN1" s="1" t="s">
        <v>146</v>
      </c>
      <c r="AO1" s="1" t="s">
        <v>147</v>
      </c>
      <c r="AP1" s="1" t="s">
        <v>124</v>
      </c>
      <c r="AQ1" s="1" t="s">
        <v>148</v>
      </c>
      <c r="AR1" s="1" t="s">
        <v>149</v>
      </c>
      <c r="AS1" s="1" t="s">
        <v>150</v>
      </c>
    </row>
    <row r="2" spans="1:45">
      <c r="AA2" s="1" t="s">
        <v>151</v>
      </c>
      <c r="AB2" s="188">
        <f>I7</f>
        <v>529996</v>
      </c>
      <c r="AC2" s="188">
        <f>I9</f>
        <v>520569</v>
      </c>
      <c r="AD2" s="188">
        <f>I10</f>
        <v>9426</v>
      </c>
      <c r="AE2" s="188">
        <f>I11</f>
        <v>5607</v>
      </c>
      <c r="AF2" s="188">
        <f>I12</f>
        <v>3819</v>
      </c>
      <c r="AG2" s="188">
        <f>I13</f>
        <v>508</v>
      </c>
      <c r="AH2" s="1">
        <f>I14</f>
        <v>13</v>
      </c>
      <c r="AI2" s="188">
        <f>I15</f>
        <v>694</v>
      </c>
      <c r="AJ2" s="188">
        <f>I25</f>
        <v>276061</v>
      </c>
      <c r="AK2" s="189">
        <f>I26</f>
        <v>0.90600000000000003</v>
      </c>
      <c r="AL2" s="190">
        <f>I27</f>
        <v>1.4</v>
      </c>
      <c r="AM2" s="190">
        <f>I28</f>
        <v>98.7</v>
      </c>
      <c r="AN2" s="190">
        <f>I29</f>
        <v>58.3</v>
      </c>
      <c r="AO2" s="190">
        <f>I33</f>
        <v>78.8</v>
      </c>
      <c r="AP2" s="188">
        <f>I16</f>
        <v>136409</v>
      </c>
      <c r="AQ2" s="188">
        <f>I17</f>
        <v>112021</v>
      </c>
      <c r="AR2" s="188">
        <f>I18</f>
        <v>765194</v>
      </c>
      <c r="AS2" s="191">
        <f>I21</f>
        <v>2.874929175172114</v>
      </c>
    </row>
    <row r="3" spans="1:45">
      <c r="AA3" s="1" t="s">
        <v>152</v>
      </c>
      <c r="AB3" s="188">
        <f>H7</f>
        <v>513231</v>
      </c>
      <c r="AC3" s="188">
        <f>H9</f>
        <v>499856</v>
      </c>
      <c r="AD3" s="188">
        <f>H10</f>
        <v>13375</v>
      </c>
      <c r="AE3" s="188">
        <f>H11</f>
        <v>10064</v>
      </c>
      <c r="AF3" s="188">
        <f>H12</f>
        <v>3311</v>
      </c>
      <c r="AG3" s="188">
        <f>H13</f>
        <v>-331</v>
      </c>
      <c r="AH3" s="1">
        <f>H14</f>
        <v>23</v>
      </c>
      <c r="AI3" s="188">
        <f>H15</f>
        <v>-2642</v>
      </c>
      <c r="AJ3" s="188">
        <f>H25</f>
        <v>276713</v>
      </c>
      <c r="AK3" s="189">
        <f>H26</f>
        <v>0.91</v>
      </c>
      <c r="AL3" s="190">
        <f>H27</f>
        <v>1.2</v>
      </c>
      <c r="AM3" s="190">
        <f>H28</f>
        <v>97.4</v>
      </c>
      <c r="AN3" s="190">
        <f>H29</f>
        <v>58.1</v>
      </c>
      <c r="AO3" s="190">
        <f>H33</f>
        <v>85.5</v>
      </c>
      <c r="AP3" s="188">
        <f>H16</f>
        <v>139524</v>
      </c>
      <c r="AQ3" s="188">
        <f>H17</f>
        <v>117569</v>
      </c>
      <c r="AR3" s="188">
        <f>H18</f>
        <v>767573</v>
      </c>
      <c r="AS3" s="191">
        <f>H21</f>
        <v>2.9829015378214461</v>
      </c>
    </row>
    <row r="4" spans="1:45">
      <c r="A4" s="21" t="s">
        <v>153</v>
      </c>
      <c r="AP4" s="188"/>
      <c r="AQ4" s="188"/>
      <c r="AR4" s="188"/>
    </row>
    <row r="5" spans="1:45">
      <c r="I5" s="192" t="s">
        <v>154</v>
      </c>
    </row>
    <row r="6" spans="1:45" s="179" customFormat="1" ht="29.25" customHeight="1">
      <c r="A6" s="193" t="s">
        <v>155</v>
      </c>
      <c r="B6" s="194"/>
      <c r="C6" s="194"/>
      <c r="D6" s="195"/>
      <c r="E6" s="170" t="s">
        <v>277</v>
      </c>
      <c r="F6" s="170" t="s">
        <v>278</v>
      </c>
      <c r="G6" s="170" t="s">
        <v>279</v>
      </c>
      <c r="H6" s="170" t="s">
        <v>280</v>
      </c>
      <c r="I6" s="170" t="s">
        <v>281</v>
      </c>
    </row>
    <row r="7" spans="1:45" ht="27" customHeight="1">
      <c r="A7" s="313" t="s">
        <v>156</v>
      </c>
      <c r="B7" s="47" t="s">
        <v>157</v>
      </c>
      <c r="C7" s="48"/>
      <c r="D7" s="100" t="s">
        <v>158</v>
      </c>
      <c r="E7" s="196">
        <v>539718</v>
      </c>
      <c r="F7" s="197">
        <v>488893</v>
      </c>
      <c r="G7" s="197">
        <v>520511</v>
      </c>
      <c r="H7" s="197">
        <v>513231</v>
      </c>
      <c r="I7" s="197">
        <v>529996</v>
      </c>
    </row>
    <row r="8" spans="1:45" ht="27" customHeight="1">
      <c r="A8" s="314"/>
      <c r="B8" s="26"/>
      <c r="C8" s="61" t="s">
        <v>159</v>
      </c>
      <c r="D8" s="101" t="s">
        <v>38</v>
      </c>
      <c r="E8" s="198">
        <v>219559</v>
      </c>
      <c r="F8" s="198">
        <v>217957</v>
      </c>
      <c r="G8" s="198">
        <v>227572</v>
      </c>
      <c r="H8" s="198">
        <v>249964</v>
      </c>
      <c r="I8" s="199">
        <v>257678</v>
      </c>
    </row>
    <row r="9" spans="1:45" ht="27" customHeight="1">
      <c r="A9" s="314"/>
      <c r="B9" s="52" t="s">
        <v>160</v>
      </c>
      <c r="C9" s="53"/>
      <c r="D9" s="102"/>
      <c r="E9" s="200">
        <v>520717</v>
      </c>
      <c r="F9" s="200">
        <v>474312</v>
      </c>
      <c r="G9" s="200">
        <v>504720</v>
      </c>
      <c r="H9" s="200">
        <v>499856</v>
      </c>
      <c r="I9" s="201">
        <v>520569</v>
      </c>
    </row>
    <row r="10" spans="1:45" ht="27" customHeight="1">
      <c r="A10" s="314"/>
      <c r="B10" s="52" t="s">
        <v>161</v>
      </c>
      <c r="C10" s="53"/>
      <c r="D10" s="102"/>
      <c r="E10" s="200">
        <v>19001</v>
      </c>
      <c r="F10" s="200">
        <v>14581</v>
      </c>
      <c r="G10" s="200">
        <v>15791</v>
      </c>
      <c r="H10" s="200">
        <v>13375</v>
      </c>
      <c r="I10" s="201">
        <v>9426</v>
      </c>
    </row>
    <row r="11" spans="1:45" ht="27" customHeight="1">
      <c r="A11" s="314"/>
      <c r="B11" s="52" t="s">
        <v>162</v>
      </c>
      <c r="C11" s="53"/>
      <c r="D11" s="102"/>
      <c r="E11" s="200">
        <v>15787</v>
      </c>
      <c r="F11" s="200">
        <v>11271</v>
      </c>
      <c r="G11" s="200">
        <v>12149</v>
      </c>
      <c r="H11" s="200">
        <v>10064</v>
      </c>
      <c r="I11" s="201">
        <v>5607</v>
      </c>
    </row>
    <row r="12" spans="1:45" ht="27" customHeight="1">
      <c r="A12" s="314"/>
      <c r="B12" s="52" t="s">
        <v>163</v>
      </c>
      <c r="C12" s="53"/>
      <c r="D12" s="102"/>
      <c r="E12" s="200">
        <v>3214</v>
      </c>
      <c r="F12" s="200">
        <v>3310</v>
      </c>
      <c r="G12" s="200">
        <v>3642</v>
      </c>
      <c r="H12" s="200">
        <v>3311</v>
      </c>
      <c r="I12" s="201">
        <v>3819</v>
      </c>
    </row>
    <row r="13" spans="1:45" ht="27" customHeight="1">
      <c r="A13" s="314"/>
      <c r="B13" s="52" t="s">
        <v>164</v>
      </c>
      <c r="C13" s="53"/>
      <c r="D13" s="108"/>
      <c r="E13" s="202">
        <v>343</v>
      </c>
      <c r="F13" s="202">
        <v>96</v>
      </c>
      <c r="G13" s="202">
        <v>332</v>
      </c>
      <c r="H13" s="202">
        <v>-331</v>
      </c>
      <c r="I13" s="203">
        <v>508</v>
      </c>
    </row>
    <row r="14" spans="1:45" ht="27" customHeight="1">
      <c r="A14" s="314"/>
      <c r="B14" s="112" t="s">
        <v>165</v>
      </c>
      <c r="C14" s="68"/>
      <c r="D14" s="108"/>
      <c r="E14" s="202">
        <v>11</v>
      </c>
      <c r="F14" s="202">
        <v>9</v>
      </c>
      <c r="G14" s="202">
        <v>12</v>
      </c>
      <c r="H14" s="202">
        <v>23</v>
      </c>
      <c r="I14" s="203">
        <v>13</v>
      </c>
    </row>
    <row r="15" spans="1:45" ht="27" customHeight="1">
      <c r="A15" s="314"/>
      <c r="B15" s="57" t="s">
        <v>166</v>
      </c>
      <c r="C15" s="58"/>
      <c r="D15" s="204"/>
      <c r="E15" s="205">
        <v>1550</v>
      </c>
      <c r="F15" s="205">
        <v>-4448</v>
      </c>
      <c r="G15" s="205">
        <v>-5417</v>
      </c>
      <c r="H15" s="205">
        <v>-2642</v>
      </c>
      <c r="I15" s="206">
        <v>694</v>
      </c>
    </row>
    <row r="16" spans="1:45" ht="27" customHeight="1">
      <c r="A16" s="314"/>
      <c r="B16" s="207" t="s">
        <v>167</v>
      </c>
      <c r="C16" s="208"/>
      <c r="D16" s="209" t="s">
        <v>39</v>
      </c>
      <c r="E16" s="210">
        <v>167487</v>
      </c>
      <c r="F16" s="210">
        <v>166475</v>
      </c>
      <c r="G16" s="210">
        <v>152967</v>
      </c>
      <c r="H16" s="210">
        <v>139524</v>
      </c>
      <c r="I16" s="211">
        <v>136409</v>
      </c>
    </row>
    <row r="17" spans="1:9" ht="27" customHeight="1">
      <c r="A17" s="314"/>
      <c r="B17" s="52" t="s">
        <v>168</v>
      </c>
      <c r="C17" s="53"/>
      <c r="D17" s="101" t="s">
        <v>40</v>
      </c>
      <c r="E17" s="200">
        <v>159261</v>
      </c>
      <c r="F17" s="200">
        <v>168656</v>
      </c>
      <c r="G17" s="200">
        <v>162246</v>
      </c>
      <c r="H17" s="200">
        <v>117569</v>
      </c>
      <c r="I17" s="201">
        <v>112021</v>
      </c>
    </row>
    <row r="18" spans="1:9" ht="27" customHeight="1">
      <c r="A18" s="314"/>
      <c r="B18" s="52" t="s">
        <v>169</v>
      </c>
      <c r="C18" s="53"/>
      <c r="D18" s="101" t="s">
        <v>41</v>
      </c>
      <c r="E18" s="200">
        <v>783603</v>
      </c>
      <c r="F18" s="200">
        <v>773067</v>
      </c>
      <c r="G18" s="200">
        <v>770894</v>
      </c>
      <c r="H18" s="200">
        <v>767573</v>
      </c>
      <c r="I18" s="201">
        <v>765194</v>
      </c>
    </row>
    <row r="19" spans="1:9" ht="27" customHeight="1">
      <c r="A19" s="314"/>
      <c r="B19" s="52" t="s">
        <v>170</v>
      </c>
      <c r="C19" s="53"/>
      <c r="D19" s="101" t="s">
        <v>171</v>
      </c>
      <c r="E19" s="200">
        <f>E17+E18-E16</f>
        <v>775377</v>
      </c>
      <c r="F19" s="200">
        <f>F17+F18-F16</f>
        <v>775248</v>
      </c>
      <c r="G19" s="200">
        <f>G17+G18-G16</f>
        <v>780173</v>
      </c>
      <c r="H19" s="200">
        <f>H17+H18-H16</f>
        <v>745618</v>
      </c>
      <c r="I19" s="200">
        <f>I17+I18-I16</f>
        <v>740806</v>
      </c>
    </row>
    <row r="20" spans="1:9" ht="27" customHeight="1">
      <c r="A20" s="314"/>
      <c r="B20" s="52" t="s">
        <v>172</v>
      </c>
      <c r="C20" s="53"/>
      <c r="D20" s="102" t="s">
        <v>173</v>
      </c>
      <c r="E20" s="212">
        <f>E18/E8</f>
        <v>3.5689860128712554</v>
      </c>
      <c r="F20" s="212">
        <f>F18/F8</f>
        <v>3.5468785127341631</v>
      </c>
      <c r="G20" s="212">
        <f>G18/G8</f>
        <v>3.3874729755857489</v>
      </c>
      <c r="H20" s="212">
        <f>H18/H8</f>
        <v>3.0707341857227441</v>
      </c>
      <c r="I20" s="212">
        <f>I18/I8</f>
        <v>2.9695744301026865</v>
      </c>
    </row>
    <row r="21" spans="1:9" ht="27" customHeight="1">
      <c r="A21" s="314"/>
      <c r="B21" s="52" t="s">
        <v>174</v>
      </c>
      <c r="C21" s="53"/>
      <c r="D21" s="102" t="s">
        <v>175</v>
      </c>
      <c r="E21" s="212">
        <f>E19/E8</f>
        <v>3.531520001457467</v>
      </c>
      <c r="F21" s="212">
        <f>F19/F8</f>
        <v>3.5568850736613187</v>
      </c>
      <c r="G21" s="212">
        <f>G19/G8</f>
        <v>3.4282468845024869</v>
      </c>
      <c r="H21" s="212">
        <f>H19/H8</f>
        <v>2.9829015378214461</v>
      </c>
      <c r="I21" s="212">
        <f>I19/I8</f>
        <v>2.874929175172114</v>
      </c>
    </row>
    <row r="22" spans="1:9" ht="27" customHeight="1">
      <c r="A22" s="314"/>
      <c r="B22" s="52" t="s">
        <v>176</v>
      </c>
      <c r="C22" s="53"/>
      <c r="D22" s="102" t="s">
        <v>177</v>
      </c>
      <c r="E22" s="200">
        <f>E18/E24*1000000</f>
        <v>724110.78224179626</v>
      </c>
      <c r="F22" s="200">
        <f>F18/F24*1000000</f>
        <v>714374.68985611177</v>
      </c>
      <c r="G22" s="200">
        <f>G18/G24*1000000</f>
        <v>712366.6670054954</v>
      </c>
      <c r="H22" s="200">
        <f>H18/H24*1000000</f>
        <v>709297.8018941764</v>
      </c>
      <c r="I22" s="200">
        <f>I18/I24*1000000</f>
        <v>707099.41884695319</v>
      </c>
    </row>
    <row r="23" spans="1:9" ht="27" customHeight="1">
      <c r="A23" s="314"/>
      <c r="B23" s="52" t="s">
        <v>178</v>
      </c>
      <c r="C23" s="53"/>
      <c r="D23" s="102" t="s">
        <v>179</v>
      </c>
      <c r="E23" s="200">
        <f>E19/E24*1000000</f>
        <v>716509.31147825776</v>
      </c>
      <c r="F23" s="200">
        <f>F19/F24*1000000</f>
        <v>716390.10533572233</v>
      </c>
      <c r="G23" s="200">
        <f>G19/G24*1000000</f>
        <v>720941.19256042782</v>
      </c>
      <c r="H23" s="200">
        <f>H19/H24*1000000</f>
        <v>689009.65569754539</v>
      </c>
      <c r="I23" s="200">
        <f>I19/I24*1000000</f>
        <v>684562.98935738648</v>
      </c>
    </row>
    <row r="24" spans="1:9" ht="27" customHeight="1">
      <c r="A24" s="314"/>
      <c r="B24" s="213" t="s">
        <v>180</v>
      </c>
      <c r="C24" s="214"/>
      <c r="D24" s="215" t="s">
        <v>181</v>
      </c>
      <c r="E24" s="205">
        <v>1082159</v>
      </c>
      <c r="F24" s="205">
        <v>1082159</v>
      </c>
      <c r="G24" s="205">
        <v>1082159</v>
      </c>
      <c r="H24" s="205">
        <v>1082159</v>
      </c>
      <c r="I24" s="206">
        <f>H24</f>
        <v>1082159</v>
      </c>
    </row>
    <row r="25" spans="1:9" ht="27" customHeight="1">
      <c r="A25" s="314"/>
      <c r="B25" s="11" t="s">
        <v>182</v>
      </c>
      <c r="C25" s="216"/>
      <c r="D25" s="217"/>
      <c r="E25" s="198">
        <v>236961</v>
      </c>
      <c r="F25" s="198">
        <v>238046</v>
      </c>
      <c r="G25" s="198">
        <v>274096</v>
      </c>
      <c r="H25" s="198">
        <v>276713</v>
      </c>
      <c r="I25" s="218">
        <v>276061</v>
      </c>
    </row>
    <row r="26" spans="1:9" ht="27" customHeight="1">
      <c r="A26" s="314"/>
      <c r="B26" s="219" t="s">
        <v>183</v>
      </c>
      <c r="C26" s="220"/>
      <c r="D26" s="221"/>
      <c r="E26" s="222">
        <v>0.89400000000000002</v>
      </c>
      <c r="F26" s="222">
        <v>0.90800000000000003</v>
      </c>
      <c r="G26" s="222">
        <v>0.91</v>
      </c>
      <c r="H26" s="222">
        <v>0.91</v>
      </c>
      <c r="I26" s="223">
        <v>0.90600000000000003</v>
      </c>
    </row>
    <row r="27" spans="1:9" ht="27" customHeight="1">
      <c r="A27" s="314"/>
      <c r="B27" s="219" t="s">
        <v>184</v>
      </c>
      <c r="C27" s="220"/>
      <c r="D27" s="221"/>
      <c r="E27" s="224">
        <v>1.4</v>
      </c>
      <c r="F27" s="224">
        <v>1.4</v>
      </c>
      <c r="G27" s="224">
        <v>1.3</v>
      </c>
      <c r="H27" s="224">
        <v>1.2</v>
      </c>
      <c r="I27" s="225">
        <v>1.4</v>
      </c>
    </row>
    <row r="28" spans="1:9" ht="27" customHeight="1">
      <c r="A28" s="314"/>
      <c r="B28" s="219" t="s">
        <v>185</v>
      </c>
      <c r="C28" s="220"/>
      <c r="D28" s="221"/>
      <c r="E28" s="224">
        <v>96.2</v>
      </c>
      <c r="F28" s="224">
        <v>99.4</v>
      </c>
      <c r="G28" s="224">
        <v>98.5</v>
      </c>
      <c r="H28" s="224">
        <v>97.4</v>
      </c>
      <c r="I28" s="225">
        <v>98.7</v>
      </c>
    </row>
    <row r="29" spans="1:9" ht="27" customHeight="1">
      <c r="A29" s="314"/>
      <c r="B29" s="226" t="s">
        <v>186</v>
      </c>
      <c r="C29" s="227"/>
      <c r="D29" s="228"/>
      <c r="E29" s="229">
        <v>57</v>
      </c>
      <c r="F29" s="229">
        <v>59</v>
      </c>
      <c r="G29" s="229">
        <v>54</v>
      </c>
      <c r="H29" s="229">
        <v>58.1</v>
      </c>
      <c r="I29" s="230">
        <v>58.3</v>
      </c>
    </row>
    <row r="30" spans="1:9" ht="27" customHeight="1">
      <c r="A30" s="314"/>
      <c r="B30" s="313" t="s">
        <v>187</v>
      </c>
      <c r="C30" s="20" t="s">
        <v>188</v>
      </c>
      <c r="D30" s="231"/>
      <c r="E30" s="232">
        <v>0</v>
      </c>
      <c r="F30" s="232">
        <v>0</v>
      </c>
      <c r="G30" s="232">
        <v>0</v>
      </c>
      <c r="H30" s="232">
        <v>0</v>
      </c>
      <c r="I30" s="232">
        <v>0</v>
      </c>
    </row>
    <row r="31" spans="1:9" ht="27" customHeight="1">
      <c r="A31" s="314"/>
      <c r="B31" s="314"/>
      <c r="C31" s="219" t="s">
        <v>189</v>
      </c>
      <c r="D31" s="221"/>
      <c r="E31" s="224">
        <v>0</v>
      </c>
      <c r="F31" s="224">
        <v>0</v>
      </c>
      <c r="G31" s="224">
        <v>0</v>
      </c>
      <c r="H31" s="224">
        <v>0</v>
      </c>
      <c r="I31" s="224">
        <v>0</v>
      </c>
    </row>
    <row r="32" spans="1:9" ht="27" customHeight="1">
      <c r="A32" s="314"/>
      <c r="B32" s="314"/>
      <c r="C32" s="219" t="s">
        <v>190</v>
      </c>
      <c r="D32" s="221"/>
      <c r="E32" s="224">
        <v>9.8000000000000007</v>
      </c>
      <c r="F32" s="224">
        <v>9.3000000000000007</v>
      </c>
      <c r="G32" s="224">
        <v>8.1999999999999993</v>
      </c>
      <c r="H32" s="224">
        <v>7.2</v>
      </c>
      <c r="I32" s="225">
        <v>6.1</v>
      </c>
    </row>
    <row r="33" spans="1:9" ht="27" customHeight="1">
      <c r="A33" s="315"/>
      <c r="B33" s="315"/>
      <c r="C33" s="226" t="s">
        <v>191</v>
      </c>
      <c r="D33" s="228"/>
      <c r="E33" s="229">
        <v>122.8</v>
      </c>
      <c r="F33" s="229">
        <v>108.5</v>
      </c>
      <c r="G33" s="229">
        <v>101.1</v>
      </c>
      <c r="H33" s="229">
        <v>85.5</v>
      </c>
      <c r="I33" s="233">
        <v>78.8</v>
      </c>
    </row>
    <row r="34" spans="1:9" ht="27" customHeight="1">
      <c r="A34" s="1" t="s">
        <v>282</v>
      </c>
      <c r="B34" s="14"/>
      <c r="C34" s="14"/>
      <c r="D34" s="14"/>
      <c r="E34" s="234"/>
      <c r="F34" s="234"/>
      <c r="G34" s="234"/>
      <c r="H34" s="234"/>
      <c r="I34" s="235"/>
    </row>
    <row r="35" spans="1:9" ht="27" customHeight="1">
      <c r="A35" s="27" t="s">
        <v>192</v>
      </c>
    </row>
    <row r="36" spans="1:9">
      <c r="A36" s="236"/>
    </row>
  </sheetData>
  <mergeCells count="2">
    <mergeCell ref="A7:A33"/>
    <mergeCell ref="B30:B33"/>
  </mergeCells>
  <phoneticPr fontId="15"/>
  <pageMargins left="0.31496062992125984" right="0.19685039370078741" top="0.98425196850393704" bottom="0.98425196850393704" header="0.51181102362204722" footer="0.51181102362204722"/>
  <pageSetup paperSize="9" scale="85" firstPageNumber="2" orientation="portrait" useFirstPageNumber="1" horizontalDpi="4294967292" r:id="rId1"/>
  <headerFooter alignWithMargins="0">
    <oddHeader>&amp;R&amp;"明朝,斜体"&amp;9指定都市－3-2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50"/>
  <sheetViews>
    <sheetView view="pageBreakPreview" zoomScale="85" zoomScaleNormal="100" zoomScaleSheetLayoutView="85" workbookViewId="0">
      <pane xSplit="5" ySplit="7" topLeftCell="F8" activePane="bottomRight" state="frozen"/>
      <selection activeCell="M28" sqref="M28"/>
      <selection pane="topRight" activeCell="M28" sqref="M28"/>
      <selection pane="bottomLeft" activeCell="M28" sqref="M28"/>
      <selection pane="bottomRight"/>
    </sheetView>
  </sheetViews>
  <sheetFormatPr defaultRowHeight="13.5"/>
  <cols>
    <col min="1" max="1" width="3.625" style="1" customWidth="1"/>
    <col min="2" max="3" width="1.625" style="1" customWidth="1"/>
    <col min="4" max="4" width="22.625" style="1" customWidth="1"/>
    <col min="5" max="5" width="10.625" style="1" customWidth="1"/>
    <col min="6" max="11" width="13.625" style="1" customWidth="1"/>
    <col min="12" max="12" width="13.625" style="14" customWidth="1"/>
    <col min="13" max="13" width="13.625" style="1" customWidth="1"/>
    <col min="14" max="14" width="13.625" style="14" customWidth="1"/>
    <col min="15" max="23" width="13.625" style="1" customWidth="1"/>
    <col min="24" max="27" width="12" style="1" customWidth="1"/>
    <col min="28" max="16384" width="9" style="1"/>
  </cols>
  <sheetData>
    <row r="1" spans="1:27" ht="33.950000000000003" customHeight="1">
      <c r="A1" s="70" t="s">
        <v>0</v>
      </c>
      <c r="B1" s="42"/>
      <c r="C1" s="42"/>
      <c r="D1" s="107" t="s">
        <v>298</v>
      </c>
      <c r="E1" s="44"/>
      <c r="F1" s="44"/>
      <c r="G1" s="44"/>
    </row>
    <row r="2" spans="1:27" ht="15" customHeight="1"/>
    <row r="3" spans="1:27" ht="15" customHeight="1">
      <c r="A3" s="45" t="s">
        <v>193</v>
      </c>
      <c r="B3" s="45"/>
      <c r="C3" s="45"/>
      <c r="D3" s="45"/>
    </row>
    <row r="4" spans="1:27" ht="15" customHeight="1">
      <c r="A4" s="45"/>
      <c r="B4" s="45"/>
      <c r="C4" s="45"/>
      <c r="D4" s="45"/>
    </row>
    <row r="5" spans="1:27" ht="15.95" customHeight="1">
      <c r="A5" s="37" t="s">
        <v>283</v>
      </c>
      <c r="B5" s="37"/>
      <c r="C5" s="37"/>
      <c r="D5" s="37"/>
      <c r="K5" s="46"/>
      <c r="Q5" s="46" t="s">
        <v>44</v>
      </c>
    </row>
    <row r="6" spans="1:27" ht="15.95" customHeight="1">
      <c r="A6" s="335" t="s">
        <v>45</v>
      </c>
      <c r="B6" s="336"/>
      <c r="C6" s="336"/>
      <c r="D6" s="336"/>
      <c r="E6" s="337"/>
      <c r="F6" s="320" t="s">
        <v>286</v>
      </c>
      <c r="G6" s="321"/>
      <c r="H6" s="320" t="s">
        <v>287</v>
      </c>
      <c r="I6" s="321"/>
      <c r="J6" s="320" t="s">
        <v>288</v>
      </c>
      <c r="K6" s="321"/>
      <c r="L6" s="320" t="s">
        <v>289</v>
      </c>
      <c r="M6" s="321"/>
      <c r="N6" s="320" t="s">
        <v>290</v>
      </c>
      <c r="O6" s="321"/>
      <c r="P6" s="320" t="s">
        <v>291</v>
      </c>
      <c r="Q6" s="321"/>
    </row>
    <row r="7" spans="1:27" ht="15.95" customHeight="1">
      <c r="A7" s="338"/>
      <c r="B7" s="339"/>
      <c r="C7" s="339"/>
      <c r="D7" s="339"/>
      <c r="E7" s="340"/>
      <c r="F7" s="178" t="s">
        <v>284</v>
      </c>
      <c r="G7" s="51" t="s">
        <v>1</v>
      </c>
      <c r="H7" s="178" t="s">
        <v>284</v>
      </c>
      <c r="I7" s="51" t="s">
        <v>1</v>
      </c>
      <c r="J7" s="178" t="s">
        <v>284</v>
      </c>
      <c r="K7" s="51" t="s">
        <v>1</v>
      </c>
      <c r="L7" s="178" t="s">
        <v>284</v>
      </c>
      <c r="M7" s="51" t="s">
        <v>1</v>
      </c>
      <c r="N7" s="178" t="s">
        <v>284</v>
      </c>
      <c r="O7" s="51" t="s">
        <v>1</v>
      </c>
      <c r="P7" s="178" t="s">
        <v>284</v>
      </c>
      <c r="Q7" s="293" t="s">
        <v>1</v>
      </c>
    </row>
    <row r="8" spans="1:27" ht="15.95" customHeight="1">
      <c r="A8" s="341" t="s">
        <v>84</v>
      </c>
      <c r="B8" s="47" t="s">
        <v>46</v>
      </c>
      <c r="C8" s="48"/>
      <c r="D8" s="48"/>
      <c r="E8" s="100" t="s">
        <v>37</v>
      </c>
      <c r="F8" s="113">
        <v>35250</v>
      </c>
      <c r="G8" s="114">
        <v>35775</v>
      </c>
      <c r="H8" s="113">
        <v>9572</v>
      </c>
      <c r="I8" s="115">
        <v>10021</v>
      </c>
      <c r="J8" s="113">
        <v>22610</v>
      </c>
      <c r="K8" s="116">
        <v>23506</v>
      </c>
      <c r="L8" s="113">
        <v>27759</v>
      </c>
      <c r="M8" s="115">
        <v>28047</v>
      </c>
      <c r="N8" s="113">
        <v>35227</v>
      </c>
      <c r="O8" s="115">
        <v>35850</v>
      </c>
      <c r="P8" s="113">
        <v>17231</v>
      </c>
      <c r="Q8" s="116">
        <v>16791</v>
      </c>
      <c r="R8" s="71"/>
      <c r="S8" s="71"/>
      <c r="T8" s="71"/>
      <c r="U8" s="71"/>
      <c r="V8" s="71"/>
      <c r="W8" s="71"/>
      <c r="X8" s="71"/>
      <c r="Y8" s="71"/>
      <c r="Z8" s="71"/>
      <c r="AA8" s="71"/>
    </row>
    <row r="9" spans="1:27" ht="15.95" customHeight="1">
      <c r="A9" s="342"/>
      <c r="B9" s="14"/>
      <c r="C9" s="61" t="s">
        <v>47</v>
      </c>
      <c r="D9" s="53"/>
      <c r="E9" s="101" t="s">
        <v>38</v>
      </c>
      <c r="F9" s="117">
        <v>34675</v>
      </c>
      <c r="G9" s="118">
        <v>34802</v>
      </c>
      <c r="H9" s="117">
        <v>9570</v>
      </c>
      <c r="I9" s="119">
        <v>10019</v>
      </c>
      <c r="J9" s="117">
        <v>22610</v>
      </c>
      <c r="K9" s="120">
        <v>23505</v>
      </c>
      <c r="L9" s="117">
        <v>27749</v>
      </c>
      <c r="M9" s="119">
        <v>28039</v>
      </c>
      <c r="N9" s="117">
        <v>35219</v>
      </c>
      <c r="O9" s="119">
        <v>35809</v>
      </c>
      <c r="P9" s="117">
        <v>17230</v>
      </c>
      <c r="Q9" s="120">
        <v>16790</v>
      </c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spans="1:27" ht="15.95" customHeight="1">
      <c r="A10" s="342"/>
      <c r="B10" s="11"/>
      <c r="C10" s="61" t="s">
        <v>48</v>
      </c>
      <c r="D10" s="53"/>
      <c r="E10" s="101" t="s">
        <v>39</v>
      </c>
      <c r="F10" s="117">
        <v>575</v>
      </c>
      <c r="G10" s="118">
        <v>973</v>
      </c>
      <c r="H10" s="117">
        <v>2</v>
      </c>
      <c r="I10" s="119">
        <v>2</v>
      </c>
      <c r="J10" s="121">
        <v>0.1</v>
      </c>
      <c r="K10" s="122">
        <v>1</v>
      </c>
      <c r="L10" s="117">
        <v>10</v>
      </c>
      <c r="M10" s="119">
        <v>8</v>
      </c>
      <c r="N10" s="117">
        <v>8</v>
      </c>
      <c r="O10" s="119">
        <v>41</v>
      </c>
      <c r="P10" s="117">
        <v>1</v>
      </c>
      <c r="Q10" s="120">
        <v>1</v>
      </c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spans="1:27" ht="15.95" customHeight="1">
      <c r="A11" s="342"/>
      <c r="B11" s="66" t="s">
        <v>49</v>
      </c>
      <c r="C11" s="67"/>
      <c r="D11" s="67"/>
      <c r="E11" s="103" t="s">
        <v>40</v>
      </c>
      <c r="F11" s="123">
        <v>32424</v>
      </c>
      <c r="G11" s="124">
        <v>33782</v>
      </c>
      <c r="H11" s="123">
        <v>10087</v>
      </c>
      <c r="I11" s="125">
        <v>10138</v>
      </c>
      <c r="J11" s="123">
        <v>27147</v>
      </c>
      <c r="K11" s="126">
        <v>25403</v>
      </c>
      <c r="L11" s="123">
        <v>24962</v>
      </c>
      <c r="M11" s="125">
        <v>24103</v>
      </c>
      <c r="N11" s="123">
        <v>32401</v>
      </c>
      <c r="O11" s="125">
        <v>33653</v>
      </c>
      <c r="P11" s="123">
        <v>18560</v>
      </c>
      <c r="Q11" s="126">
        <v>18227</v>
      </c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spans="1:27" ht="15.95" customHeight="1">
      <c r="A12" s="342"/>
      <c r="B12" s="8"/>
      <c r="C12" s="61" t="s">
        <v>50</v>
      </c>
      <c r="D12" s="53"/>
      <c r="E12" s="101" t="s">
        <v>41</v>
      </c>
      <c r="F12" s="117">
        <v>31915</v>
      </c>
      <c r="G12" s="118">
        <v>32054</v>
      </c>
      <c r="H12" s="123">
        <v>9948</v>
      </c>
      <c r="I12" s="119">
        <v>10138</v>
      </c>
      <c r="J12" s="123">
        <v>25159</v>
      </c>
      <c r="K12" s="120">
        <v>25403</v>
      </c>
      <c r="L12" s="117">
        <v>24926</v>
      </c>
      <c r="M12" s="119">
        <v>23907</v>
      </c>
      <c r="N12" s="117">
        <v>32398</v>
      </c>
      <c r="O12" s="119">
        <v>33405</v>
      </c>
      <c r="P12" s="117">
        <v>18367</v>
      </c>
      <c r="Q12" s="120">
        <v>18092</v>
      </c>
      <c r="R12" s="71"/>
      <c r="S12" s="71"/>
      <c r="T12" s="71"/>
      <c r="U12" s="71"/>
      <c r="V12" s="71"/>
      <c r="W12" s="71"/>
      <c r="X12" s="71"/>
      <c r="Y12" s="71"/>
      <c r="Z12" s="71"/>
      <c r="AA12" s="71"/>
    </row>
    <row r="13" spans="1:27" ht="15.95" customHeight="1">
      <c r="A13" s="342"/>
      <c r="B13" s="14"/>
      <c r="C13" s="50" t="s">
        <v>51</v>
      </c>
      <c r="D13" s="68"/>
      <c r="E13" s="104" t="s">
        <v>42</v>
      </c>
      <c r="F13" s="127">
        <v>509</v>
      </c>
      <c r="G13" s="128">
        <v>1728</v>
      </c>
      <c r="H13" s="121">
        <v>139</v>
      </c>
      <c r="I13" s="122">
        <v>0</v>
      </c>
      <c r="J13" s="121">
        <v>1988</v>
      </c>
      <c r="K13" s="122">
        <v>0</v>
      </c>
      <c r="L13" s="296">
        <v>36</v>
      </c>
      <c r="M13" s="129">
        <v>196</v>
      </c>
      <c r="N13" s="127">
        <v>3</v>
      </c>
      <c r="O13" s="129">
        <v>248</v>
      </c>
      <c r="P13" s="127">
        <v>193</v>
      </c>
      <c r="Q13" s="130">
        <v>135</v>
      </c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 spans="1:27" ht="15.95" customHeight="1">
      <c r="A14" s="342"/>
      <c r="B14" s="52" t="s">
        <v>52</v>
      </c>
      <c r="C14" s="53"/>
      <c r="D14" s="53"/>
      <c r="E14" s="101" t="s">
        <v>194</v>
      </c>
      <c r="F14" s="161">
        <f>F9-F12</f>
        <v>2760</v>
      </c>
      <c r="G14" s="150">
        <f t="shared" ref="F14:Q15" si="0">G9-G12</f>
        <v>2748</v>
      </c>
      <c r="H14" s="161">
        <f t="shared" si="0"/>
        <v>-378</v>
      </c>
      <c r="I14" s="150">
        <f t="shared" si="0"/>
        <v>-119</v>
      </c>
      <c r="J14" s="161">
        <f t="shared" si="0"/>
        <v>-2549</v>
      </c>
      <c r="K14" s="150">
        <f t="shared" si="0"/>
        <v>-1898</v>
      </c>
      <c r="L14" s="161">
        <f t="shared" ref="L14:M14" si="1">L9-L12</f>
        <v>2823</v>
      </c>
      <c r="M14" s="150">
        <f t="shared" si="1"/>
        <v>4132</v>
      </c>
      <c r="N14" s="161">
        <f t="shared" si="0"/>
        <v>2821</v>
      </c>
      <c r="O14" s="150">
        <f t="shared" si="0"/>
        <v>2404</v>
      </c>
      <c r="P14" s="161">
        <f t="shared" si="0"/>
        <v>-1137</v>
      </c>
      <c r="Q14" s="150">
        <f t="shared" si="0"/>
        <v>-1302</v>
      </c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 spans="1:27" ht="15.95" customHeight="1">
      <c r="A15" s="342"/>
      <c r="B15" s="52" t="s">
        <v>53</v>
      </c>
      <c r="C15" s="53"/>
      <c r="D15" s="53"/>
      <c r="E15" s="101" t="s">
        <v>195</v>
      </c>
      <c r="F15" s="161">
        <f t="shared" si="0"/>
        <v>66</v>
      </c>
      <c r="G15" s="150">
        <f t="shared" si="0"/>
        <v>-755</v>
      </c>
      <c r="H15" s="161">
        <f t="shared" si="0"/>
        <v>-137</v>
      </c>
      <c r="I15" s="150">
        <f t="shared" si="0"/>
        <v>2</v>
      </c>
      <c r="J15" s="161">
        <f t="shared" si="0"/>
        <v>-1987.9</v>
      </c>
      <c r="K15" s="150">
        <f t="shared" si="0"/>
        <v>1</v>
      </c>
      <c r="L15" s="161">
        <f t="shared" ref="L15:M15" si="2">L10-L13</f>
        <v>-26</v>
      </c>
      <c r="M15" s="150">
        <f t="shared" si="2"/>
        <v>-188</v>
      </c>
      <c r="N15" s="161">
        <f t="shared" si="0"/>
        <v>5</v>
      </c>
      <c r="O15" s="150">
        <f t="shared" si="0"/>
        <v>-207</v>
      </c>
      <c r="P15" s="161">
        <f t="shared" si="0"/>
        <v>-192</v>
      </c>
      <c r="Q15" s="150">
        <f t="shared" si="0"/>
        <v>-134</v>
      </c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 spans="1:27" ht="15.95" customHeight="1">
      <c r="A16" s="342"/>
      <c r="B16" s="52" t="s">
        <v>54</v>
      </c>
      <c r="C16" s="53"/>
      <c r="D16" s="53"/>
      <c r="E16" s="101" t="s">
        <v>196</v>
      </c>
      <c r="F16" s="161">
        <f t="shared" ref="F16:Q16" si="3">F8-F11</f>
        <v>2826</v>
      </c>
      <c r="G16" s="150">
        <f t="shared" si="3"/>
        <v>1993</v>
      </c>
      <c r="H16" s="161">
        <f t="shared" si="3"/>
        <v>-515</v>
      </c>
      <c r="I16" s="150">
        <f t="shared" si="3"/>
        <v>-117</v>
      </c>
      <c r="J16" s="161">
        <f t="shared" si="3"/>
        <v>-4537</v>
      </c>
      <c r="K16" s="150">
        <f t="shared" si="3"/>
        <v>-1897</v>
      </c>
      <c r="L16" s="161">
        <f t="shared" ref="L16:M16" si="4">L8-L11</f>
        <v>2797</v>
      </c>
      <c r="M16" s="150">
        <f t="shared" si="4"/>
        <v>3944</v>
      </c>
      <c r="N16" s="161">
        <f t="shared" si="3"/>
        <v>2826</v>
      </c>
      <c r="O16" s="150">
        <f t="shared" si="3"/>
        <v>2197</v>
      </c>
      <c r="P16" s="161">
        <f t="shared" si="3"/>
        <v>-1329</v>
      </c>
      <c r="Q16" s="150">
        <f t="shared" si="3"/>
        <v>-1436</v>
      </c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 spans="1:27" ht="15.95" customHeight="1">
      <c r="A17" s="342"/>
      <c r="B17" s="52" t="s">
        <v>55</v>
      </c>
      <c r="C17" s="53"/>
      <c r="D17" s="53"/>
      <c r="E17" s="43"/>
      <c r="F17" s="238">
        <v>0</v>
      </c>
      <c r="G17" s="239">
        <v>0</v>
      </c>
      <c r="H17" s="121">
        <v>5660</v>
      </c>
      <c r="I17" s="122">
        <v>6187</v>
      </c>
      <c r="J17" s="117">
        <v>98867</v>
      </c>
      <c r="K17" s="120">
        <v>94330</v>
      </c>
      <c r="L17" s="117">
        <v>0</v>
      </c>
      <c r="M17" s="119">
        <v>0</v>
      </c>
      <c r="N17" s="117">
        <v>3891</v>
      </c>
      <c r="O17" s="119">
        <v>6718</v>
      </c>
      <c r="P17" s="121">
        <v>9955</v>
      </c>
      <c r="Q17" s="131">
        <v>8627</v>
      </c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 spans="1:27" ht="15.95" customHeight="1">
      <c r="A18" s="343"/>
      <c r="B18" s="59" t="s">
        <v>56</v>
      </c>
      <c r="C18" s="37"/>
      <c r="D18" s="37"/>
      <c r="E18" s="15"/>
      <c r="F18" s="162">
        <v>0</v>
      </c>
      <c r="G18" s="166">
        <v>0</v>
      </c>
      <c r="H18" s="132">
        <v>-292</v>
      </c>
      <c r="I18" s="133">
        <v>-439</v>
      </c>
      <c r="J18" s="132">
        <v>-205</v>
      </c>
      <c r="K18" s="133">
        <v>0</v>
      </c>
      <c r="L18" s="132">
        <v>0</v>
      </c>
      <c r="M18" s="133">
        <v>0</v>
      </c>
      <c r="N18" s="132">
        <v>0</v>
      </c>
      <c r="O18" s="133">
        <v>0</v>
      </c>
      <c r="P18" s="132">
        <v>0</v>
      </c>
      <c r="Q18" s="134">
        <v>0</v>
      </c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 spans="1:27" ht="15.95" customHeight="1">
      <c r="A19" s="342" t="s">
        <v>85</v>
      </c>
      <c r="B19" s="66" t="s">
        <v>57</v>
      </c>
      <c r="C19" s="69"/>
      <c r="D19" s="69"/>
      <c r="E19" s="105"/>
      <c r="F19" s="163">
        <v>20784</v>
      </c>
      <c r="G19" s="155">
        <v>22250</v>
      </c>
      <c r="H19" s="135">
        <v>1195</v>
      </c>
      <c r="I19" s="137">
        <v>1231</v>
      </c>
      <c r="J19" s="135">
        <v>2504</v>
      </c>
      <c r="K19" s="138">
        <v>3864</v>
      </c>
      <c r="L19" s="135">
        <v>5066</v>
      </c>
      <c r="M19" s="137">
        <v>5390</v>
      </c>
      <c r="N19" s="135">
        <v>1069</v>
      </c>
      <c r="O19" s="137">
        <v>1570</v>
      </c>
      <c r="P19" s="135">
        <v>1028</v>
      </c>
      <c r="Q19" s="138">
        <v>1002</v>
      </c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 spans="1:27" ht="15.95" customHeight="1">
      <c r="A20" s="342"/>
      <c r="B20" s="13"/>
      <c r="C20" s="61" t="s">
        <v>58</v>
      </c>
      <c r="D20" s="53"/>
      <c r="E20" s="101"/>
      <c r="F20" s="161">
        <v>14325</v>
      </c>
      <c r="G20" s="150">
        <v>13542</v>
      </c>
      <c r="H20" s="117">
        <v>811</v>
      </c>
      <c r="I20" s="119">
        <v>839</v>
      </c>
      <c r="J20" s="117">
        <v>1805</v>
      </c>
      <c r="K20" s="122">
        <v>2835</v>
      </c>
      <c r="L20" s="117">
        <v>4092</v>
      </c>
      <c r="M20" s="119">
        <v>3927</v>
      </c>
      <c r="N20" s="117">
        <v>1000</v>
      </c>
      <c r="O20" s="119">
        <v>1500</v>
      </c>
      <c r="P20" s="117">
        <v>193</v>
      </c>
      <c r="Q20" s="120">
        <v>179</v>
      </c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spans="1:27" ht="15.95" customHeight="1">
      <c r="A21" s="342"/>
      <c r="B21" s="26" t="s">
        <v>59</v>
      </c>
      <c r="C21" s="67"/>
      <c r="D21" s="67"/>
      <c r="E21" s="103" t="s">
        <v>197</v>
      </c>
      <c r="F21" s="164">
        <v>20784</v>
      </c>
      <c r="G21" s="149">
        <v>22250</v>
      </c>
      <c r="H21" s="123">
        <v>1195</v>
      </c>
      <c r="I21" s="125">
        <v>1231</v>
      </c>
      <c r="J21" s="123">
        <v>2504</v>
      </c>
      <c r="K21" s="126">
        <v>3864</v>
      </c>
      <c r="L21" s="123">
        <v>5066</v>
      </c>
      <c r="M21" s="125">
        <v>5390</v>
      </c>
      <c r="N21" s="123">
        <v>1069</v>
      </c>
      <c r="O21" s="125">
        <v>1570</v>
      </c>
      <c r="P21" s="123">
        <v>1028</v>
      </c>
      <c r="Q21" s="126">
        <v>1002</v>
      </c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spans="1:27" ht="15.95" customHeight="1">
      <c r="A22" s="342"/>
      <c r="B22" s="66" t="s">
        <v>60</v>
      </c>
      <c r="C22" s="69"/>
      <c r="D22" s="69"/>
      <c r="E22" s="105" t="s">
        <v>198</v>
      </c>
      <c r="F22" s="163">
        <v>34471</v>
      </c>
      <c r="G22" s="155">
        <v>35583</v>
      </c>
      <c r="H22" s="135">
        <v>1661</v>
      </c>
      <c r="I22" s="137">
        <v>1692</v>
      </c>
      <c r="J22" s="135">
        <v>9590</v>
      </c>
      <c r="K22" s="138">
        <v>10574</v>
      </c>
      <c r="L22" s="135">
        <v>16216</v>
      </c>
      <c r="M22" s="137">
        <v>15119</v>
      </c>
      <c r="N22" s="135">
        <v>7432</v>
      </c>
      <c r="O22" s="137">
        <v>7137</v>
      </c>
      <c r="P22" s="135">
        <v>1614</v>
      </c>
      <c r="Q22" s="138">
        <v>1630</v>
      </c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spans="1:27" ht="15.95" customHeight="1">
      <c r="A23" s="342"/>
      <c r="B23" s="8" t="s">
        <v>61</v>
      </c>
      <c r="C23" s="50" t="s">
        <v>62</v>
      </c>
      <c r="D23" s="68"/>
      <c r="E23" s="104"/>
      <c r="F23" s="160">
        <v>19433</v>
      </c>
      <c r="G23" s="139">
        <v>18816</v>
      </c>
      <c r="H23" s="127">
        <v>821</v>
      </c>
      <c r="I23" s="129">
        <v>839</v>
      </c>
      <c r="J23" s="127">
        <v>6978</v>
      </c>
      <c r="K23" s="130">
        <v>6909</v>
      </c>
      <c r="L23" s="296">
        <v>6029</v>
      </c>
      <c r="M23" s="129">
        <v>5726</v>
      </c>
      <c r="N23" s="127">
        <v>4362</v>
      </c>
      <c r="O23" s="129">
        <v>4547</v>
      </c>
      <c r="P23" s="127">
        <v>1344</v>
      </c>
      <c r="Q23" s="130">
        <v>1421</v>
      </c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spans="1:27" ht="15.95" customHeight="1">
      <c r="A24" s="342"/>
      <c r="B24" s="52" t="s">
        <v>199</v>
      </c>
      <c r="C24" s="53"/>
      <c r="D24" s="53"/>
      <c r="E24" s="101" t="s">
        <v>200</v>
      </c>
      <c r="F24" s="161">
        <f>F21-F22</f>
        <v>-13687</v>
      </c>
      <c r="G24" s="150">
        <f t="shared" ref="G24:Q24" si="5">G21-G22</f>
        <v>-13333</v>
      </c>
      <c r="H24" s="161">
        <f t="shared" si="5"/>
        <v>-466</v>
      </c>
      <c r="I24" s="150">
        <f t="shared" si="5"/>
        <v>-461</v>
      </c>
      <c r="J24" s="161">
        <f t="shared" si="5"/>
        <v>-7086</v>
      </c>
      <c r="K24" s="150">
        <f t="shared" si="5"/>
        <v>-6710</v>
      </c>
      <c r="L24" s="161">
        <f t="shared" ref="L24:M24" si="6">L21-L22</f>
        <v>-11150</v>
      </c>
      <c r="M24" s="150">
        <f t="shared" si="6"/>
        <v>-9729</v>
      </c>
      <c r="N24" s="161">
        <f t="shared" si="5"/>
        <v>-6363</v>
      </c>
      <c r="O24" s="150">
        <f t="shared" si="5"/>
        <v>-5567</v>
      </c>
      <c r="P24" s="161">
        <f t="shared" si="5"/>
        <v>-586</v>
      </c>
      <c r="Q24" s="150">
        <f t="shared" si="5"/>
        <v>-628</v>
      </c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spans="1:27" ht="15.95" customHeight="1">
      <c r="A25" s="342"/>
      <c r="B25" s="112" t="s">
        <v>63</v>
      </c>
      <c r="C25" s="68"/>
      <c r="D25" s="68"/>
      <c r="E25" s="344" t="s">
        <v>201</v>
      </c>
      <c r="F25" s="346">
        <v>13687</v>
      </c>
      <c r="G25" s="318">
        <v>13333</v>
      </c>
      <c r="H25" s="322">
        <v>174</v>
      </c>
      <c r="I25" s="318">
        <v>22</v>
      </c>
      <c r="J25" s="322">
        <v>6881</v>
      </c>
      <c r="K25" s="318">
        <v>6710</v>
      </c>
      <c r="L25" s="322">
        <v>11150</v>
      </c>
      <c r="M25" s="318">
        <v>9729</v>
      </c>
      <c r="N25" s="322">
        <v>6363</v>
      </c>
      <c r="O25" s="318">
        <v>5567</v>
      </c>
      <c r="P25" s="322">
        <v>586</v>
      </c>
      <c r="Q25" s="318">
        <v>628</v>
      </c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spans="1:27" ht="15.95" customHeight="1">
      <c r="A26" s="342"/>
      <c r="B26" s="26" t="s">
        <v>64</v>
      </c>
      <c r="C26" s="67"/>
      <c r="D26" s="67"/>
      <c r="E26" s="345"/>
      <c r="F26" s="347"/>
      <c r="G26" s="319"/>
      <c r="H26" s="323"/>
      <c r="I26" s="319"/>
      <c r="J26" s="323"/>
      <c r="K26" s="319"/>
      <c r="L26" s="323"/>
      <c r="M26" s="319"/>
      <c r="N26" s="323"/>
      <c r="O26" s="319"/>
      <c r="P26" s="323"/>
      <c r="Q26" s="319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spans="1:27" ht="15.95" customHeight="1">
      <c r="A27" s="343"/>
      <c r="B27" s="59" t="s">
        <v>202</v>
      </c>
      <c r="C27" s="37"/>
      <c r="D27" s="37"/>
      <c r="E27" s="106" t="s">
        <v>203</v>
      </c>
      <c r="F27" s="165">
        <f t="shared" ref="F27:Q27" si="7">F24+F25</f>
        <v>0</v>
      </c>
      <c r="G27" s="151">
        <f t="shared" si="7"/>
        <v>0</v>
      </c>
      <c r="H27" s="165">
        <f t="shared" si="7"/>
        <v>-292</v>
      </c>
      <c r="I27" s="151">
        <f t="shared" si="7"/>
        <v>-439</v>
      </c>
      <c r="J27" s="165">
        <f t="shared" si="7"/>
        <v>-205</v>
      </c>
      <c r="K27" s="151">
        <f t="shared" si="7"/>
        <v>0</v>
      </c>
      <c r="L27" s="165">
        <f t="shared" ref="L27:M27" si="8">L24+L25</f>
        <v>0</v>
      </c>
      <c r="M27" s="151">
        <f t="shared" si="8"/>
        <v>0</v>
      </c>
      <c r="N27" s="165">
        <f t="shared" si="7"/>
        <v>0</v>
      </c>
      <c r="O27" s="151">
        <f t="shared" si="7"/>
        <v>0</v>
      </c>
      <c r="P27" s="165">
        <f t="shared" si="7"/>
        <v>0</v>
      </c>
      <c r="Q27" s="151">
        <f t="shared" si="7"/>
        <v>0</v>
      </c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spans="1:27" ht="15.95" customHeight="1">
      <c r="A28" s="27"/>
      <c r="F28" s="71"/>
      <c r="G28" s="71"/>
      <c r="H28" s="71"/>
      <c r="I28" s="71"/>
      <c r="J28" s="71"/>
      <c r="K28" s="71"/>
      <c r="L28" s="72"/>
      <c r="M28" s="71"/>
      <c r="N28" s="72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spans="1:27" ht="15.95" customHeight="1">
      <c r="A29" s="37"/>
      <c r="F29" s="71"/>
      <c r="G29" s="71"/>
      <c r="H29" s="71"/>
      <c r="I29" s="71"/>
      <c r="J29" s="73"/>
      <c r="K29" s="73"/>
      <c r="L29" s="72"/>
      <c r="M29" s="71"/>
      <c r="N29" s="72"/>
      <c r="O29" s="71"/>
      <c r="P29" s="71"/>
      <c r="Q29" s="73" t="s">
        <v>204</v>
      </c>
      <c r="R29" s="71"/>
      <c r="S29" s="71"/>
      <c r="T29" s="71"/>
      <c r="U29" s="71"/>
      <c r="V29" s="71"/>
      <c r="W29" s="71"/>
      <c r="X29" s="71"/>
      <c r="Y29" s="71"/>
      <c r="Z29" s="71"/>
      <c r="AA29" s="73"/>
    </row>
    <row r="30" spans="1:27" ht="15.95" customHeight="1">
      <c r="A30" s="329" t="s">
        <v>65</v>
      </c>
      <c r="B30" s="330"/>
      <c r="C30" s="330"/>
      <c r="D30" s="330"/>
      <c r="E30" s="331"/>
      <c r="F30" s="324"/>
      <c r="G30" s="325"/>
      <c r="H30" s="324"/>
      <c r="I30" s="325"/>
      <c r="J30" s="324"/>
      <c r="K30" s="325"/>
      <c r="L30" s="324"/>
      <c r="M30" s="325"/>
      <c r="N30" s="324"/>
      <c r="O30" s="325"/>
      <c r="P30" s="324"/>
      <c r="Q30" s="325"/>
      <c r="R30" s="148"/>
      <c r="S30" s="72"/>
      <c r="T30" s="148"/>
      <c r="U30" s="72"/>
      <c r="V30" s="148"/>
      <c r="W30" s="72"/>
      <c r="X30" s="148"/>
      <c r="Y30" s="72"/>
      <c r="Z30" s="148"/>
      <c r="AA30" s="72"/>
    </row>
    <row r="31" spans="1:27" ht="15.95" customHeight="1">
      <c r="A31" s="332"/>
      <c r="B31" s="333"/>
      <c r="C31" s="333"/>
      <c r="D31" s="333"/>
      <c r="E31" s="334"/>
      <c r="F31" s="178" t="s">
        <v>284</v>
      </c>
      <c r="G31" s="51" t="s">
        <v>1</v>
      </c>
      <c r="H31" s="178" t="s">
        <v>284</v>
      </c>
      <c r="I31" s="51" t="s">
        <v>1</v>
      </c>
      <c r="J31" s="178" t="s">
        <v>284</v>
      </c>
      <c r="K31" s="51" t="s">
        <v>1</v>
      </c>
      <c r="L31" s="178" t="s">
        <v>284</v>
      </c>
      <c r="M31" s="51" t="s">
        <v>1</v>
      </c>
      <c r="N31" s="178" t="s">
        <v>284</v>
      </c>
      <c r="O31" s="51" t="s">
        <v>1</v>
      </c>
      <c r="P31" s="178" t="s">
        <v>284</v>
      </c>
      <c r="Q31" s="237" t="s">
        <v>1</v>
      </c>
      <c r="R31" s="146"/>
      <c r="S31" s="146"/>
      <c r="T31" s="146"/>
      <c r="U31" s="146"/>
      <c r="V31" s="146"/>
      <c r="W31" s="146"/>
      <c r="X31" s="146"/>
      <c r="Y31" s="146"/>
      <c r="Z31" s="146"/>
      <c r="AA31" s="146"/>
    </row>
    <row r="32" spans="1:27" ht="15.95" customHeight="1">
      <c r="A32" s="341" t="s">
        <v>86</v>
      </c>
      <c r="B32" s="47" t="s">
        <v>46</v>
      </c>
      <c r="C32" s="48"/>
      <c r="D32" s="48"/>
      <c r="E32" s="16" t="s">
        <v>37</v>
      </c>
      <c r="F32" s="135"/>
      <c r="G32" s="136"/>
      <c r="H32" s="113"/>
      <c r="I32" s="115"/>
      <c r="J32" s="113"/>
      <c r="K32" s="116"/>
      <c r="L32" s="135"/>
      <c r="M32" s="136"/>
      <c r="N32" s="135"/>
      <c r="O32" s="136"/>
      <c r="P32" s="113"/>
      <c r="Q32" s="154"/>
      <c r="R32" s="136"/>
      <c r="S32" s="136"/>
      <c r="T32" s="136"/>
      <c r="U32" s="136"/>
      <c r="V32" s="147"/>
      <c r="W32" s="147"/>
      <c r="X32" s="136"/>
      <c r="Y32" s="136"/>
      <c r="Z32" s="147"/>
      <c r="AA32" s="147"/>
    </row>
    <row r="33" spans="1:27" ht="15.95" customHeight="1">
      <c r="A33" s="348"/>
      <c r="B33" s="14"/>
      <c r="C33" s="50" t="s">
        <v>66</v>
      </c>
      <c r="D33" s="68"/>
      <c r="E33" s="108"/>
      <c r="F33" s="127"/>
      <c r="G33" s="128"/>
      <c r="H33" s="127"/>
      <c r="I33" s="129"/>
      <c r="J33" s="127"/>
      <c r="K33" s="130"/>
      <c r="L33" s="296"/>
      <c r="M33" s="128"/>
      <c r="N33" s="127"/>
      <c r="O33" s="128"/>
      <c r="P33" s="127"/>
      <c r="Q33" s="139"/>
      <c r="R33" s="136"/>
      <c r="S33" s="136"/>
      <c r="T33" s="136"/>
      <c r="U33" s="136"/>
      <c r="V33" s="147"/>
      <c r="W33" s="147"/>
      <c r="X33" s="136"/>
      <c r="Y33" s="136"/>
      <c r="Z33" s="147"/>
      <c r="AA33" s="147"/>
    </row>
    <row r="34" spans="1:27" ht="15.95" customHeight="1">
      <c r="A34" s="348"/>
      <c r="B34" s="14"/>
      <c r="C34" s="12"/>
      <c r="D34" s="61" t="s">
        <v>67</v>
      </c>
      <c r="E34" s="102"/>
      <c r="F34" s="117"/>
      <c r="G34" s="118"/>
      <c r="H34" s="117"/>
      <c r="I34" s="119"/>
      <c r="J34" s="117"/>
      <c r="K34" s="120"/>
      <c r="L34" s="117"/>
      <c r="M34" s="118"/>
      <c r="N34" s="117"/>
      <c r="O34" s="118"/>
      <c r="P34" s="117"/>
      <c r="Q34" s="150"/>
      <c r="R34" s="136"/>
      <c r="S34" s="136"/>
      <c r="T34" s="136"/>
      <c r="U34" s="136"/>
      <c r="V34" s="147"/>
      <c r="W34" s="147"/>
      <c r="X34" s="136"/>
      <c r="Y34" s="136"/>
      <c r="Z34" s="147"/>
      <c r="AA34" s="147"/>
    </row>
    <row r="35" spans="1:27" ht="15.95" customHeight="1">
      <c r="A35" s="348"/>
      <c r="B35" s="11"/>
      <c r="C35" s="31" t="s">
        <v>68</v>
      </c>
      <c r="D35" s="67"/>
      <c r="E35" s="109"/>
      <c r="F35" s="123"/>
      <c r="G35" s="124"/>
      <c r="H35" s="123"/>
      <c r="I35" s="125"/>
      <c r="J35" s="144"/>
      <c r="K35" s="145"/>
      <c r="L35" s="123"/>
      <c r="M35" s="124"/>
      <c r="N35" s="123"/>
      <c r="O35" s="124"/>
      <c r="P35" s="123"/>
      <c r="Q35" s="149"/>
      <c r="R35" s="136"/>
      <c r="S35" s="136"/>
      <c r="T35" s="136"/>
      <c r="U35" s="136"/>
      <c r="V35" s="147"/>
      <c r="W35" s="147"/>
      <c r="X35" s="136"/>
      <c r="Y35" s="136"/>
      <c r="Z35" s="147"/>
      <c r="AA35" s="147"/>
    </row>
    <row r="36" spans="1:27" ht="15.95" customHeight="1">
      <c r="A36" s="348"/>
      <c r="B36" s="66" t="s">
        <v>49</v>
      </c>
      <c r="C36" s="69"/>
      <c r="D36" s="69"/>
      <c r="E36" s="16" t="s">
        <v>38</v>
      </c>
      <c r="F36" s="135"/>
      <c r="G36" s="136"/>
      <c r="H36" s="135"/>
      <c r="I36" s="137"/>
      <c r="J36" s="135"/>
      <c r="K36" s="138"/>
      <c r="L36" s="135"/>
      <c r="M36" s="136"/>
      <c r="N36" s="135"/>
      <c r="O36" s="136"/>
      <c r="P36" s="135"/>
      <c r="Q36" s="155"/>
      <c r="R36" s="136"/>
      <c r="S36" s="136"/>
      <c r="T36" s="136"/>
      <c r="U36" s="136"/>
      <c r="V36" s="136"/>
      <c r="W36" s="136"/>
      <c r="X36" s="136"/>
      <c r="Y36" s="136"/>
      <c r="Z36" s="147"/>
      <c r="AA36" s="147"/>
    </row>
    <row r="37" spans="1:27" ht="15.95" customHeight="1">
      <c r="A37" s="348"/>
      <c r="B37" s="14"/>
      <c r="C37" s="61" t="s">
        <v>69</v>
      </c>
      <c r="D37" s="53"/>
      <c r="E37" s="102"/>
      <c r="F37" s="117"/>
      <c r="G37" s="118"/>
      <c r="H37" s="117"/>
      <c r="I37" s="119"/>
      <c r="J37" s="117"/>
      <c r="K37" s="120"/>
      <c r="L37" s="117"/>
      <c r="M37" s="118"/>
      <c r="N37" s="117"/>
      <c r="O37" s="118"/>
      <c r="P37" s="117"/>
      <c r="Q37" s="150"/>
      <c r="R37" s="136"/>
      <c r="S37" s="136"/>
      <c r="T37" s="136"/>
      <c r="U37" s="136"/>
      <c r="V37" s="136"/>
      <c r="W37" s="136"/>
      <c r="X37" s="136"/>
      <c r="Y37" s="136"/>
      <c r="Z37" s="147"/>
      <c r="AA37" s="147"/>
    </row>
    <row r="38" spans="1:27" ht="15.95" customHeight="1">
      <c r="A38" s="348"/>
      <c r="B38" s="11"/>
      <c r="C38" s="61" t="s">
        <v>70</v>
      </c>
      <c r="D38" s="53"/>
      <c r="E38" s="102"/>
      <c r="F38" s="161"/>
      <c r="G38" s="150"/>
      <c r="H38" s="117"/>
      <c r="I38" s="119"/>
      <c r="J38" s="117"/>
      <c r="K38" s="145"/>
      <c r="L38" s="117"/>
      <c r="M38" s="118"/>
      <c r="N38" s="117"/>
      <c r="O38" s="118"/>
      <c r="P38" s="117"/>
      <c r="Q38" s="150"/>
      <c r="R38" s="136"/>
      <c r="S38" s="136"/>
      <c r="T38" s="147"/>
      <c r="U38" s="147"/>
      <c r="V38" s="136"/>
      <c r="W38" s="136"/>
      <c r="X38" s="136"/>
      <c r="Y38" s="136"/>
      <c r="Z38" s="147"/>
      <c r="AA38" s="147"/>
    </row>
    <row r="39" spans="1:27" ht="15.95" customHeight="1">
      <c r="A39" s="349"/>
      <c r="B39" s="6" t="s">
        <v>71</v>
      </c>
      <c r="C39" s="7"/>
      <c r="D39" s="7"/>
      <c r="E39" s="110" t="s">
        <v>205</v>
      </c>
      <c r="F39" s="165">
        <f t="shared" ref="F39:Q39" si="9">F32-F36</f>
        <v>0</v>
      </c>
      <c r="G39" s="151">
        <f t="shared" si="9"/>
        <v>0</v>
      </c>
      <c r="H39" s="165">
        <f t="shared" si="9"/>
        <v>0</v>
      </c>
      <c r="I39" s="151">
        <f t="shared" si="9"/>
        <v>0</v>
      </c>
      <c r="J39" s="165">
        <f t="shared" si="9"/>
        <v>0</v>
      </c>
      <c r="K39" s="151">
        <f t="shared" si="9"/>
        <v>0</v>
      </c>
      <c r="L39" s="165">
        <f t="shared" ref="L39:M39" si="10">L32-L36</f>
        <v>0</v>
      </c>
      <c r="M39" s="151">
        <f t="shared" si="10"/>
        <v>0</v>
      </c>
      <c r="N39" s="165">
        <f t="shared" si="9"/>
        <v>0</v>
      </c>
      <c r="O39" s="151">
        <f t="shared" si="9"/>
        <v>0</v>
      </c>
      <c r="P39" s="165">
        <f t="shared" si="9"/>
        <v>0</v>
      </c>
      <c r="Q39" s="151">
        <f t="shared" si="9"/>
        <v>0</v>
      </c>
      <c r="R39" s="136"/>
      <c r="S39" s="136"/>
      <c r="T39" s="136"/>
      <c r="U39" s="136"/>
      <c r="V39" s="136"/>
      <c r="W39" s="136"/>
      <c r="X39" s="136"/>
      <c r="Y39" s="136"/>
      <c r="Z39" s="147"/>
      <c r="AA39" s="147"/>
    </row>
    <row r="40" spans="1:27" ht="15.95" customHeight="1">
      <c r="A40" s="341" t="s">
        <v>87</v>
      </c>
      <c r="B40" s="66" t="s">
        <v>72</v>
      </c>
      <c r="C40" s="69"/>
      <c r="D40" s="69"/>
      <c r="E40" s="16" t="s">
        <v>40</v>
      </c>
      <c r="F40" s="163"/>
      <c r="G40" s="155"/>
      <c r="H40" s="135"/>
      <c r="I40" s="137"/>
      <c r="J40" s="135"/>
      <c r="K40" s="138"/>
      <c r="L40" s="135"/>
      <c r="M40" s="136"/>
      <c r="N40" s="135"/>
      <c r="O40" s="136"/>
      <c r="P40" s="135"/>
      <c r="Q40" s="155"/>
      <c r="R40" s="136"/>
      <c r="S40" s="136"/>
      <c r="T40" s="136"/>
      <c r="U40" s="136"/>
      <c r="V40" s="147"/>
      <c r="W40" s="147"/>
      <c r="X40" s="147"/>
      <c r="Y40" s="147"/>
      <c r="Z40" s="136"/>
      <c r="AA40" s="136"/>
    </row>
    <row r="41" spans="1:27" ht="15.95" customHeight="1">
      <c r="A41" s="350"/>
      <c r="B41" s="11"/>
      <c r="C41" s="61" t="s">
        <v>73</v>
      </c>
      <c r="D41" s="53"/>
      <c r="E41" s="102"/>
      <c r="F41" s="167"/>
      <c r="G41" s="169"/>
      <c r="H41" s="144"/>
      <c r="I41" s="145"/>
      <c r="J41" s="117"/>
      <c r="K41" s="120"/>
      <c r="L41" s="117"/>
      <c r="M41" s="118"/>
      <c r="N41" s="117"/>
      <c r="O41" s="118"/>
      <c r="P41" s="117"/>
      <c r="Q41" s="150"/>
      <c r="R41" s="147"/>
      <c r="S41" s="147"/>
      <c r="T41" s="147"/>
      <c r="U41" s="147"/>
      <c r="V41" s="147"/>
      <c r="W41" s="147"/>
      <c r="X41" s="147"/>
      <c r="Y41" s="147"/>
      <c r="Z41" s="136"/>
      <c r="AA41" s="136"/>
    </row>
    <row r="42" spans="1:27" ht="15.95" customHeight="1">
      <c r="A42" s="350"/>
      <c r="B42" s="66" t="s">
        <v>60</v>
      </c>
      <c r="C42" s="69"/>
      <c r="D42" s="69"/>
      <c r="E42" s="16" t="s">
        <v>41</v>
      </c>
      <c r="F42" s="163"/>
      <c r="G42" s="155"/>
      <c r="H42" s="135"/>
      <c r="I42" s="137"/>
      <c r="J42" s="135"/>
      <c r="K42" s="138"/>
      <c r="L42" s="135"/>
      <c r="M42" s="136"/>
      <c r="N42" s="135"/>
      <c r="O42" s="136"/>
      <c r="P42" s="135"/>
      <c r="Q42" s="155"/>
      <c r="R42" s="136"/>
      <c r="S42" s="136"/>
      <c r="T42" s="136"/>
      <c r="U42" s="136"/>
      <c r="V42" s="147"/>
      <c r="W42" s="147"/>
      <c r="X42" s="136"/>
      <c r="Y42" s="136"/>
      <c r="Z42" s="136"/>
      <c r="AA42" s="136"/>
    </row>
    <row r="43" spans="1:27" ht="15.95" customHeight="1">
      <c r="A43" s="350"/>
      <c r="B43" s="11"/>
      <c r="C43" s="61" t="s">
        <v>74</v>
      </c>
      <c r="D43" s="53"/>
      <c r="E43" s="102"/>
      <c r="F43" s="161"/>
      <c r="G43" s="150"/>
      <c r="H43" s="117"/>
      <c r="I43" s="119"/>
      <c r="J43" s="144"/>
      <c r="K43" s="145"/>
      <c r="L43" s="117"/>
      <c r="M43" s="118"/>
      <c r="N43" s="117"/>
      <c r="O43" s="118"/>
      <c r="P43" s="117"/>
      <c r="Q43" s="150"/>
      <c r="R43" s="136"/>
      <c r="S43" s="136"/>
      <c r="T43" s="147"/>
      <c r="U43" s="136"/>
      <c r="V43" s="147"/>
      <c r="W43" s="147"/>
      <c r="X43" s="136"/>
      <c r="Y43" s="136"/>
      <c r="Z43" s="147"/>
      <c r="AA43" s="147"/>
    </row>
    <row r="44" spans="1:27" ht="15.95" customHeight="1">
      <c r="A44" s="351"/>
      <c r="B44" s="59" t="s">
        <v>71</v>
      </c>
      <c r="C44" s="37"/>
      <c r="D44" s="37"/>
      <c r="E44" s="110" t="s">
        <v>206</v>
      </c>
      <c r="F44" s="162">
        <f t="shared" ref="F44:Q44" si="11">F40-F42</f>
        <v>0</v>
      </c>
      <c r="G44" s="166">
        <f t="shared" si="11"/>
        <v>0</v>
      </c>
      <c r="H44" s="162">
        <f t="shared" si="11"/>
        <v>0</v>
      </c>
      <c r="I44" s="166">
        <f t="shared" si="11"/>
        <v>0</v>
      </c>
      <c r="J44" s="162">
        <f t="shared" si="11"/>
        <v>0</v>
      </c>
      <c r="K44" s="166">
        <f t="shared" si="11"/>
        <v>0</v>
      </c>
      <c r="L44" s="162">
        <f t="shared" ref="L44:M44" si="12">L40-L42</f>
        <v>0</v>
      </c>
      <c r="M44" s="166">
        <f t="shared" si="12"/>
        <v>0</v>
      </c>
      <c r="N44" s="162">
        <f t="shared" si="11"/>
        <v>0</v>
      </c>
      <c r="O44" s="166">
        <f t="shared" si="11"/>
        <v>0</v>
      </c>
      <c r="P44" s="162">
        <f t="shared" si="11"/>
        <v>0</v>
      </c>
      <c r="Q44" s="166">
        <f t="shared" si="11"/>
        <v>0</v>
      </c>
      <c r="R44" s="147"/>
      <c r="S44" s="147"/>
      <c r="T44" s="136"/>
      <c r="U44" s="136"/>
      <c r="V44" s="147"/>
      <c r="W44" s="147"/>
      <c r="X44" s="136"/>
      <c r="Y44" s="136"/>
      <c r="Z44" s="136"/>
      <c r="AA44" s="136"/>
    </row>
    <row r="45" spans="1:27" ht="15.95" customHeight="1">
      <c r="A45" s="326" t="s">
        <v>79</v>
      </c>
      <c r="B45" s="20" t="s">
        <v>75</v>
      </c>
      <c r="C45" s="9"/>
      <c r="D45" s="9"/>
      <c r="E45" s="111" t="s">
        <v>207</v>
      </c>
      <c r="F45" s="168">
        <f t="shared" ref="F45:Q45" si="13">F39+F44</f>
        <v>0</v>
      </c>
      <c r="G45" s="152">
        <f t="shared" si="13"/>
        <v>0</v>
      </c>
      <c r="H45" s="168">
        <f t="shared" si="13"/>
        <v>0</v>
      </c>
      <c r="I45" s="152">
        <f t="shared" si="13"/>
        <v>0</v>
      </c>
      <c r="J45" s="168">
        <f t="shared" si="13"/>
        <v>0</v>
      </c>
      <c r="K45" s="152">
        <f t="shared" si="13"/>
        <v>0</v>
      </c>
      <c r="L45" s="168">
        <f t="shared" ref="L45:M45" si="14">L39+L44</f>
        <v>0</v>
      </c>
      <c r="M45" s="152">
        <f t="shared" si="14"/>
        <v>0</v>
      </c>
      <c r="N45" s="168">
        <f t="shared" si="13"/>
        <v>0</v>
      </c>
      <c r="O45" s="152">
        <f t="shared" si="13"/>
        <v>0</v>
      </c>
      <c r="P45" s="168">
        <f t="shared" si="13"/>
        <v>0</v>
      </c>
      <c r="Q45" s="152">
        <f t="shared" si="13"/>
        <v>0</v>
      </c>
      <c r="R45" s="136"/>
      <c r="S45" s="136"/>
      <c r="T45" s="136"/>
      <c r="U45" s="136"/>
      <c r="V45" s="136"/>
      <c r="W45" s="136"/>
      <c r="X45" s="136"/>
      <c r="Y45" s="136"/>
      <c r="Z45" s="136"/>
      <c r="AA45" s="136"/>
    </row>
    <row r="46" spans="1:27" ht="15.95" customHeight="1">
      <c r="A46" s="327"/>
      <c r="B46" s="52" t="s">
        <v>76</v>
      </c>
      <c r="C46" s="53"/>
      <c r="D46" s="53"/>
      <c r="E46" s="53"/>
      <c r="F46" s="167"/>
      <c r="G46" s="169"/>
      <c r="H46" s="144"/>
      <c r="I46" s="145"/>
      <c r="J46" s="144"/>
      <c r="K46" s="145"/>
      <c r="L46" s="117"/>
      <c r="M46" s="118"/>
      <c r="N46" s="117"/>
      <c r="O46" s="118"/>
      <c r="P46" s="144"/>
      <c r="Q46" s="131"/>
      <c r="R46" s="147"/>
      <c r="S46" s="147"/>
      <c r="T46" s="147"/>
      <c r="U46" s="147"/>
      <c r="V46" s="147"/>
      <c r="W46" s="147"/>
      <c r="X46" s="147"/>
      <c r="Y46" s="147"/>
      <c r="Z46" s="147"/>
      <c r="AA46" s="147"/>
    </row>
    <row r="47" spans="1:27" ht="15.95" customHeight="1">
      <c r="A47" s="327"/>
      <c r="B47" s="52" t="s">
        <v>77</v>
      </c>
      <c r="C47" s="53"/>
      <c r="D47" s="53"/>
      <c r="E47" s="53"/>
      <c r="F47" s="117"/>
      <c r="G47" s="118"/>
      <c r="H47" s="117"/>
      <c r="I47" s="119"/>
      <c r="J47" s="117"/>
      <c r="K47" s="120"/>
      <c r="L47" s="117"/>
      <c r="M47" s="118"/>
      <c r="N47" s="117"/>
      <c r="O47" s="118"/>
      <c r="P47" s="117"/>
      <c r="Q47" s="150"/>
      <c r="R47" s="136"/>
      <c r="S47" s="136"/>
      <c r="T47" s="136"/>
      <c r="U47" s="136"/>
      <c r="V47" s="136"/>
      <c r="W47" s="136"/>
      <c r="X47" s="136"/>
      <c r="Y47" s="136"/>
      <c r="Z47" s="136"/>
      <c r="AA47" s="136"/>
    </row>
    <row r="48" spans="1:27" ht="15.95" customHeight="1">
      <c r="A48" s="328"/>
      <c r="B48" s="59" t="s">
        <v>78</v>
      </c>
      <c r="C48" s="37"/>
      <c r="D48" s="37"/>
      <c r="E48" s="37"/>
      <c r="F48" s="140"/>
      <c r="G48" s="141"/>
      <c r="H48" s="140"/>
      <c r="I48" s="142"/>
      <c r="J48" s="140"/>
      <c r="K48" s="143"/>
      <c r="L48" s="140"/>
      <c r="M48" s="141"/>
      <c r="N48" s="140"/>
      <c r="O48" s="141"/>
      <c r="P48" s="140"/>
      <c r="Q48" s="151"/>
      <c r="R48" s="136"/>
      <c r="S48" s="136"/>
      <c r="T48" s="136"/>
      <c r="U48" s="136"/>
      <c r="V48" s="136"/>
      <c r="W48" s="136"/>
      <c r="X48" s="136"/>
      <c r="Y48" s="136"/>
      <c r="Z48" s="136"/>
      <c r="AA48" s="136"/>
    </row>
    <row r="49" spans="1:17" ht="15.95" customHeight="1">
      <c r="A49" s="27" t="s">
        <v>208</v>
      </c>
      <c r="Q49" s="5"/>
    </row>
    <row r="50" spans="1:17" ht="15.95" customHeight="1">
      <c r="A50" s="27"/>
      <c r="Q50" s="14"/>
    </row>
  </sheetData>
  <mergeCells count="32">
    <mergeCell ref="A45:A48"/>
    <mergeCell ref="Q25:Q26"/>
    <mergeCell ref="A30:E31"/>
    <mergeCell ref="F30:G30"/>
    <mergeCell ref="H30:I30"/>
    <mergeCell ref="J30:K30"/>
    <mergeCell ref="N30:O30"/>
    <mergeCell ref="P30:Q30"/>
    <mergeCell ref="A19:A27"/>
    <mergeCell ref="E25:E26"/>
    <mergeCell ref="P25:P26"/>
    <mergeCell ref="I25:I26"/>
    <mergeCell ref="J25:J26"/>
    <mergeCell ref="H6:I6"/>
    <mergeCell ref="A32:A39"/>
    <mergeCell ref="A40:A44"/>
    <mergeCell ref="N6:O6"/>
    <mergeCell ref="P6:Q6"/>
    <mergeCell ref="A8:A18"/>
    <mergeCell ref="L30:M30"/>
    <mergeCell ref="J6:K6"/>
    <mergeCell ref="K25:K26"/>
    <mergeCell ref="N25:N26"/>
    <mergeCell ref="O25:O26"/>
    <mergeCell ref="A6:E7"/>
    <mergeCell ref="F6:G6"/>
    <mergeCell ref="L6:M6"/>
    <mergeCell ref="L25:L26"/>
    <mergeCell ref="M25:M26"/>
    <mergeCell ref="F25:F26"/>
    <mergeCell ref="G25:G26"/>
    <mergeCell ref="H25:H26"/>
  </mergeCells>
  <phoneticPr fontId="15"/>
  <printOptions horizontalCentered="1" gridLinesSet="0"/>
  <pageMargins left="0.78740157480314965" right="0.35433070866141736" top="0.27559055118110237" bottom="0.23622047244094491" header="0.19685039370078741" footer="0.19685039370078741"/>
  <pageSetup paperSize="9" scale="75" firstPageNumber="3" orientation="landscape" useFirstPageNumber="1" horizontalDpi="4294967292" r:id="rId1"/>
  <headerFooter alignWithMargins="0">
    <oddHeader>&amp;R&amp;"明朝,斜体"&amp;9指定都市－4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zoomScale="85" zoomScaleNormal="100" zoomScaleSheetLayoutView="85" workbookViewId="0">
      <pane xSplit="4" ySplit="7" topLeftCell="E8" activePane="bottomRight" state="frozen"/>
      <selection activeCell="M28" sqref="M28"/>
      <selection pane="topRight" activeCell="M28" sqref="M28"/>
      <selection pane="bottomLeft" activeCell="M28" sqref="M28"/>
      <selection pane="bottomRight"/>
    </sheetView>
  </sheetViews>
  <sheetFormatPr defaultRowHeight="13.5"/>
  <cols>
    <col min="1" max="2" width="3.625" style="1" customWidth="1"/>
    <col min="3" max="3" width="21.375" style="1" customWidth="1"/>
    <col min="4" max="4" width="20" style="1" customWidth="1"/>
    <col min="5" max="14" width="12.625" style="1" customWidth="1"/>
    <col min="15" max="16384" width="9" style="1"/>
  </cols>
  <sheetData>
    <row r="1" spans="1:14" ht="33.950000000000003" customHeight="1">
      <c r="A1" s="185" t="s">
        <v>0</v>
      </c>
      <c r="B1" s="185"/>
      <c r="C1" s="240" t="s">
        <v>298</v>
      </c>
      <c r="D1" s="241"/>
    </row>
    <row r="3" spans="1:14" ht="15" customHeight="1">
      <c r="A3" s="45" t="s">
        <v>209</v>
      </c>
      <c r="B3" s="45"/>
      <c r="C3" s="45"/>
      <c r="D3" s="45"/>
      <c r="E3" s="45"/>
      <c r="F3" s="45"/>
      <c r="I3" s="45"/>
      <c r="J3" s="45"/>
    </row>
    <row r="4" spans="1:14" ht="15" customHeight="1">
      <c r="A4" s="45"/>
      <c r="B4" s="45"/>
      <c r="C4" s="45"/>
      <c r="D4" s="45"/>
      <c r="E4" s="45"/>
      <c r="F4" s="45"/>
      <c r="I4" s="45"/>
      <c r="J4" s="45"/>
    </row>
    <row r="5" spans="1:14" ht="15" customHeight="1">
      <c r="A5" s="242"/>
      <c r="B5" s="242" t="s">
        <v>285</v>
      </c>
      <c r="C5" s="242"/>
      <c r="D5" s="242"/>
      <c r="H5" s="46"/>
      <c r="L5" s="46"/>
      <c r="N5" s="46" t="s">
        <v>210</v>
      </c>
    </row>
    <row r="6" spans="1:14" ht="15" customHeight="1">
      <c r="A6" s="243"/>
      <c r="B6" s="244"/>
      <c r="C6" s="244"/>
      <c r="D6" s="244"/>
      <c r="E6" s="352" t="s">
        <v>292</v>
      </c>
      <c r="F6" s="353"/>
      <c r="G6" s="354" t="s">
        <v>293</v>
      </c>
      <c r="H6" s="355"/>
      <c r="I6" s="354" t="s">
        <v>294</v>
      </c>
      <c r="J6" s="355"/>
      <c r="K6" s="352" t="s">
        <v>295</v>
      </c>
      <c r="L6" s="353"/>
      <c r="M6" s="354"/>
      <c r="N6" s="355"/>
    </row>
    <row r="7" spans="1:14" ht="15" customHeight="1">
      <c r="A7" s="245"/>
      <c r="B7" s="246"/>
      <c r="C7" s="246"/>
      <c r="D7" s="246"/>
      <c r="E7" s="247" t="s">
        <v>284</v>
      </c>
      <c r="F7" s="35" t="s">
        <v>1</v>
      </c>
      <c r="G7" s="247" t="s">
        <v>284</v>
      </c>
      <c r="H7" s="35" t="s">
        <v>1</v>
      </c>
      <c r="I7" s="247" t="s">
        <v>284</v>
      </c>
      <c r="J7" s="35" t="s">
        <v>1</v>
      </c>
      <c r="K7" s="247" t="s">
        <v>284</v>
      </c>
      <c r="L7" s="35" t="s">
        <v>1</v>
      </c>
      <c r="M7" s="247" t="s">
        <v>284</v>
      </c>
      <c r="N7" s="294" t="s">
        <v>1</v>
      </c>
    </row>
    <row r="8" spans="1:14" ht="18" customHeight="1">
      <c r="A8" s="356" t="s">
        <v>211</v>
      </c>
      <c r="B8" s="248" t="s">
        <v>212</v>
      </c>
      <c r="C8" s="249"/>
      <c r="D8" s="249"/>
      <c r="E8" s="250">
        <v>3</v>
      </c>
      <c r="F8" s="251">
        <v>3</v>
      </c>
      <c r="G8" s="250">
        <v>1</v>
      </c>
      <c r="H8" s="252">
        <v>1</v>
      </c>
      <c r="I8" s="250">
        <v>1</v>
      </c>
      <c r="J8" s="251">
        <v>1</v>
      </c>
      <c r="K8" s="250">
        <v>1</v>
      </c>
      <c r="L8" s="252">
        <v>1</v>
      </c>
      <c r="M8" s="250"/>
      <c r="N8" s="252"/>
    </row>
    <row r="9" spans="1:14" ht="18" customHeight="1">
      <c r="A9" s="314"/>
      <c r="B9" s="356" t="s">
        <v>213</v>
      </c>
      <c r="C9" s="207" t="s">
        <v>214</v>
      </c>
      <c r="D9" s="208"/>
      <c r="E9" s="253">
        <v>100</v>
      </c>
      <c r="F9" s="254">
        <v>100</v>
      </c>
      <c r="G9" s="253">
        <v>75</v>
      </c>
      <c r="H9" s="255">
        <v>75</v>
      </c>
      <c r="I9" s="253">
        <v>10</v>
      </c>
      <c r="J9" s="254">
        <v>10</v>
      </c>
      <c r="K9" s="253">
        <v>250</v>
      </c>
      <c r="L9" s="255">
        <v>250</v>
      </c>
      <c r="M9" s="253"/>
      <c r="N9" s="255"/>
    </row>
    <row r="10" spans="1:14" ht="18" customHeight="1">
      <c r="A10" s="314"/>
      <c r="B10" s="314"/>
      <c r="C10" s="52" t="s">
        <v>215</v>
      </c>
      <c r="D10" s="53"/>
      <c r="E10" s="256">
        <v>50</v>
      </c>
      <c r="F10" s="257">
        <v>50</v>
      </c>
      <c r="G10" s="256">
        <v>75</v>
      </c>
      <c r="H10" s="258">
        <v>75</v>
      </c>
      <c r="I10" s="256">
        <v>10</v>
      </c>
      <c r="J10" s="257">
        <v>10</v>
      </c>
      <c r="K10" s="256">
        <v>250</v>
      </c>
      <c r="L10" s="258">
        <v>250</v>
      </c>
      <c r="M10" s="256"/>
      <c r="N10" s="258"/>
    </row>
    <row r="11" spans="1:14" ht="18" customHeight="1">
      <c r="A11" s="314"/>
      <c r="B11" s="314"/>
      <c r="C11" s="52" t="s">
        <v>216</v>
      </c>
      <c r="D11" s="53"/>
      <c r="E11" s="256">
        <v>0</v>
      </c>
      <c r="F11" s="257">
        <v>0</v>
      </c>
      <c r="G11" s="256">
        <v>0</v>
      </c>
      <c r="H11" s="258">
        <v>0</v>
      </c>
      <c r="I11" s="256">
        <v>0</v>
      </c>
      <c r="J11" s="257">
        <v>0</v>
      </c>
      <c r="K11" s="256">
        <v>0</v>
      </c>
      <c r="L11" s="258">
        <v>0</v>
      </c>
      <c r="M11" s="256"/>
      <c r="N11" s="258"/>
    </row>
    <row r="12" spans="1:14" ht="18" customHeight="1">
      <c r="A12" s="314"/>
      <c r="B12" s="314"/>
      <c r="C12" s="52" t="s">
        <v>217</v>
      </c>
      <c r="D12" s="53"/>
      <c r="E12" s="256">
        <v>50</v>
      </c>
      <c r="F12" s="257">
        <v>50</v>
      </c>
      <c r="G12" s="256">
        <v>0</v>
      </c>
      <c r="H12" s="258">
        <v>0</v>
      </c>
      <c r="I12" s="256">
        <v>0</v>
      </c>
      <c r="J12" s="257">
        <v>0</v>
      </c>
      <c r="K12" s="256">
        <v>0</v>
      </c>
      <c r="L12" s="258">
        <v>0</v>
      </c>
      <c r="M12" s="256"/>
      <c r="N12" s="258"/>
    </row>
    <row r="13" spans="1:14" ht="18" customHeight="1">
      <c r="A13" s="314"/>
      <c r="B13" s="314"/>
      <c r="C13" s="52" t="s">
        <v>218</v>
      </c>
      <c r="D13" s="53"/>
      <c r="E13" s="256">
        <v>0</v>
      </c>
      <c r="F13" s="257">
        <v>0</v>
      </c>
      <c r="G13" s="256">
        <v>0</v>
      </c>
      <c r="H13" s="258">
        <v>0</v>
      </c>
      <c r="I13" s="256">
        <v>0</v>
      </c>
      <c r="J13" s="257">
        <v>0</v>
      </c>
      <c r="K13" s="256">
        <v>0</v>
      </c>
      <c r="L13" s="258">
        <v>0</v>
      </c>
      <c r="M13" s="256"/>
      <c r="N13" s="258"/>
    </row>
    <row r="14" spans="1:14" ht="18" customHeight="1">
      <c r="A14" s="315"/>
      <c r="B14" s="315"/>
      <c r="C14" s="59" t="s">
        <v>79</v>
      </c>
      <c r="D14" s="37"/>
      <c r="E14" s="259">
        <v>0</v>
      </c>
      <c r="F14" s="260">
        <v>0</v>
      </c>
      <c r="G14" s="259">
        <v>0</v>
      </c>
      <c r="H14" s="261">
        <v>0</v>
      </c>
      <c r="I14" s="259">
        <v>0</v>
      </c>
      <c r="J14" s="260">
        <v>0</v>
      </c>
      <c r="K14" s="259">
        <v>0</v>
      </c>
      <c r="L14" s="261">
        <v>0</v>
      </c>
      <c r="M14" s="259"/>
      <c r="N14" s="261"/>
    </row>
    <row r="15" spans="1:14" ht="18" customHeight="1">
      <c r="A15" s="313" t="s">
        <v>219</v>
      </c>
      <c r="B15" s="356" t="s">
        <v>220</v>
      </c>
      <c r="C15" s="207" t="s">
        <v>221</v>
      </c>
      <c r="D15" s="208"/>
      <c r="E15" s="262">
        <v>797</v>
      </c>
      <c r="F15" s="263">
        <v>729</v>
      </c>
      <c r="G15" s="262">
        <v>578</v>
      </c>
      <c r="H15" s="152">
        <v>576</v>
      </c>
      <c r="I15" s="262">
        <v>279</v>
      </c>
      <c r="J15" s="263">
        <v>291</v>
      </c>
      <c r="K15" s="262">
        <v>243</v>
      </c>
      <c r="L15" s="152">
        <v>276</v>
      </c>
      <c r="M15" s="262"/>
      <c r="N15" s="152"/>
    </row>
    <row r="16" spans="1:14" ht="18" customHeight="1">
      <c r="A16" s="314"/>
      <c r="B16" s="314"/>
      <c r="C16" s="52" t="s">
        <v>222</v>
      </c>
      <c r="D16" s="53"/>
      <c r="E16" s="117">
        <v>64</v>
      </c>
      <c r="F16" s="119">
        <v>68</v>
      </c>
      <c r="G16" s="117">
        <v>381</v>
      </c>
      <c r="H16" s="150">
        <v>360</v>
      </c>
      <c r="I16" s="117">
        <v>450</v>
      </c>
      <c r="J16" s="119">
        <v>461</v>
      </c>
      <c r="K16" s="117">
        <v>1488</v>
      </c>
      <c r="L16" s="150">
        <v>1385</v>
      </c>
      <c r="M16" s="117"/>
      <c r="N16" s="150"/>
    </row>
    <row r="17" spans="1:15" ht="18" customHeight="1">
      <c r="A17" s="314"/>
      <c r="B17" s="314"/>
      <c r="C17" s="52" t="s">
        <v>223</v>
      </c>
      <c r="D17" s="53"/>
      <c r="E17" s="117">
        <v>0</v>
      </c>
      <c r="F17" s="119">
        <v>0</v>
      </c>
      <c r="G17" s="117">
        <v>0</v>
      </c>
      <c r="H17" s="150">
        <v>0</v>
      </c>
      <c r="I17" s="117">
        <v>0</v>
      </c>
      <c r="J17" s="119">
        <v>0</v>
      </c>
      <c r="K17" s="117">
        <v>0</v>
      </c>
      <c r="L17" s="150">
        <v>0</v>
      </c>
      <c r="M17" s="117"/>
      <c r="N17" s="150"/>
    </row>
    <row r="18" spans="1:15" ht="18" customHeight="1">
      <c r="A18" s="314"/>
      <c r="B18" s="315"/>
      <c r="C18" s="59" t="s">
        <v>224</v>
      </c>
      <c r="D18" s="37"/>
      <c r="E18" s="165">
        <v>861</v>
      </c>
      <c r="F18" s="264">
        <v>797</v>
      </c>
      <c r="G18" s="165">
        <v>959</v>
      </c>
      <c r="H18" s="264">
        <v>936</v>
      </c>
      <c r="I18" s="165">
        <v>729</v>
      </c>
      <c r="J18" s="264">
        <v>751</v>
      </c>
      <c r="K18" s="165">
        <v>1731</v>
      </c>
      <c r="L18" s="264">
        <v>1660</v>
      </c>
      <c r="M18" s="165"/>
      <c r="N18" s="264"/>
    </row>
    <row r="19" spans="1:15" ht="18" customHeight="1">
      <c r="A19" s="314"/>
      <c r="B19" s="356" t="s">
        <v>225</v>
      </c>
      <c r="C19" s="207" t="s">
        <v>226</v>
      </c>
      <c r="D19" s="208"/>
      <c r="E19" s="168">
        <v>227</v>
      </c>
      <c r="F19" s="152">
        <v>224</v>
      </c>
      <c r="G19" s="168">
        <v>178</v>
      </c>
      <c r="H19" s="152">
        <v>173</v>
      </c>
      <c r="I19" s="168">
        <v>337</v>
      </c>
      <c r="J19" s="152">
        <v>352</v>
      </c>
      <c r="K19" s="168">
        <v>284</v>
      </c>
      <c r="L19" s="152">
        <v>242</v>
      </c>
      <c r="M19" s="168"/>
      <c r="N19" s="152"/>
    </row>
    <row r="20" spans="1:15" ht="18" customHeight="1">
      <c r="A20" s="314"/>
      <c r="B20" s="314"/>
      <c r="C20" s="52" t="s">
        <v>227</v>
      </c>
      <c r="D20" s="53"/>
      <c r="E20" s="161">
        <v>69</v>
      </c>
      <c r="F20" s="150">
        <v>41</v>
      </c>
      <c r="G20" s="161">
        <v>235</v>
      </c>
      <c r="H20" s="150">
        <v>228</v>
      </c>
      <c r="I20" s="161">
        <v>129</v>
      </c>
      <c r="J20" s="150">
        <v>153</v>
      </c>
      <c r="K20" s="161">
        <v>449</v>
      </c>
      <c r="L20" s="150">
        <v>463</v>
      </c>
      <c r="M20" s="161"/>
      <c r="N20" s="150"/>
    </row>
    <row r="21" spans="1:15" s="269" customFormat="1" ht="18" customHeight="1">
      <c r="A21" s="314"/>
      <c r="B21" s="314"/>
      <c r="C21" s="265" t="s">
        <v>228</v>
      </c>
      <c r="D21" s="266"/>
      <c r="E21" s="267">
        <v>0</v>
      </c>
      <c r="F21" s="268">
        <v>0</v>
      </c>
      <c r="G21" s="267">
        <v>0</v>
      </c>
      <c r="H21" s="268">
        <v>0</v>
      </c>
      <c r="I21" s="267">
        <v>0</v>
      </c>
      <c r="J21" s="268">
        <v>0</v>
      </c>
      <c r="K21" s="267">
        <v>0</v>
      </c>
      <c r="L21" s="268">
        <v>0</v>
      </c>
      <c r="M21" s="267"/>
      <c r="N21" s="268"/>
    </row>
    <row r="22" spans="1:15" ht="18" customHeight="1">
      <c r="A22" s="314"/>
      <c r="B22" s="315"/>
      <c r="C22" s="6" t="s">
        <v>229</v>
      </c>
      <c r="D22" s="7"/>
      <c r="E22" s="165">
        <v>296</v>
      </c>
      <c r="F22" s="151">
        <v>265</v>
      </c>
      <c r="G22" s="165">
        <v>413</v>
      </c>
      <c r="H22" s="151">
        <v>400</v>
      </c>
      <c r="I22" s="165">
        <v>466</v>
      </c>
      <c r="J22" s="151">
        <v>505</v>
      </c>
      <c r="K22" s="165">
        <v>733</v>
      </c>
      <c r="L22" s="151">
        <v>705</v>
      </c>
      <c r="M22" s="165"/>
      <c r="N22" s="151"/>
    </row>
    <row r="23" spans="1:15" ht="18" customHeight="1">
      <c r="A23" s="314"/>
      <c r="B23" s="356" t="s">
        <v>230</v>
      </c>
      <c r="C23" s="207" t="s">
        <v>231</v>
      </c>
      <c r="D23" s="208"/>
      <c r="E23" s="168">
        <v>100</v>
      </c>
      <c r="F23" s="152">
        <v>100</v>
      </c>
      <c r="G23" s="168">
        <v>75</v>
      </c>
      <c r="H23" s="152">
        <v>75</v>
      </c>
      <c r="I23" s="168">
        <v>10</v>
      </c>
      <c r="J23" s="152">
        <v>10</v>
      </c>
      <c r="K23" s="168">
        <v>250</v>
      </c>
      <c r="L23" s="152">
        <v>250</v>
      </c>
      <c r="M23" s="168"/>
      <c r="N23" s="152"/>
    </row>
    <row r="24" spans="1:15" ht="18" customHeight="1">
      <c r="A24" s="314"/>
      <c r="B24" s="314"/>
      <c r="C24" s="52" t="s">
        <v>232</v>
      </c>
      <c r="D24" s="53"/>
      <c r="E24" s="161">
        <v>440</v>
      </c>
      <c r="F24" s="150">
        <v>407</v>
      </c>
      <c r="G24" s="161">
        <v>458</v>
      </c>
      <c r="H24" s="150">
        <v>447</v>
      </c>
      <c r="I24" s="161">
        <v>250</v>
      </c>
      <c r="J24" s="150">
        <v>234</v>
      </c>
      <c r="K24" s="161">
        <v>663</v>
      </c>
      <c r="L24" s="150">
        <v>621</v>
      </c>
      <c r="M24" s="161"/>
      <c r="N24" s="150"/>
    </row>
    <row r="25" spans="1:15" ht="18" customHeight="1">
      <c r="A25" s="314"/>
      <c r="B25" s="314"/>
      <c r="C25" s="52" t="s">
        <v>233</v>
      </c>
      <c r="D25" s="53"/>
      <c r="E25" s="161">
        <v>25</v>
      </c>
      <c r="F25" s="150">
        <v>25</v>
      </c>
      <c r="G25" s="161">
        <v>13</v>
      </c>
      <c r="H25" s="150">
        <v>13</v>
      </c>
      <c r="I25" s="161">
        <v>3</v>
      </c>
      <c r="J25" s="150">
        <v>3</v>
      </c>
      <c r="K25" s="161">
        <v>85</v>
      </c>
      <c r="L25" s="150">
        <v>85</v>
      </c>
      <c r="M25" s="161"/>
      <c r="N25" s="150"/>
    </row>
    <row r="26" spans="1:15" ht="18" customHeight="1">
      <c r="A26" s="314"/>
      <c r="B26" s="315"/>
      <c r="C26" s="57" t="s">
        <v>234</v>
      </c>
      <c r="D26" s="58"/>
      <c r="E26" s="270">
        <v>565</v>
      </c>
      <c r="F26" s="151">
        <v>532</v>
      </c>
      <c r="G26" s="270">
        <v>546</v>
      </c>
      <c r="H26" s="151">
        <v>535</v>
      </c>
      <c r="I26" s="142">
        <v>263</v>
      </c>
      <c r="J26" s="151">
        <v>246</v>
      </c>
      <c r="K26" s="270">
        <v>998</v>
      </c>
      <c r="L26" s="151">
        <v>956</v>
      </c>
      <c r="M26" s="270"/>
      <c r="N26" s="151"/>
    </row>
    <row r="27" spans="1:15" ht="18" customHeight="1">
      <c r="A27" s="315"/>
      <c r="B27" s="59" t="s">
        <v>235</v>
      </c>
      <c r="C27" s="37"/>
      <c r="D27" s="37"/>
      <c r="E27" s="271">
        <v>861</v>
      </c>
      <c r="F27" s="151">
        <v>797</v>
      </c>
      <c r="G27" s="165">
        <v>959</v>
      </c>
      <c r="H27" s="151">
        <v>936</v>
      </c>
      <c r="I27" s="271">
        <v>729</v>
      </c>
      <c r="J27" s="151">
        <v>751</v>
      </c>
      <c r="K27" s="165">
        <v>1731</v>
      </c>
      <c r="L27" s="151">
        <v>1660</v>
      </c>
      <c r="M27" s="165"/>
      <c r="N27" s="151"/>
    </row>
    <row r="28" spans="1:15" ht="18" customHeight="1">
      <c r="A28" s="356" t="s">
        <v>236</v>
      </c>
      <c r="B28" s="356" t="s">
        <v>237</v>
      </c>
      <c r="C28" s="207" t="s">
        <v>238</v>
      </c>
      <c r="D28" s="272" t="s">
        <v>37</v>
      </c>
      <c r="E28" s="168">
        <v>1365</v>
      </c>
      <c r="F28" s="152">
        <v>1327</v>
      </c>
      <c r="G28" s="168">
        <v>1375</v>
      </c>
      <c r="H28" s="152">
        <v>1390</v>
      </c>
      <c r="I28" s="168">
        <v>1453</v>
      </c>
      <c r="J28" s="152">
        <v>1486</v>
      </c>
      <c r="K28" s="168">
        <v>854</v>
      </c>
      <c r="L28" s="152">
        <v>825</v>
      </c>
      <c r="M28" s="168"/>
      <c r="N28" s="152"/>
    </row>
    <row r="29" spans="1:15" ht="18" customHeight="1">
      <c r="A29" s="314"/>
      <c r="B29" s="314"/>
      <c r="C29" s="52" t="s">
        <v>239</v>
      </c>
      <c r="D29" s="273" t="s">
        <v>38</v>
      </c>
      <c r="E29" s="161">
        <v>1159</v>
      </c>
      <c r="F29" s="150">
        <v>1136</v>
      </c>
      <c r="G29" s="161">
        <v>1284</v>
      </c>
      <c r="H29" s="150">
        <v>1255</v>
      </c>
      <c r="I29" s="161">
        <v>772</v>
      </c>
      <c r="J29" s="150">
        <v>804</v>
      </c>
      <c r="K29" s="161">
        <v>649</v>
      </c>
      <c r="L29" s="150">
        <v>650</v>
      </c>
      <c r="M29" s="161"/>
      <c r="N29" s="150"/>
    </row>
    <row r="30" spans="1:15" ht="18" customHeight="1">
      <c r="A30" s="314"/>
      <c r="B30" s="314"/>
      <c r="C30" s="52" t="s">
        <v>240</v>
      </c>
      <c r="D30" s="273" t="s">
        <v>241</v>
      </c>
      <c r="E30" s="161">
        <v>144</v>
      </c>
      <c r="F30" s="150">
        <v>114</v>
      </c>
      <c r="G30" s="117">
        <v>86</v>
      </c>
      <c r="H30" s="150">
        <v>95</v>
      </c>
      <c r="I30" s="161">
        <v>645</v>
      </c>
      <c r="J30" s="150">
        <v>654</v>
      </c>
      <c r="K30" s="161">
        <v>88</v>
      </c>
      <c r="L30" s="150">
        <v>92</v>
      </c>
      <c r="M30" s="161"/>
      <c r="N30" s="150"/>
    </row>
    <row r="31" spans="1:15" ht="18" customHeight="1">
      <c r="A31" s="314"/>
      <c r="B31" s="314"/>
      <c r="C31" s="6" t="s">
        <v>242</v>
      </c>
      <c r="D31" s="274" t="s">
        <v>243</v>
      </c>
      <c r="E31" s="165">
        <f t="shared" ref="E31:N31" si="0">E28-E29-E30</f>
        <v>62</v>
      </c>
      <c r="F31" s="264">
        <f t="shared" si="0"/>
        <v>77</v>
      </c>
      <c r="G31" s="165">
        <f>G28-G29-G30+1</f>
        <v>6</v>
      </c>
      <c r="H31" s="264">
        <f t="shared" si="0"/>
        <v>40</v>
      </c>
      <c r="I31" s="165">
        <f t="shared" si="0"/>
        <v>36</v>
      </c>
      <c r="J31" s="275">
        <f t="shared" si="0"/>
        <v>28</v>
      </c>
      <c r="K31" s="165">
        <f t="shared" si="0"/>
        <v>117</v>
      </c>
      <c r="L31" s="275">
        <f t="shared" si="0"/>
        <v>83</v>
      </c>
      <c r="M31" s="165">
        <f t="shared" si="0"/>
        <v>0</v>
      </c>
      <c r="N31" s="264">
        <f t="shared" si="0"/>
        <v>0</v>
      </c>
      <c r="O31" s="8"/>
    </row>
    <row r="32" spans="1:15" ht="18" customHeight="1">
      <c r="A32" s="314"/>
      <c r="B32" s="314"/>
      <c r="C32" s="207" t="s">
        <v>244</v>
      </c>
      <c r="D32" s="272" t="s">
        <v>245</v>
      </c>
      <c r="E32" s="168">
        <v>8</v>
      </c>
      <c r="F32" s="152">
        <v>9</v>
      </c>
      <c r="G32" s="168">
        <v>8</v>
      </c>
      <c r="H32" s="152">
        <v>7</v>
      </c>
      <c r="I32" s="168">
        <v>5</v>
      </c>
      <c r="J32" s="152">
        <v>6</v>
      </c>
      <c r="K32" s="168">
        <v>8</v>
      </c>
      <c r="L32" s="152">
        <v>8</v>
      </c>
      <c r="M32" s="168"/>
      <c r="N32" s="152"/>
    </row>
    <row r="33" spans="1:14" ht="18" customHeight="1">
      <c r="A33" s="314"/>
      <c r="B33" s="314"/>
      <c r="C33" s="52" t="s">
        <v>246</v>
      </c>
      <c r="D33" s="273" t="s">
        <v>247</v>
      </c>
      <c r="E33" s="161">
        <v>0</v>
      </c>
      <c r="F33" s="150">
        <v>0.2</v>
      </c>
      <c r="G33" s="161">
        <v>0</v>
      </c>
      <c r="H33" s="150">
        <v>0</v>
      </c>
      <c r="I33" s="161">
        <v>2</v>
      </c>
      <c r="J33" s="150">
        <v>2</v>
      </c>
      <c r="K33" s="161">
        <v>0.30132399999999998</v>
      </c>
      <c r="L33" s="150">
        <v>0.36</v>
      </c>
      <c r="M33" s="161"/>
      <c r="N33" s="150"/>
    </row>
    <row r="34" spans="1:14" ht="18" customHeight="1">
      <c r="A34" s="314"/>
      <c r="B34" s="315"/>
      <c r="C34" s="6" t="s">
        <v>248</v>
      </c>
      <c r="D34" s="274" t="s">
        <v>249</v>
      </c>
      <c r="E34" s="165">
        <f t="shared" ref="E34:N34" si="1">E31+E32-E33</f>
        <v>70</v>
      </c>
      <c r="F34" s="151">
        <f t="shared" si="1"/>
        <v>85.8</v>
      </c>
      <c r="G34" s="165">
        <f t="shared" si="1"/>
        <v>14</v>
      </c>
      <c r="H34" s="151">
        <f t="shared" si="1"/>
        <v>47</v>
      </c>
      <c r="I34" s="165">
        <f t="shared" si="1"/>
        <v>39</v>
      </c>
      <c r="J34" s="151">
        <f t="shared" si="1"/>
        <v>32</v>
      </c>
      <c r="K34" s="165">
        <f t="shared" si="1"/>
        <v>124.69867600000001</v>
      </c>
      <c r="L34" s="151">
        <f t="shared" si="1"/>
        <v>90.64</v>
      </c>
      <c r="M34" s="165">
        <f t="shared" si="1"/>
        <v>0</v>
      </c>
      <c r="N34" s="151">
        <f t="shared" si="1"/>
        <v>0</v>
      </c>
    </row>
    <row r="35" spans="1:14" ht="18" customHeight="1">
      <c r="A35" s="314"/>
      <c r="B35" s="356" t="s">
        <v>250</v>
      </c>
      <c r="C35" s="207" t="s">
        <v>251</v>
      </c>
      <c r="D35" s="272" t="s">
        <v>252</v>
      </c>
      <c r="E35" s="168">
        <v>1</v>
      </c>
      <c r="F35" s="152">
        <v>0</v>
      </c>
      <c r="G35" s="168">
        <v>0</v>
      </c>
      <c r="H35" s="152">
        <v>0.56999999999999995</v>
      </c>
      <c r="I35" s="168">
        <v>1</v>
      </c>
      <c r="J35" s="152">
        <v>2</v>
      </c>
      <c r="K35" s="168">
        <v>0.41701500000000002</v>
      </c>
      <c r="L35" s="152">
        <v>0.45</v>
      </c>
      <c r="M35" s="168"/>
      <c r="N35" s="152"/>
    </row>
    <row r="36" spans="1:14" ht="18" customHeight="1">
      <c r="A36" s="314"/>
      <c r="B36" s="314"/>
      <c r="C36" s="52" t="s">
        <v>253</v>
      </c>
      <c r="D36" s="273" t="s">
        <v>254</v>
      </c>
      <c r="E36" s="161">
        <v>0</v>
      </c>
      <c r="F36" s="150">
        <v>0.01</v>
      </c>
      <c r="G36" s="161">
        <v>0</v>
      </c>
      <c r="H36" s="150">
        <v>0</v>
      </c>
      <c r="I36" s="161">
        <v>11</v>
      </c>
      <c r="J36" s="150">
        <v>11</v>
      </c>
      <c r="K36" s="161">
        <v>31</v>
      </c>
      <c r="L36" s="150">
        <v>0</v>
      </c>
      <c r="M36" s="161"/>
      <c r="N36" s="150"/>
    </row>
    <row r="37" spans="1:14" ht="18" customHeight="1">
      <c r="A37" s="314"/>
      <c r="B37" s="314"/>
      <c r="C37" s="52" t="s">
        <v>255</v>
      </c>
      <c r="D37" s="273" t="s">
        <v>256</v>
      </c>
      <c r="E37" s="161">
        <f t="shared" ref="E37:N37" si="2">E34+E35-E36</f>
        <v>71</v>
      </c>
      <c r="F37" s="150">
        <f t="shared" si="2"/>
        <v>85.789999999999992</v>
      </c>
      <c r="G37" s="161">
        <f>G34+G35-G36+1</f>
        <v>15</v>
      </c>
      <c r="H37" s="150">
        <f>H34+H35-H36-1</f>
        <v>46.57</v>
      </c>
      <c r="I37" s="161">
        <f t="shared" si="2"/>
        <v>29</v>
      </c>
      <c r="J37" s="150">
        <f t="shared" si="2"/>
        <v>23</v>
      </c>
      <c r="K37" s="161">
        <f t="shared" si="2"/>
        <v>94.115691000000012</v>
      </c>
      <c r="L37" s="150">
        <f t="shared" si="2"/>
        <v>91.09</v>
      </c>
      <c r="M37" s="161">
        <f t="shared" si="2"/>
        <v>0</v>
      </c>
      <c r="N37" s="150">
        <f t="shared" si="2"/>
        <v>0</v>
      </c>
    </row>
    <row r="38" spans="1:14" ht="18" customHeight="1">
      <c r="A38" s="314"/>
      <c r="B38" s="314"/>
      <c r="C38" s="52" t="s">
        <v>257</v>
      </c>
      <c r="D38" s="273" t="s">
        <v>258</v>
      </c>
      <c r="E38" s="161">
        <v>0</v>
      </c>
      <c r="F38" s="150">
        <v>0</v>
      </c>
      <c r="G38" s="161">
        <v>0</v>
      </c>
      <c r="H38" s="150">
        <v>0</v>
      </c>
      <c r="I38" s="161">
        <v>0</v>
      </c>
      <c r="J38" s="150">
        <v>0</v>
      </c>
      <c r="K38" s="161">
        <v>0</v>
      </c>
      <c r="L38" s="150">
        <v>0</v>
      </c>
      <c r="M38" s="161"/>
      <c r="N38" s="150"/>
    </row>
    <row r="39" spans="1:14" ht="18" customHeight="1">
      <c r="A39" s="314"/>
      <c r="B39" s="314"/>
      <c r="C39" s="52" t="s">
        <v>259</v>
      </c>
      <c r="D39" s="273" t="s">
        <v>260</v>
      </c>
      <c r="E39" s="161">
        <v>0</v>
      </c>
      <c r="F39" s="150">
        <v>0</v>
      </c>
      <c r="G39" s="161">
        <v>0</v>
      </c>
      <c r="H39" s="150">
        <v>0</v>
      </c>
      <c r="I39" s="161">
        <v>0</v>
      </c>
      <c r="J39" s="150">
        <v>0</v>
      </c>
      <c r="K39" s="161">
        <v>0</v>
      </c>
      <c r="L39" s="150">
        <v>0</v>
      </c>
      <c r="M39" s="161"/>
      <c r="N39" s="150"/>
    </row>
    <row r="40" spans="1:14" ht="18" customHeight="1">
      <c r="A40" s="314"/>
      <c r="B40" s="314"/>
      <c r="C40" s="52" t="s">
        <v>261</v>
      </c>
      <c r="D40" s="273" t="s">
        <v>262</v>
      </c>
      <c r="E40" s="161">
        <v>89</v>
      </c>
      <c r="F40" s="150">
        <v>73</v>
      </c>
      <c r="G40" s="161">
        <v>4</v>
      </c>
      <c r="H40" s="150">
        <v>16</v>
      </c>
      <c r="I40" s="161">
        <v>12</v>
      </c>
      <c r="J40" s="150">
        <v>11</v>
      </c>
      <c r="K40" s="161">
        <v>51</v>
      </c>
      <c r="L40" s="150">
        <v>52</v>
      </c>
      <c r="M40" s="161"/>
      <c r="N40" s="150"/>
    </row>
    <row r="41" spans="1:14" ht="18" customHeight="1">
      <c r="A41" s="314"/>
      <c r="B41" s="314"/>
      <c r="C41" s="219" t="s">
        <v>263</v>
      </c>
      <c r="D41" s="273" t="s">
        <v>264</v>
      </c>
      <c r="E41" s="161">
        <f t="shared" ref="E41:N41" si="3">E34+E35-E36-E40</f>
        <v>-18</v>
      </c>
      <c r="F41" s="150">
        <f t="shared" si="3"/>
        <v>12.789999999999992</v>
      </c>
      <c r="G41" s="161">
        <f t="shared" si="3"/>
        <v>10</v>
      </c>
      <c r="H41" s="150">
        <f t="shared" si="3"/>
        <v>31.57</v>
      </c>
      <c r="I41" s="161">
        <f t="shared" si="3"/>
        <v>17</v>
      </c>
      <c r="J41" s="150">
        <f>J34+J35-J36-J40-1</f>
        <v>11</v>
      </c>
      <c r="K41" s="161">
        <f t="shared" si="3"/>
        <v>43.115691000000012</v>
      </c>
      <c r="L41" s="150">
        <f t="shared" si="3"/>
        <v>39.090000000000003</v>
      </c>
      <c r="M41" s="161">
        <f t="shared" si="3"/>
        <v>0</v>
      </c>
      <c r="N41" s="150">
        <f t="shared" si="3"/>
        <v>0</v>
      </c>
    </row>
    <row r="42" spans="1:14" ht="18" customHeight="1">
      <c r="A42" s="314"/>
      <c r="B42" s="314"/>
      <c r="C42" s="357" t="s">
        <v>265</v>
      </c>
      <c r="D42" s="358"/>
      <c r="E42" s="117">
        <f t="shared" ref="E42:N42" si="4">E37+E38-E39-E40</f>
        <v>-18</v>
      </c>
      <c r="F42" s="118">
        <f t="shared" si="4"/>
        <v>12.789999999999992</v>
      </c>
      <c r="G42" s="117">
        <f>G37+G38-G39-G40-1</f>
        <v>10</v>
      </c>
      <c r="H42" s="118">
        <f>H37+H38-H39-H40+1</f>
        <v>31.57</v>
      </c>
      <c r="I42" s="117">
        <f t="shared" si="4"/>
        <v>17</v>
      </c>
      <c r="J42" s="118">
        <f t="shared" si="4"/>
        <v>12</v>
      </c>
      <c r="K42" s="117">
        <f t="shared" si="4"/>
        <v>43.115691000000012</v>
      </c>
      <c r="L42" s="118">
        <f t="shared" si="4"/>
        <v>39.090000000000003</v>
      </c>
      <c r="M42" s="117">
        <f t="shared" si="4"/>
        <v>0</v>
      </c>
      <c r="N42" s="150">
        <f t="shared" si="4"/>
        <v>0</v>
      </c>
    </row>
    <row r="43" spans="1:14" ht="18" customHeight="1">
      <c r="A43" s="314"/>
      <c r="B43" s="314"/>
      <c r="C43" s="52" t="s">
        <v>266</v>
      </c>
      <c r="D43" s="273" t="s">
        <v>267</v>
      </c>
      <c r="E43" s="161">
        <v>56</v>
      </c>
      <c r="F43" s="150">
        <v>43</v>
      </c>
      <c r="G43" s="161">
        <v>7</v>
      </c>
      <c r="H43" s="150">
        <v>-25</v>
      </c>
      <c r="I43" s="161">
        <v>52</v>
      </c>
      <c r="J43" s="150">
        <v>41</v>
      </c>
      <c r="K43" s="161">
        <v>320</v>
      </c>
      <c r="L43" s="150">
        <v>281</v>
      </c>
      <c r="M43" s="161"/>
      <c r="N43" s="150"/>
    </row>
    <row r="44" spans="1:14" ht="18" customHeight="1">
      <c r="A44" s="315"/>
      <c r="B44" s="315"/>
      <c r="C44" s="6" t="s">
        <v>268</v>
      </c>
      <c r="D44" s="110" t="s">
        <v>269</v>
      </c>
      <c r="E44" s="165">
        <f t="shared" ref="E44:N44" si="5">E41+E43</f>
        <v>38</v>
      </c>
      <c r="F44" s="151">
        <f t="shared" si="5"/>
        <v>55.789999999999992</v>
      </c>
      <c r="G44" s="165">
        <f t="shared" si="5"/>
        <v>17</v>
      </c>
      <c r="H44" s="151">
        <f t="shared" si="5"/>
        <v>6.57</v>
      </c>
      <c r="I44" s="165">
        <f>I41+I43+1</f>
        <v>70</v>
      </c>
      <c r="J44" s="151">
        <f t="shared" si="5"/>
        <v>52</v>
      </c>
      <c r="K44" s="165">
        <f t="shared" si="5"/>
        <v>363.11569100000003</v>
      </c>
      <c r="L44" s="151">
        <f t="shared" si="5"/>
        <v>320.09000000000003</v>
      </c>
      <c r="M44" s="165">
        <f t="shared" si="5"/>
        <v>0</v>
      </c>
      <c r="N44" s="151">
        <f t="shared" si="5"/>
        <v>0</v>
      </c>
    </row>
    <row r="45" spans="1:14" ht="14.1" customHeight="1">
      <c r="A45" s="27" t="s">
        <v>270</v>
      </c>
    </row>
    <row r="46" spans="1:14" ht="14.1" customHeight="1">
      <c r="A46" s="27" t="s">
        <v>271</v>
      </c>
    </row>
    <row r="47" spans="1:14">
      <c r="A47" s="276"/>
    </row>
  </sheetData>
  <mergeCells count="15">
    <mergeCell ref="C42:D42"/>
    <mergeCell ref="A15:A27"/>
    <mergeCell ref="B15:B18"/>
    <mergeCell ref="B19:B22"/>
    <mergeCell ref="B23:B26"/>
    <mergeCell ref="A28:A44"/>
    <mergeCell ref="B28:B34"/>
    <mergeCell ref="B35:B44"/>
    <mergeCell ref="E6:F6"/>
    <mergeCell ref="G6:H6"/>
    <mergeCell ref="K6:L6"/>
    <mergeCell ref="M6:N6"/>
    <mergeCell ref="A8:A14"/>
    <mergeCell ref="B9:B14"/>
    <mergeCell ref="I6:J6"/>
  </mergeCells>
  <phoneticPr fontId="15"/>
  <printOptions horizontalCentered="1" gridLinesSet="0"/>
  <pageMargins left="0.39370078740157483" right="0.39370078740157483" top="0.19685039370078741" bottom="0.19685039370078741" header="0.27559055118110237" footer="0.23622047244094491"/>
  <pageSetup paperSize="9" scale="76" firstPageNumber="5" orientation="landscape" useFirstPageNumber="1" horizontalDpi="4294967292" r:id="rId1"/>
  <headerFooter alignWithMargins="0">
    <oddHeader>&amp;R&amp;"明朝,斜体"&amp;9指定都市－5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1.普通会計予算</vt:lpstr>
      <vt:lpstr>2.公営企業会計予算</vt:lpstr>
      <vt:lpstr>3.(1)普通会計決算</vt:lpstr>
      <vt:lpstr>3.(2)財政指標等</vt:lpstr>
      <vt:lpstr>4.公営企業会計決算</vt:lpstr>
      <vt:lpstr>5.三セク決算</vt:lpstr>
      <vt:lpstr>'1.普通会計予算'!Print_Area</vt:lpstr>
      <vt:lpstr>'2.公営企業会計予算'!Print_Area</vt:lpstr>
      <vt:lpstr>'3.(1)普通会計決算'!Print_Area</vt:lpstr>
      <vt:lpstr>'3.(2)財政指標等'!Print_Area</vt:lpstr>
      <vt:lpstr>'4.公営企業会計決算'!Print_Area</vt:lpstr>
      <vt:lpstr>'5.三セク決算'!Print_Area</vt:lpstr>
      <vt:lpstr>'2.公営企業会計予算'!Print_Titles</vt:lpstr>
      <vt:lpstr>'4.公営企業会計決算'!Print_Titles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toyota</cp:lastModifiedBy>
  <cp:lastPrinted>2021-08-30T09:40:59Z</cp:lastPrinted>
  <dcterms:created xsi:type="dcterms:W3CDTF">1999-07-06T05:17:05Z</dcterms:created>
  <dcterms:modified xsi:type="dcterms:W3CDTF">2021-09-27T00:27:56Z</dcterms:modified>
</cp:coreProperties>
</file>