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2 政令市\48　札幌市\"/>
    </mc:Choice>
  </mc:AlternateContent>
  <xr:revisionPtr revIDLastSave="0" documentId="8_{DA972AE4-892D-4D08-B090-FCCDA2F62825}" xr6:coauthVersionLast="47" xr6:coauthVersionMax="47" xr10:uidLastSave="{00000000-0000-0000-0000-000000000000}"/>
  <bookViews>
    <workbookView xWindow="2340" yWindow="2340" windowWidth="21600" windowHeight="11265" tabRatio="694" xr2:uid="{00000000-000D-0000-FFFF-FFFF00000000}"/>
  </bookViews>
  <sheets>
    <sheet name="1.普通会計予算" sheetId="2" r:id="rId1"/>
    <sheet name="2.公営企業会計予算" sheetId="6" r:id="rId2"/>
    <sheet name="3.(1)普通会計決算" sheetId="7" r:id="rId3"/>
    <sheet name="3.(2)財政指標等" sheetId="8" r:id="rId4"/>
    <sheet name="4.公営企業会計決算" sheetId="9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'2.公営企業会計予算'!$A$1:$Q$50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calcId="191029"/>
</workbook>
</file>

<file path=xl/calcChain.xml><?xml version="1.0" encoding="utf-8"?>
<calcChain xmlns="http://schemas.openxmlformats.org/spreadsheetml/2006/main">
  <c r="G24" i="9" l="1"/>
  <c r="G27" i="9" s="1"/>
  <c r="F24" i="9"/>
  <c r="F27" i="9" s="1"/>
  <c r="G16" i="9"/>
  <c r="F16" i="9"/>
  <c r="G15" i="9"/>
  <c r="F15" i="9"/>
  <c r="G14" i="9"/>
  <c r="F14" i="9"/>
  <c r="G24" i="6"/>
  <c r="G27" i="6" s="1"/>
  <c r="F24" i="6"/>
  <c r="F27" i="6" s="1"/>
  <c r="G16" i="6"/>
  <c r="F16" i="6"/>
  <c r="G15" i="6"/>
  <c r="F15" i="6"/>
  <c r="G12" i="6"/>
  <c r="F12" i="6"/>
  <c r="G9" i="6"/>
  <c r="G14" i="6" s="1"/>
  <c r="F9" i="6"/>
  <c r="F14" i="6" s="1"/>
  <c r="I24" i="9" l="1"/>
  <c r="I27" i="9" s="1"/>
  <c r="H24" i="9"/>
  <c r="H27" i="9" s="1"/>
  <c r="I16" i="9"/>
  <c r="H16" i="9"/>
  <c r="I15" i="9"/>
  <c r="H15" i="9"/>
  <c r="I14" i="9"/>
  <c r="H14" i="9"/>
  <c r="I24" i="6"/>
  <c r="I27" i="6" s="1"/>
  <c r="H24" i="6"/>
  <c r="H27" i="6" s="1"/>
  <c r="I16" i="6"/>
  <c r="H16" i="6"/>
  <c r="I15" i="6"/>
  <c r="H15" i="6"/>
  <c r="I14" i="6"/>
  <c r="H14" i="6"/>
  <c r="M24" i="9" l="1"/>
  <c r="M27" i="9" s="1"/>
  <c r="L24" i="9"/>
  <c r="L27" i="9" s="1"/>
  <c r="K24" i="9"/>
  <c r="K27" i="9" s="1"/>
  <c r="J24" i="9"/>
  <c r="J27" i="9" s="1"/>
  <c r="M15" i="9"/>
  <c r="L15" i="9"/>
  <c r="K15" i="9"/>
  <c r="J15" i="9"/>
  <c r="K14" i="9"/>
  <c r="M12" i="9"/>
  <c r="M11" i="9" s="1"/>
  <c r="L12" i="9"/>
  <c r="L11" i="9" s="1"/>
  <c r="J12" i="9"/>
  <c r="K11" i="9"/>
  <c r="J11" i="9"/>
  <c r="L9" i="9"/>
  <c r="L8" i="9" s="1"/>
  <c r="L16" i="9" s="1"/>
  <c r="J9" i="9"/>
  <c r="J14" i="9" s="1"/>
  <c r="M8" i="9"/>
  <c r="K8" i="9"/>
  <c r="K16" i="9" l="1"/>
  <c r="J8" i="9"/>
  <c r="J16" i="9" s="1"/>
  <c r="M16" i="9"/>
  <c r="L14" i="9"/>
  <c r="M14" i="9"/>
  <c r="O24" i="6" l="1"/>
  <c r="N24" i="6"/>
  <c r="O16" i="6"/>
  <c r="N16" i="6"/>
  <c r="O15" i="6"/>
  <c r="N15" i="6"/>
  <c r="O14" i="6"/>
  <c r="N14" i="6"/>
  <c r="O24" i="9"/>
  <c r="O27" i="9" s="1"/>
  <c r="N24" i="9"/>
  <c r="N27" i="9" s="1"/>
  <c r="O16" i="9"/>
  <c r="N16" i="9"/>
  <c r="O15" i="9"/>
  <c r="N15" i="9"/>
  <c r="O14" i="9"/>
  <c r="N14" i="9"/>
  <c r="O27" i="6" l="1"/>
  <c r="N27" i="6"/>
  <c r="M24" i="6" l="1"/>
  <c r="M27" i="6" s="1"/>
  <c r="L24" i="6"/>
  <c r="L27" i="6" s="1"/>
  <c r="L20" i="6"/>
  <c r="M15" i="6"/>
  <c r="L15" i="6"/>
  <c r="M12" i="6"/>
  <c r="M11" i="6" s="1"/>
  <c r="L12" i="6"/>
  <c r="L11" i="6" s="1"/>
  <c r="M9" i="6"/>
  <c r="L9" i="6"/>
  <c r="M8" i="6"/>
  <c r="K24" i="6"/>
  <c r="K27" i="6" s="1"/>
  <c r="J24" i="6"/>
  <c r="J27" i="6" s="1"/>
  <c r="J20" i="6"/>
  <c r="K15" i="6"/>
  <c r="J15" i="6"/>
  <c r="K12" i="6"/>
  <c r="J12" i="6"/>
  <c r="J11" i="6" s="1"/>
  <c r="K11" i="6"/>
  <c r="K9" i="6"/>
  <c r="K14" i="6" s="1"/>
  <c r="J9" i="6"/>
  <c r="J14" i="6" s="1"/>
  <c r="K8" i="6"/>
  <c r="M14" i="6" l="1"/>
  <c r="L14" i="6"/>
  <c r="K16" i="6"/>
  <c r="M16" i="6"/>
  <c r="L8" i="6"/>
  <c r="L16" i="6" s="1"/>
  <c r="J8" i="6"/>
  <c r="J16" i="6" s="1"/>
  <c r="I26" i="10" l="1"/>
  <c r="I22" i="10"/>
  <c r="I27" i="10" s="1"/>
  <c r="I18" i="10"/>
  <c r="G26" i="10" l="1"/>
  <c r="G27" i="10" s="1"/>
  <c r="G22" i="10"/>
  <c r="G18" i="10"/>
  <c r="E31" i="10" l="1"/>
  <c r="E34" i="10" s="1"/>
  <c r="E41" i="10" s="1"/>
  <c r="E24" i="10"/>
  <c r="E22" i="10"/>
  <c r="E27" i="10" s="1"/>
  <c r="E18" i="10"/>
  <c r="I10" i="8" l="1"/>
  <c r="F40" i="7"/>
  <c r="F36" i="7"/>
  <c r="F34" i="7"/>
  <c r="F27" i="7"/>
  <c r="F23" i="7"/>
  <c r="F21" i="7"/>
  <c r="F34" i="2" l="1"/>
  <c r="F23" i="2"/>
  <c r="F40" i="2" s="1"/>
  <c r="F21" i="2"/>
  <c r="M44" i="9" l="1"/>
  <c r="L44" i="9"/>
  <c r="M39" i="9"/>
  <c r="M45" i="9" s="1"/>
  <c r="L39" i="9"/>
  <c r="M44" i="6"/>
  <c r="L44" i="6"/>
  <c r="M39" i="6"/>
  <c r="L39" i="6"/>
  <c r="L45" i="6" s="1"/>
  <c r="L45" i="9" l="1"/>
  <c r="M45" i="6"/>
  <c r="I16" i="2"/>
  <c r="F24" i="8"/>
  <c r="F22" i="8" s="1"/>
  <c r="H40" i="7"/>
  <c r="I40" i="7"/>
  <c r="AC14" i="7" s="1"/>
  <c r="H22" i="7"/>
  <c r="F22" i="7"/>
  <c r="G9" i="7" s="1"/>
  <c r="AD5" i="7" s="1"/>
  <c r="H40" i="2"/>
  <c r="G38" i="2"/>
  <c r="H22" i="2"/>
  <c r="F22" i="2"/>
  <c r="G20" i="2" s="1"/>
  <c r="AJ5" i="2" s="1"/>
  <c r="I36" i="2"/>
  <c r="N31" i="10"/>
  <c r="N34" i="10" s="1"/>
  <c r="M31" i="10"/>
  <c r="M34" i="10" s="1"/>
  <c r="L31" i="10"/>
  <c r="L34" i="10" s="1"/>
  <c r="L41" i="10" s="1"/>
  <c r="L44" i="10" s="1"/>
  <c r="K31" i="10"/>
  <c r="K34" i="10" s="1"/>
  <c r="J31" i="10"/>
  <c r="J34" i="10" s="1"/>
  <c r="I31" i="10"/>
  <c r="I34" i="10" s="1"/>
  <c r="H31" i="10"/>
  <c r="H34" i="10" s="1"/>
  <c r="G31" i="10"/>
  <c r="G34" i="10" s="1"/>
  <c r="F31" i="10"/>
  <c r="F34" i="10" s="1"/>
  <c r="F37" i="10" s="1"/>
  <c r="F42" i="10" s="1"/>
  <c r="E37" i="10"/>
  <c r="E42" i="10" s="1"/>
  <c r="Q44" i="9"/>
  <c r="P44" i="9"/>
  <c r="O44" i="9"/>
  <c r="N44" i="9"/>
  <c r="K44" i="9"/>
  <c r="J44" i="9"/>
  <c r="I44" i="9"/>
  <c r="H44" i="9"/>
  <c r="G44" i="9"/>
  <c r="F44" i="9"/>
  <c r="Q39" i="9"/>
  <c r="P39" i="9"/>
  <c r="O39" i="9"/>
  <c r="O45" i="9" s="1"/>
  <c r="N39" i="9"/>
  <c r="K39" i="9"/>
  <c r="J39" i="9"/>
  <c r="J45" i="9" s="1"/>
  <c r="I39" i="9"/>
  <c r="I45" i="9" s="1"/>
  <c r="H39" i="9"/>
  <c r="G39" i="9"/>
  <c r="F39" i="9"/>
  <c r="Q24" i="9"/>
  <c r="Q27" i="9" s="1"/>
  <c r="P24" i="9"/>
  <c r="P27" i="9" s="1"/>
  <c r="Q16" i="9"/>
  <c r="P16" i="9"/>
  <c r="Q15" i="9"/>
  <c r="P15" i="9"/>
  <c r="Q14" i="9"/>
  <c r="P14" i="9"/>
  <c r="E22" i="8"/>
  <c r="I20" i="8"/>
  <c r="H20" i="8"/>
  <c r="G20" i="8"/>
  <c r="F20" i="8"/>
  <c r="E20" i="8"/>
  <c r="I19" i="8"/>
  <c r="I21" i="8" s="1"/>
  <c r="AS2" i="8" s="1"/>
  <c r="H19" i="8"/>
  <c r="H21" i="8" s="1"/>
  <c r="AS3" i="8" s="1"/>
  <c r="G19" i="8"/>
  <c r="F19" i="8"/>
  <c r="F21" i="8"/>
  <c r="E19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9" i="7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Q44" i="6"/>
  <c r="P44" i="6"/>
  <c r="O44" i="6"/>
  <c r="N44" i="6"/>
  <c r="K44" i="6"/>
  <c r="J44" i="6"/>
  <c r="I44" i="6"/>
  <c r="H44" i="6"/>
  <c r="G44" i="6"/>
  <c r="F44" i="6"/>
  <c r="Q39" i="6"/>
  <c r="P39" i="6"/>
  <c r="P45" i="6" s="1"/>
  <c r="O39" i="6"/>
  <c r="N39" i="6"/>
  <c r="N45" i="6" s="1"/>
  <c r="K39" i="6"/>
  <c r="K45" i="6" s="1"/>
  <c r="J39" i="6"/>
  <c r="I39" i="6"/>
  <c r="H39" i="6"/>
  <c r="G39" i="6"/>
  <c r="F39" i="6"/>
  <c r="F45" i="6" s="1"/>
  <c r="Q24" i="6"/>
  <c r="Q27" i="6" s="1"/>
  <c r="P24" i="6"/>
  <c r="P27" i="6" s="1"/>
  <c r="Q16" i="6"/>
  <c r="P16" i="6"/>
  <c r="Q15" i="6"/>
  <c r="P15" i="6"/>
  <c r="Q14" i="6"/>
  <c r="P14" i="6"/>
  <c r="I39" i="2"/>
  <c r="I38" i="2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K41" i="10" l="1"/>
  <c r="K44" i="10" s="1"/>
  <c r="K37" i="10"/>
  <c r="K42" i="10" s="1"/>
  <c r="K45" i="9"/>
  <c r="Q45" i="6"/>
  <c r="H45" i="6"/>
  <c r="I45" i="6"/>
  <c r="E21" i="8"/>
  <c r="E23" i="8"/>
  <c r="G45" i="9"/>
  <c r="Q45" i="9"/>
  <c r="G40" i="2"/>
  <c r="G34" i="2"/>
  <c r="AJ13" i="2" s="1"/>
  <c r="G31" i="2"/>
  <c r="AC4" i="2"/>
  <c r="G13" i="2"/>
  <c r="AF5" i="2" s="1"/>
  <c r="G21" i="2"/>
  <c r="AK5" i="2" s="1"/>
  <c r="F23" i="8"/>
  <c r="G24" i="8"/>
  <c r="G31" i="7"/>
  <c r="G39" i="7"/>
  <c r="P45" i="9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H45" i="9"/>
  <c r="G21" i="7"/>
  <c r="AK5" i="7" s="1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E44" i="10"/>
  <c r="G19" i="7"/>
  <c r="G23" i="7"/>
  <c r="AD13" i="7" s="1"/>
  <c r="G14" i="7"/>
  <c r="AG5" i="7" s="1"/>
  <c r="G12" i="7"/>
  <c r="AC12" i="7"/>
  <c r="G27" i="7"/>
  <c r="AG13" i="7" s="1"/>
  <c r="G35" i="7"/>
  <c r="AK13" i="7" s="1"/>
  <c r="F45" i="9"/>
  <c r="H41" i="10"/>
  <c r="H44" i="10" s="1"/>
  <c r="H37" i="10"/>
  <c r="H42" i="10" s="1"/>
  <c r="I37" i="10"/>
  <c r="I42" i="10" s="1"/>
  <c r="I41" i="10"/>
  <c r="I44" i="10" s="1"/>
  <c r="L37" i="10"/>
  <c r="L42" i="10" s="1"/>
  <c r="G9" i="2"/>
  <c r="AD5" i="2" s="1"/>
  <c r="I22" i="2"/>
  <c r="AC6" i="2" s="1"/>
  <c r="G22" i="2"/>
  <c r="G10" i="2"/>
  <c r="AE5" i="2" s="1"/>
  <c r="N45" i="9"/>
  <c r="G16" i="2"/>
  <c r="G14" i="2"/>
  <c r="AG5" i="2" s="1"/>
  <c r="F41" i="10"/>
  <c r="F44" i="10" s="1"/>
  <c r="G45" i="6"/>
  <c r="J45" i="6"/>
  <c r="O45" i="6"/>
  <c r="G19" i="2"/>
  <c r="G37" i="10"/>
  <c r="G42" i="10" s="1"/>
  <c r="G41" i="10"/>
  <c r="G44" i="10" s="1"/>
  <c r="M37" i="10"/>
  <c r="M42" i="10" s="1"/>
  <c r="M41" i="10"/>
  <c r="M44" i="10" s="1"/>
  <c r="N41" i="10"/>
  <c r="N44" i="10" s="1"/>
  <c r="N37" i="10"/>
  <c r="N42" i="10" s="1"/>
  <c r="J41" i="10"/>
  <c r="J44" i="10" s="1"/>
  <c r="J37" i="10"/>
  <c r="J42" i="10" s="1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21" i="8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  <c r="G22" i="8" l="1"/>
  <c r="H24" i="8"/>
  <c r="G23" i="8"/>
  <c r="I24" i="8" l="1"/>
  <c r="H22" i="8"/>
  <c r="H23" i="8"/>
  <c r="I22" i="8" l="1"/>
  <c r="I23" i="8"/>
</calcChain>
</file>

<file path=xl/sharedStrings.xml><?xml version="1.0" encoding="utf-8"?>
<sst xmlns="http://schemas.openxmlformats.org/spreadsheetml/2006/main" count="512" uniqueCount="304">
  <si>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</si>
  <si>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</si>
  <si>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</si>
  <si>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</si>
  <si>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</si>
  <si>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</si>
  <si>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</si>
  <si>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</si>
  <si>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</si>
  <si>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</si>
  <si>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</si>
  <si>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</si>
  <si>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</si>
  <si>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</si>
  <si>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</si>
  <si>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</si>
  <si>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</si>
  <si>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</si>
  <si>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</si>
  <si>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</si>
  <si>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</si>
  <si>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</si>
  <si>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</si>
  <si>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</si>
  <si>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</si>
  <si>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</si>
  <si>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</si>
  <si>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</si>
  <si>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</si>
  <si>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</si>
  <si>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</si>
  <si>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</si>
  <si>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</si>
  <si>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</si>
  <si>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</si>
  <si>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</si>
  <si>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</si>
  <si>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</si>
  <si>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</si>
  <si>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</si>
  <si>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</si>
  <si>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</si>
  <si>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</si>
  <si>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</si>
  <si>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</si>
  <si>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</si>
  <si>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</si>
  <si>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</si>
  <si>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</si>
  <si>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</si>
  <si>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</si>
  <si>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</si>
  <si>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</si>
  <si>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</si>
  <si>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</si>
  <si>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</si>
  <si>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</si>
  <si>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</si>
  <si>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</si>
  <si>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</si>
  <si>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</si>
  <si>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</si>
  <si>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</si>
  <si>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</si>
  <si>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</si>
  <si>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</si>
  <si>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</si>
  <si>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</si>
  <si>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</si>
  <si>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</si>
  <si>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</si>
  <si>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</si>
  <si>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</si>
  <si>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</si>
  <si>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</si>
  <si>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</si>
  <si>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</si>
  <si>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</si>
  <si>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</si>
  <si>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</si>
  <si>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</si>
  <si>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</si>
  <si>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</si>
  <si>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</si>
  <si>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</si>
  <si>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</si>
  <si>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</si>
  <si>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</si>
  <si>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</si>
  <si>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</si>
  <si>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</si>
  <si>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</si>
  <si>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</si>
  <si>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</si>
  <si>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</si>
  <si>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</si>
  <si>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</si>
  <si>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</si>
  <si>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</si>
  <si>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</si>
  <si>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</si>
  <si>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</si>
  <si>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</si>
  <si>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</si>
  <si>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</si>
  <si>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</si>
  <si>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</si>
  <si>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</si>
  <si>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</si>
  <si>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</si>
  <si>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</si>
  <si>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</si>
  <si>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</si>
  <si>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</si>
  <si>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</si>
  <si>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</si>
  <si>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</si>
  <si>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</si>
  <si>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</si>
  <si>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</si>
  <si>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</si>
  <si>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</si>
  <si>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</si>
  <si>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</si>
  <si>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</si>
  <si>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</si>
  <si>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</si>
  <si>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</si>
  <si>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</si>
  <si>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</si>
  <si>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</si>
  <si>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</si>
  <si>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</si>
  <si>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</si>
  <si>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</si>
  <si>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</si>
  <si>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</si>
  <si>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</si>
  <si>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</si>
  <si>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</si>
  <si>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</si>
  <si>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</si>
  <si>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</si>
  <si>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</si>
  <si>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</si>
  <si>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</si>
  <si>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</si>
  <si>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</si>
  <si>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</si>
  <si>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</si>
  <si>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</si>
  <si>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</si>
  <si>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</si>
  <si>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</si>
  <si>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</si>
  <si>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</si>
  <si>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</si>
  <si>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</si>
  <si>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</si>
  <si>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</si>
  <si>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</si>
  <si>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</si>
  <si>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</si>
  <si>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</si>
  <si>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</si>
  <si>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</si>
  <si>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</si>
  <si>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</si>
  <si>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</si>
  <si>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</si>
  <si>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</si>
  <si>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</si>
  <si>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</si>
  <si>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</si>
  <si>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</si>
  <si>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</si>
  <si>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</si>
  <si>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</si>
  <si>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</si>
  <si>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</si>
  <si>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</si>
  <si>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</si>
  <si>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</si>
  <si>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</si>
  <si>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</si>
  <si>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</si>
  <si>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</si>
  <si>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</si>
  <si>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</si>
  <si>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</si>
  <si>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</si>
  <si>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</si>
  <si>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</si>
  <si>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</si>
  <si>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</si>
  <si>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</si>
  <si>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</si>
  <si>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</si>
  <si>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</si>
  <si>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</si>
  <si>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</si>
  <si>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</si>
  <si>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</si>
  <si>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</si>
  <si>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</si>
  <si>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</si>
  <si>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</si>
  <si>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</si>
  <si>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</si>
  <si>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</si>
  <si>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</si>
  <si>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</si>
  <si>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</si>
  <si>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</si>
  <si>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</si>
  <si>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</si>
  <si>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</si>
  <si>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</si>
  <si>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</si>
  <si>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</si>
  <si>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</si>
  <si>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</si>
  <si>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</si>
  <si>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</si>
  <si>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</si>
  <si>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</si>
  <si>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</si>
  <si>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</si>
  <si>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</si>
  <si>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</si>
  <si>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</si>
  <si>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</si>
  <si>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</si>
  <si>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</si>
  <si>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</si>
  <si>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</si>
  <si>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</si>
  <si>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</si>
  <si>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</si>
  <si>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</si>
  <si>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</si>
  <si>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</si>
  <si>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</si>
  <si>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</si>
  <si>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</si>
  <si>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</si>
  <si>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</si>
  <si>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</si>
  <si>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</si>
  <si>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</si>
  <si>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</si>
  <si>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</si>
  <si>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</si>
  <si>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</si>
  <si>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</si>
  <si>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</si>
  <si>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</si>
  <si>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</si>
  <si>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</si>
  <si>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</si>
  <si>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</si>
  <si>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</si>
  <si>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</si>
  <si>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</si>
  <si>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</si>
  <si>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</si>
  <si>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</si>
  <si>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</si>
  <si>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</si>
  <si>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</si>
  <si>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</si>
  <si>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</si>
  <si>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（1）令和３年度普通会計予算の状況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</si>
  <si>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令和３年度</t>
    <rPh sb="0" eb="1">
      <t>レイ</t>
    </rPh>
    <rPh sb="1" eb="2">
      <t>ワ</t>
    </rPh>
    <phoneticPr fontId="7"/>
  </si>
  <si>
    <t>(令和３年度予算ﾍﾞｰｽ）</t>
    <rPh sb="1" eb="2">
      <t>レイ</t>
    </rPh>
    <rPh sb="2" eb="3">
      <t>ワ</t>
    </rPh>
    <rPh sb="6" eb="8">
      <t>ヨサン</t>
    </rPh>
    <phoneticPr fontId="7"/>
  </si>
  <si>
    <t>（1）令和元年度普通会計決算の状況</t>
    <rPh sb="3" eb="5">
      <t>レイワ</t>
    </rPh>
    <rPh sb="5" eb="6">
      <t>ガン</t>
    </rPh>
    <phoneticPr fontId="7"/>
  </si>
  <si>
    <t>令和元年度</t>
    <rPh sb="0" eb="3">
      <t>レイワガン</t>
    </rPh>
    <phoneticPr fontId="15"/>
  </si>
  <si>
    <r>
      <rPr>
        <sz val="11"/>
        <rFont val="游ゴシック"/>
        <family val="1"/>
        <charset val="128"/>
      </rPr>
      <t>27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</si>
  <si>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</si>
  <si>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</si>
  <si>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</si>
  <si>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</si>
  <si>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（注1）平成27年度～令和元年度は平成27年度国勢調査を基に計上している。</t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</si>
  <si>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  <rPh sb="1" eb="4">
      <t>レイワガン</t>
    </rPh>
    <phoneticPr fontId="15"/>
  </si>
  <si>
    <t>元年度</t>
    <rPh sb="0" eb="1">
      <t>ガン</t>
    </rPh>
    <phoneticPr fontId="15"/>
  </si>
  <si>
    <t>(令和元年度決算額）</t>
    <rPh sb="1" eb="4">
      <t>レイワガン</t>
    </rPh>
    <phoneticPr fontId="15"/>
  </si>
  <si>
    <t>病院事業会計</t>
    <rPh sb="0" eb="2">
      <t>ビョウイン</t>
    </rPh>
    <rPh sb="2" eb="4">
      <t>ジギョウ</t>
    </rPh>
    <rPh sb="4" eb="6">
      <t>カイケイ</t>
    </rPh>
    <phoneticPr fontId="8"/>
  </si>
  <si>
    <t>中央卸売市場事業会計</t>
    <rPh sb="0" eb="2">
      <t>チュウオウ</t>
    </rPh>
    <rPh sb="2" eb="4">
      <t>オロシウ</t>
    </rPh>
    <rPh sb="4" eb="6">
      <t>シジョウ</t>
    </rPh>
    <rPh sb="6" eb="8">
      <t>ジギョウ</t>
    </rPh>
    <rPh sb="8" eb="10">
      <t>カイケイ</t>
    </rPh>
    <phoneticPr fontId="8"/>
  </si>
  <si>
    <t>軌道整備事業会計</t>
    <rPh sb="0" eb="2">
      <t>キドウ</t>
    </rPh>
    <rPh sb="2" eb="4">
      <t>セイビ</t>
    </rPh>
    <rPh sb="4" eb="6">
      <t>ジギョウ</t>
    </rPh>
    <rPh sb="6" eb="8">
      <t>カイケイ</t>
    </rPh>
    <phoneticPr fontId="8"/>
  </si>
  <si>
    <t>高速電車事業会計</t>
    <rPh sb="0" eb="2">
      <t>コウソク</t>
    </rPh>
    <rPh sb="2" eb="4">
      <t>デンシャ</t>
    </rPh>
    <rPh sb="4" eb="6">
      <t>ジギョウ</t>
    </rPh>
    <rPh sb="6" eb="8">
      <t>カイケイ</t>
    </rPh>
    <phoneticPr fontId="8"/>
  </si>
  <si>
    <t>水道事業会計</t>
    <rPh sb="0" eb="2">
      <t>スイドウ</t>
    </rPh>
    <rPh sb="2" eb="4">
      <t>ジギョウ</t>
    </rPh>
    <rPh sb="4" eb="6">
      <t>カイケイ</t>
    </rPh>
    <phoneticPr fontId="8"/>
  </si>
  <si>
    <t>下水道事業会計</t>
    <rPh sb="0" eb="3">
      <t>ゲスイドウ</t>
    </rPh>
    <rPh sb="3" eb="5">
      <t>ジギョウ</t>
    </rPh>
    <rPh sb="5" eb="7">
      <t>カイケイ</t>
    </rPh>
    <phoneticPr fontId="8"/>
  </si>
  <si>
    <t>-</t>
  </si>
  <si>
    <t>病院事業会計</t>
    <rPh sb="0" eb="2">
      <t>ビョウイン</t>
    </rPh>
    <rPh sb="2" eb="4">
      <t>ジギョウ</t>
    </rPh>
    <rPh sb="4" eb="6">
      <t>カイケイ</t>
    </rPh>
    <phoneticPr fontId="18"/>
  </si>
  <si>
    <t>中央卸売市場事業会計</t>
    <rPh sb="0" eb="2">
      <t>チュウオウ</t>
    </rPh>
    <rPh sb="2" eb="4">
      <t>オロシウ</t>
    </rPh>
    <rPh sb="4" eb="6">
      <t>シジョウ</t>
    </rPh>
    <rPh sb="6" eb="8">
      <t>ジギョウ</t>
    </rPh>
    <rPh sb="8" eb="10">
      <t>カイケイ</t>
    </rPh>
    <phoneticPr fontId="18"/>
  </si>
  <si>
    <t>軌道事業会計</t>
    <rPh sb="0" eb="2">
      <t>キドウ</t>
    </rPh>
    <rPh sb="2" eb="4">
      <t>ジギョウ</t>
    </rPh>
    <rPh sb="4" eb="6">
      <t>カイケイ</t>
    </rPh>
    <phoneticPr fontId="18"/>
  </si>
  <si>
    <t>高速電車事業会計</t>
    <rPh sb="0" eb="2">
      <t>コウソク</t>
    </rPh>
    <rPh sb="2" eb="4">
      <t>デンシャ</t>
    </rPh>
    <rPh sb="4" eb="6">
      <t>ジギョウ</t>
    </rPh>
    <rPh sb="6" eb="8">
      <t>カイケイ</t>
    </rPh>
    <phoneticPr fontId="18"/>
  </si>
  <si>
    <t>水道事業会計</t>
    <rPh sb="0" eb="2">
      <t>スイドウ</t>
    </rPh>
    <rPh sb="2" eb="4">
      <t>ジギョウ</t>
    </rPh>
    <rPh sb="4" eb="6">
      <t>カイケイ</t>
    </rPh>
    <phoneticPr fontId="18"/>
  </si>
  <si>
    <t>下水道事業会計</t>
    <rPh sb="0" eb="3">
      <t>ゲスイドウ</t>
    </rPh>
    <rPh sb="3" eb="5">
      <t>ジギョウ</t>
    </rPh>
    <rPh sb="5" eb="7">
      <t>カイケイ</t>
    </rPh>
    <phoneticPr fontId="18"/>
  </si>
  <si>
    <t>株式会社札幌花き地方卸売市場</t>
  </si>
  <si>
    <t>株式会社札幌振興公社</t>
  </si>
  <si>
    <t>株式会社札幌ドーム</t>
  </si>
  <si>
    <t>札幌市</t>
    <rPh sb="0" eb="3">
      <t>サッポロシ</t>
    </rPh>
    <phoneticPr fontId="7"/>
  </si>
  <si>
    <t>札幌市</t>
    <rPh sb="0" eb="3">
      <t>サッポロシ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</si>
</sst>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6"/>
      <name val="明朝"/>
      <family val="1"/>
      <charset val="128"/>
    </font>
    <font>
      <sz val="11"/>
      <color rgb="FFFF0000"/>
      <name val="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435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0" fillId="0" borderId="0" xfId="1" applyNumberFormat="1" applyFont="1" applyBorder="1" applyAlignment="1">
      <alignment vertical="center"/>
    </xf>
    <xf numFmtId="180" fontId="0" fillId="0" borderId="38" xfId="1" applyNumberFormat="1" applyFont="1" applyBorder="1" applyAlignment="1">
      <alignment vertical="center"/>
    </xf>
    <xf numFmtId="179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79" fontId="0" fillId="0" borderId="37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79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79" fontId="0" fillId="0" borderId="28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79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79" fontId="0" fillId="0" borderId="36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79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79" fontId="0" fillId="0" borderId="32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79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 justifyLastLine="1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2" fillId="0" borderId="48" xfId="1" applyNumberFormat="1" applyBorder="1" applyAlignment="1">
      <alignment vertical="center"/>
    </xf>
    <xf numFmtId="179" fontId="2" fillId="0" borderId="49" xfId="1" applyNumberFormat="1" applyBorder="1" applyAlignment="1">
      <alignment vertical="center"/>
    </xf>
    <xf numFmtId="179" fontId="2" fillId="0" borderId="39" xfId="1" applyNumberForma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2" fillId="0" borderId="28" xfId="1" applyNumberFormat="1" applyBorder="1" applyAlignment="1">
      <alignment vertical="center"/>
    </xf>
    <xf numFmtId="179" fontId="2" fillId="0" borderId="7" xfId="1" applyNumberFormat="1" applyBorder="1" applyAlignment="1">
      <alignment vertical="center"/>
    </xf>
    <xf numFmtId="179" fontId="2" fillId="0" borderId="25" xfId="1" applyNumberFormat="1" applyBorder="1" applyAlignment="1">
      <alignment vertical="center"/>
    </xf>
    <xf numFmtId="179" fontId="0" fillId="0" borderId="50" xfId="0" quotePrefix="1" applyNumberFormat="1" applyBorder="1" applyAlignment="1">
      <alignment horizontal="right" vertical="center"/>
    </xf>
    <xf numFmtId="179" fontId="2" fillId="0" borderId="10" xfId="1" applyNumberFormat="1" applyBorder="1" applyAlignment="1">
      <alignment vertical="center"/>
    </xf>
    <xf numFmtId="179" fontId="2" fillId="0" borderId="36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179" fontId="2" fillId="0" borderId="43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37" xfId="1" applyNumberFormat="1" applyBorder="1" applyAlignment="1">
      <alignment vertical="center"/>
    </xf>
    <xf numFmtId="179" fontId="2" fillId="0" borderId="24" xfId="1" applyNumberFormat="1" applyBorder="1" applyAlignment="1">
      <alignment vertical="center"/>
    </xf>
    <xf numFmtId="179" fontId="2" fillId="0" borderId="41" xfId="1" applyNumberFormat="1" applyBorder="1" applyAlignment="1">
      <alignment vertical="center"/>
    </xf>
    <xf numFmtId="179" fontId="2" fillId="0" borderId="25" xfId="1" quotePrefix="1" applyNumberFormat="1" applyFont="1" applyBorder="1" applyAlignment="1">
      <alignment horizontal="right" vertical="center"/>
    </xf>
    <xf numFmtId="179" fontId="2" fillId="0" borderId="52" xfId="1" quotePrefix="1" applyNumberFormat="1" applyFont="1" applyBorder="1" applyAlignment="1">
      <alignment horizontal="right" vertical="center"/>
    </xf>
    <xf numFmtId="179" fontId="2" fillId="0" borderId="4" xfId="1" quotePrefix="1" applyNumberFormat="1" applyFont="1" applyBorder="1" applyAlignment="1">
      <alignment horizontal="right" vertical="center"/>
    </xf>
    <xf numFmtId="179" fontId="2" fillId="0" borderId="53" xfId="1" quotePrefix="1" applyNumberFormat="1" applyFont="1" applyBorder="1" applyAlignment="1">
      <alignment horizontal="right" vertical="center"/>
    </xf>
    <xf numFmtId="179" fontId="2" fillId="0" borderId="54" xfId="1" applyNumberFormat="1" applyBorder="1" applyAlignment="1">
      <alignment vertical="center"/>
    </xf>
    <xf numFmtId="179" fontId="2" fillId="0" borderId="0" xfId="1" applyNumberFormat="1" applyBorder="1" applyAlignment="1">
      <alignment vertical="center"/>
    </xf>
    <xf numFmtId="179" fontId="2" fillId="0" borderId="22" xfId="1" applyNumberFormat="1" applyBorder="1" applyAlignment="1">
      <alignment vertical="center"/>
    </xf>
    <xf numFmtId="179" fontId="2" fillId="0" borderId="46" xfId="1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2" fillId="0" borderId="52" xfId="1" applyNumberFormat="1" applyBorder="1" applyAlignment="1">
      <alignment vertical="center"/>
    </xf>
    <xf numFmtId="179" fontId="2" fillId="0" borderId="4" xfId="1" applyNumberFormat="1" applyBorder="1" applyAlignment="1">
      <alignment vertical="center"/>
    </xf>
    <xf numFmtId="179" fontId="2" fillId="0" borderId="26" xfId="1" applyNumberFormat="1" applyBorder="1" applyAlignment="1">
      <alignment vertical="center"/>
    </xf>
    <xf numFmtId="179" fontId="2" fillId="0" borderId="11" xfId="1" applyNumberFormat="1" applyBorder="1" applyAlignment="1">
      <alignment vertical="center"/>
    </xf>
    <xf numFmtId="179" fontId="2" fillId="0" borderId="50" xfId="1" quotePrefix="1" applyNumberFormat="1" applyFont="1" applyBorder="1" applyAlignment="1">
      <alignment horizontal="right" vertical="center"/>
    </xf>
    <xf numFmtId="179" fontId="2" fillId="0" borderId="28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9" fontId="2" fillId="0" borderId="5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9" fontId="2" fillId="0" borderId="12" xfId="1" applyNumberFormat="1" applyBorder="1" applyAlignment="1">
      <alignment vertical="center"/>
    </xf>
    <xf numFmtId="179" fontId="2" fillId="0" borderId="59" xfId="1" applyNumberFormat="1" applyBorder="1" applyAlignment="1">
      <alignment vertical="center"/>
    </xf>
    <xf numFmtId="179" fontId="0" fillId="0" borderId="30" xfId="1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quotePrefix="1" applyNumberFormat="1" applyFont="1" applyBorder="1" applyAlignment="1">
      <alignment horizontal="right" vertical="center"/>
    </xf>
    <xf numFmtId="179" fontId="2" fillId="0" borderId="5" xfId="1" applyNumberFormat="1" applyBorder="1" applyAlignment="1">
      <alignment vertical="center"/>
    </xf>
    <xf numFmtId="179" fontId="2" fillId="0" borderId="3" xfId="1" applyNumberFormat="1" applyBorder="1" applyAlignment="1">
      <alignment vertical="center"/>
    </xf>
    <xf numFmtId="179" fontId="2" fillId="0" borderId="13" xfId="1" quotePrefix="1" applyNumberFormat="1" applyFont="1" applyBorder="1" applyAlignment="1">
      <alignment horizontal="right" vertical="center"/>
    </xf>
    <xf numFmtId="179" fontId="2" fillId="0" borderId="27" xfId="1" quotePrefix="1" applyNumberFormat="1" applyFont="1" applyBorder="1" applyAlignment="1">
      <alignment horizontal="right" vertical="center"/>
    </xf>
    <xf numFmtId="179" fontId="2" fillId="0" borderId="14" xfId="1" applyNumberFormat="1" applyBorder="1" applyAlignment="1">
      <alignment vertical="center"/>
    </xf>
    <xf numFmtId="179" fontId="2" fillId="0" borderId="57" xfId="1" quotePrefix="1" applyNumberFormat="1" applyFont="1" applyBorder="1" applyAlignment="1">
      <alignment horizontal="right"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 shrinkToFit="1"/>
    </xf>
    <xf numFmtId="41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179" fontId="2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2" fillId="0" borderId="67" xfId="1" applyNumberFormat="1" applyBorder="1" applyAlignment="1">
      <alignment horizontal="right" vertical="center"/>
    </xf>
    <xf numFmtId="179" fontId="0" fillId="0" borderId="68" xfId="0" applyNumberFormat="1" applyBorder="1" applyAlignment="1">
      <alignment vertical="center"/>
    </xf>
    <xf numFmtId="179" fontId="2" fillId="0" borderId="68" xfId="1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2" fillId="0" borderId="69" xfId="1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79" fontId="2" fillId="0" borderId="65" xfId="1" applyNumberForma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2" fillId="0" borderId="67" xfId="1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2" fillId="0" borderId="67" xfId="1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2" fillId="0" borderId="69" xfId="1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5" xfId="1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5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4" xfId="0" applyNumberFormat="1" applyBorder="1" applyAlignment="1">
      <alignment horizontal="center" vertical="center"/>
    </xf>
    <xf numFmtId="41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179" fontId="2" fillId="0" borderId="71" xfId="1" applyNumberFormat="1" applyBorder="1" applyAlignment="1">
      <alignment horizontal="center" vertical="center"/>
    </xf>
    <xf numFmtId="179" fontId="2" fillId="0" borderId="72" xfId="1" applyNumberFormat="1" applyBorder="1" applyAlignment="1">
      <alignment horizontal="center" vertical="center"/>
    </xf>
    <xf numFmtId="179" fontId="2" fillId="0" borderId="73" xfId="1" applyNumberFormat="1" applyBorder="1" applyAlignment="1">
      <alignment horizontal="center" vertical="center"/>
    </xf>
    <xf numFmtId="179" fontId="2" fillId="0" borderId="10" xfId="1" applyNumberFormat="1" applyBorder="1" applyAlignment="1">
      <alignment horizontal="center" vertical="center"/>
    </xf>
    <xf numFmtId="179" fontId="2" fillId="0" borderId="9" xfId="1" applyNumberFormat="1" applyBorder="1" applyAlignment="1">
      <alignment horizontal="center" vertical="center"/>
    </xf>
    <xf numFmtId="179" fontId="2" fillId="0" borderId="56" xfId="1" applyNumberFormat="1" applyBorder="1" applyAlignment="1">
      <alignment horizontal="center" vertical="center"/>
    </xf>
    <xf numFmtId="179" fontId="2" fillId="0" borderId="50" xfId="1" applyNumberFormat="1" applyBorder="1" applyAlignment="1">
      <alignment horizontal="center" vertical="center"/>
    </xf>
    <xf numFmtId="179" fontId="2" fillId="0" borderId="7" xfId="1" applyNumberFormat="1" applyBorder="1" applyAlignment="1">
      <alignment horizontal="center" vertical="center"/>
    </xf>
    <xf numFmtId="179" fontId="2" fillId="0" borderId="57" xfId="1" applyNumberFormat="1" applyBorder="1" applyAlignment="1">
      <alignment horizontal="center" vertical="center"/>
    </xf>
    <xf numFmtId="179" fontId="2" fillId="0" borderId="52" xfId="1" applyNumberFormat="1" applyBorder="1" applyAlignment="1">
      <alignment horizontal="center" vertical="center"/>
    </xf>
    <xf numFmtId="179" fontId="2" fillId="0" borderId="26" xfId="1" applyNumberFormat="1" applyBorder="1" applyAlignment="1">
      <alignment horizontal="center" vertical="center"/>
    </xf>
    <xf numFmtId="179" fontId="2" fillId="0" borderId="13" xfId="1" applyNumberFormat="1" applyBorder="1" applyAlignment="1">
      <alignment horizontal="center" vertical="center"/>
    </xf>
    <xf numFmtId="179" fontId="2" fillId="0" borderId="74" xfId="1" applyNumberFormat="1" applyBorder="1" applyAlignment="1">
      <alignment vertical="center"/>
    </xf>
    <xf numFmtId="179" fontId="2" fillId="0" borderId="33" xfId="1" applyNumberFormat="1" applyBorder="1" applyAlignment="1">
      <alignment vertical="center"/>
    </xf>
    <xf numFmtId="179" fontId="2" fillId="0" borderId="53" xfId="1" applyNumberFormat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2" fillId="0" borderId="27" xfId="1" applyNumberFormat="1" applyFill="1" applyBorder="1" applyAlignment="1">
      <alignment vertical="center"/>
    </xf>
    <xf numFmtId="179" fontId="2" fillId="0" borderId="57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9" fontId="2" fillId="0" borderId="31" xfId="1" applyNumberFormat="1" applyBorder="1" applyAlignment="1">
      <alignment vertical="center"/>
    </xf>
    <xf numFmtId="179" fontId="2" fillId="0" borderId="62" xfId="1" applyNumberFormat="1" applyBorder="1" applyAlignment="1">
      <alignment vertical="center"/>
    </xf>
    <xf numFmtId="41" fontId="0" fillId="0" borderId="6" xfId="0" quotePrefix="1" applyNumberFormat="1" applyBorder="1" applyAlignment="1">
      <alignment horizontal="right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4" xfId="0" quotePrefix="1" applyNumberFormat="1" applyBorder="1" applyAlignment="1">
      <alignment horizontal="right" vertical="center"/>
    </xf>
    <xf numFmtId="179" fontId="2" fillId="0" borderId="29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180" fontId="0" fillId="0" borderId="73" xfId="1" applyNumberFormat="1" applyFont="1" applyBorder="1" applyAlignment="1">
      <alignment vertical="center"/>
    </xf>
    <xf numFmtId="180" fontId="0" fillId="0" borderId="75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79" fontId="0" fillId="0" borderId="22" xfId="1" applyNumberFormat="1" applyFont="1" applyBorder="1" applyAlignment="1">
      <alignment vertical="center"/>
    </xf>
    <xf numFmtId="179" fontId="0" fillId="0" borderId="24" xfId="1" applyNumberFormat="1" applyFont="1" applyBorder="1" applyAlignment="1">
      <alignment vertical="center"/>
    </xf>
    <xf numFmtId="179" fontId="0" fillId="0" borderId="7" xfId="1" applyNumberFormat="1" applyFont="1" applyBorder="1" applyAlignment="1">
      <alignment vertical="center"/>
    </xf>
    <xf numFmtId="179" fontId="0" fillId="0" borderId="9" xfId="1" applyNumberFormat="1" applyFont="1" applyBorder="1" applyAlignment="1">
      <alignment vertical="center"/>
    </xf>
    <xf numFmtId="179" fontId="0" fillId="0" borderId="29" xfId="1" applyNumberFormat="1" applyFon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179" fontId="2" fillId="0" borderId="51" xfId="1" applyNumberFormat="1" applyBorder="1" applyAlignment="1">
      <alignment vertical="center"/>
    </xf>
    <xf numFmtId="38" fontId="2" fillId="0" borderId="67" xfId="1" applyBorder="1" applyAlignment="1">
      <alignment horizontal="right" vertical="center"/>
    </xf>
    <xf numFmtId="179" fontId="0" fillId="0" borderId="31" xfId="1" applyNumberFormat="1" applyFont="1" applyBorder="1" applyAlignment="1">
      <alignment vertical="center"/>
    </xf>
    <xf numFmtId="179" fontId="2" fillId="0" borderId="71" xfId="1" applyNumberFormat="1" applyFill="1" applyBorder="1" applyAlignment="1">
      <alignment horizontal="center" vertical="center"/>
    </xf>
    <xf numFmtId="179" fontId="2" fillId="0" borderId="10" xfId="1" applyNumberFormat="1" applyFill="1" applyBorder="1" applyAlignment="1">
      <alignment horizontal="center" vertical="center"/>
    </xf>
    <xf numFmtId="179" fontId="2" fillId="0" borderId="50" xfId="1" applyNumberFormat="1" applyFill="1" applyBorder="1" applyAlignment="1">
      <alignment horizontal="center" vertical="center"/>
    </xf>
    <xf numFmtId="179" fontId="2" fillId="0" borderId="52" xfId="1" applyNumberFormat="1" applyFill="1" applyBorder="1" applyAlignment="1">
      <alignment horizontal="center" vertical="center"/>
    </xf>
    <xf numFmtId="179" fontId="2" fillId="0" borderId="74" xfId="1" applyNumberFormat="1" applyFill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48" xfId="1" applyNumberFormat="1" applyFill="1" applyBorder="1" applyAlignment="1">
      <alignment vertical="center"/>
    </xf>
    <xf numFmtId="179" fontId="2" fillId="0" borderId="2" xfId="1" applyNumberFormat="1" applyFill="1" applyBorder="1" applyAlignment="1">
      <alignment vertical="center"/>
    </xf>
    <xf numFmtId="179" fontId="2" fillId="0" borderId="50" xfId="1" applyNumberFormat="1" applyFill="1" applyBorder="1" applyAlignment="1">
      <alignment vertical="center"/>
    </xf>
    <xf numFmtId="179" fontId="2" fillId="0" borderId="28" xfId="1" applyNumberFormat="1" applyFill="1" applyBorder="1" applyAlignment="1">
      <alignment vertical="center"/>
    </xf>
    <xf numFmtId="179" fontId="2" fillId="0" borderId="10" xfId="1" applyNumberFormat="1" applyFill="1" applyBorder="1" applyAlignment="1">
      <alignment vertical="center"/>
    </xf>
    <xf numFmtId="179" fontId="2" fillId="0" borderId="36" xfId="1" applyNumberFormat="1" applyFill="1" applyBorder="1" applyAlignment="1">
      <alignment vertical="center"/>
    </xf>
    <xf numFmtId="179" fontId="2" fillId="0" borderId="47" xfId="1" applyNumberFormat="1" applyFill="1" applyBorder="1" applyAlignment="1">
      <alignment vertical="center"/>
    </xf>
    <xf numFmtId="179" fontId="2" fillId="0" borderId="55" xfId="1" applyNumberFormat="1" applyFill="1" applyBorder="1" applyAlignment="1">
      <alignment vertical="center"/>
    </xf>
    <xf numFmtId="179" fontId="2" fillId="0" borderId="3" xfId="1" quotePrefix="1" applyNumberFormat="1" applyFont="1" applyFill="1" applyBorder="1" applyAlignment="1">
      <alignment horizontal="right" vertical="center"/>
    </xf>
    <xf numFmtId="179" fontId="2" fillId="0" borderId="13" xfId="1" quotePrefix="1" applyNumberFormat="1" applyFont="1" applyFill="1" applyBorder="1" applyAlignment="1">
      <alignment horizontal="right" vertical="center"/>
    </xf>
    <xf numFmtId="179" fontId="2" fillId="0" borderId="5" xfId="1" applyNumberFormat="1" applyFill="1" applyBorder="1" applyAlignment="1">
      <alignment vertical="center"/>
    </xf>
    <xf numFmtId="179" fontId="2" fillId="0" borderId="59" xfId="1" applyNumberFormat="1" applyFill="1" applyBorder="1" applyAlignment="1">
      <alignment vertical="center"/>
    </xf>
    <xf numFmtId="179" fontId="2" fillId="0" borderId="8" xfId="1" applyNumberFormat="1" applyFill="1" applyBorder="1" applyAlignment="1">
      <alignment vertical="center"/>
    </xf>
    <xf numFmtId="179" fontId="2" fillId="0" borderId="56" xfId="1" applyNumberFormat="1" applyFill="1" applyBorder="1" applyAlignment="1">
      <alignment vertical="center"/>
    </xf>
    <xf numFmtId="179" fontId="2" fillId="0" borderId="3" xfId="1" applyNumberFormat="1" applyFill="1" applyBorder="1" applyAlignment="1">
      <alignment vertical="center"/>
    </xf>
    <xf numFmtId="179" fontId="2" fillId="0" borderId="13" xfId="1" applyNumberFormat="1" applyFill="1" applyBorder="1" applyAlignment="1">
      <alignment vertical="center"/>
    </xf>
    <xf numFmtId="179" fontId="2" fillId="0" borderId="49" xfId="1" applyNumberFormat="1" applyFont="1" applyBorder="1" applyAlignment="1">
      <alignment vertical="center"/>
    </xf>
    <xf numFmtId="179" fontId="2" fillId="0" borderId="7" xfId="1" applyNumberFormat="1" applyFont="1" applyBorder="1" applyAlignment="1">
      <alignment vertical="center"/>
    </xf>
    <xf numFmtId="179" fontId="2" fillId="0" borderId="9" xfId="1" applyNumberFormat="1" applyFont="1" applyBorder="1" applyAlignment="1">
      <alignment vertical="center"/>
    </xf>
    <xf numFmtId="179" fontId="2" fillId="0" borderId="24" xfId="1" applyNumberFormat="1" applyFont="1" applyBorder="1" applyAlignment="1">
      <alignment vertical="center"/>
    </xf>
    <xf numFmtId="179" fontId="2" fillId="0" borderId="57" xfId="1" applyNumberFormat="1" applyFont="1" applyBorder="1" applyAlignment="1">
      <alignment vertical="center"/>
    </xf>
    <xf numFmtId="179" fontId="19" fillId="0" borderId="7" xfId="1" applyNumberFormat="1" applyFont="1" applyBorder="1" applyAlignment="1">
      <alignment vertical="center"/>
    </xf>
    <xf numFmtId="179" fontId="19" fillId="0" borderId="4" xfId="1" quotePrefix="1" applyNumberFormat="1" applyFont="1" applyBorder="1" applyAlignment="1">
      <alignment horizontal="right" vertical="center"/>
    </xf>
    <xf numFmtId="179" fontId="2" fillId="0" borderId="22" xfId="1" applyNumberFormat="1" applyFont="1" applyBorder="1" applyAlignment="1">
      <alignment vertical="center"/>
    </xf>
    <xf numFmtId="179" fontId="2" fillId="0" borderId="50" xfId="1" applyNumberFormat="1" applyFont="1" applyBorder="1" applyAlignment="1">
      <alignment vertical="center"/>
    </xf>
    <xf numFmtId="179" fontId="20" fillId="0" borderId="7" xfId="1" applyNumberFormat="1" applyFont="1" applyBorder="1" applyAlignment="1">
      <alignment vertical="center"/>
    </xf>
    <xf numFmtId="179" fontId="20" fillId="0" borderId="50" xfId="1" applyNumberFormat="1" applyFont="1" applyBorder="1" applyAlignment="1">
      <alignment vertical="center"/>
    </xf>
    <xf numFmtId="179" fontId="20" fillId="0" borderId="50" xfId="0" quotePrefix="1" applyNumberFormat="1" applyFont="1" applyBorder="1" applyAlignment="1">
      <alignment horizontal="right" vertical="center"/>
    </xf>
    <xf numFmtId="179" fontId="20" fillId="0" borderId="25" xfId="1" quotePrefix="1" applyNumberFormat="1" applyFont="1" applyBorder="1" applyAlignment="1">
      <alignment horizontal="right" vertical="center"/>
    </xf>
    <xf numFmtId="179" fontId="20" fillId="0" borderId="4" xfId="1" quotePrefix="1" applyNumberFormat="1" applyFont="1" applyBorder="1" applyAlignment="1">
      <alignment horizontal="right" vertical="center"/>
    </xf>
    <xf numFmtId="179" fontId="20" fillId="0" borderId="52" xfId="1" quotePrefix="1" applyNumberFormat="1" applyFont="1" applyBorder="1" applyAlignment="1">
      <alignment horizontal="right" vertical="center"/>
    </xf>
    <xf numFmtId="179" fontId="20" fillId="0" borderId="53" xfId="1" quotePrefix="1" applyNumberFormat="1" applyFont="1" applyBorder="1" applyAlignment="1">
      <alignment horizontal="right" vertical="center"/>
    </xf>
    <xf numFmtId="179" fontId="2" fillId="0" borderId="54" xfId="1" applyNumberFormat="1" applyFont="1" applyBorder="1" applyAlignment="1">
      <alignment vertical="center"/>
    </xf>
    <xf numFmtId="179" fontId="2" fillId="0" borderId="10" xfId="1" applyNumberFormat="1" applyFont="1" applyBorder="1" applyAlignment="1">
      <alignment vertical="center"/>
    </xf>
    <xf numFmtId="179" fontId="2" fillId="0" borderId="51" xfId="1" applyNumberFormat="1" applyFont="1" applyBorder="1" applyAlignment="1">
      <alignment vertical="center"/>
    </xf>
    <xf numFmtId="179" fontId="2" fillId="0" borderId="27" xfId="1" applyNumberFormat="1" applyFont="1" applyBorder="1" applyAlignment="1">
      <alignment vertical="center"/>
    </xf>
    <xf numFmtId="179" fontId="0" fillId="0" borderId="48" xfId="1" applyNumberFormat="1" applyFont="1" applyFill="1" applyBorder="1" applyAlignment="1">
      <alignment vertical="center"/>
    </xf>
    <xf numFmtId="179" fontId="0" fillId="0" borderId="39" xfId="1" applyNumberFormat="1" applyFont="1" applyFill="1" applyBorder="1" applyAlignment="1">
      <alignment vertical="center"/>
    </xf>
    <xf numFmtId="179" fontId="0" fillId="0" borderId="50" xfId="1" applyNumberFormat="1" applyFont="1" applyFill="1" applyBorder="1" applyAlignment="1">
      <alignment vertical="center"/>
    </xf>
    <xf numFmtId="179" fontId="0" fillId="0" borderId="25" xfId="1" applyNumberFormat="1" applyFont="1" applyFill="1" applyBorder="1" applyAlignment="1">
      <alignment vertical="center"/>
    </xf>
    <xf numFmtId="179" fontId="0" fillId="0" borderId="50" xfId="0" quotePrefix="1" applyNumberFormat="1" applyFont="1" applyFill="1" applyBorder="1" applyAlignment="1">
      <alignment horizontal="right" vertical="center"/>
    </xf>
    <xf numFmtId="179" fontId="0" fillId="0" borderId="28" xfId="0" quotePrefix="1" applyNumberFormat="1" applyFont="1" applyFill="1" applyBorder="1" applyAlignment="1">
      <alignment horizontal="right" vertical="center"/>
    </xf>
    <xf numFmtId="179" fontId="0" fillId="0" borderId="10" xfId="1" applyNumberFormat="1" applyFont="1" applyFill="1" applyBorder="1" applyAlignment="1">
      <alignment vertical="center"/>
    </xf>
    <xf numFmtId="179" fontId="0" fillId="0" borderId="43" xfId="1" applyNumberFormat="1" applyFont="1" applyFill="1" applyBorder="1" applyAlignment="1">
      <alignment vertical="center"/>
    </xf>
    <xf numFmtId="179" fontId="0" fillId="0" borderId="27" xfId="1" applyNumberFormat="1" applyFont="1" applyFill="1" applyBorder="1" applyAlignment="1">
      <alignment vertical="center"/>
    </xf>
    <xf numFmtId="179" fontId="0" fillId="0" borderId="57" xfId="1" applyNumberFormat="1" applyFont="1" applyFill="1" applyBorder="1" applyAlignment="1">
      <alignment vertical="center"/>
    </xf>
    <xf numFmtId="179" fontId="0" fillId="0" borderId="52" xfId="1" quotePrefix="1" applyNumberFormat="1" applyFont="1" applyFill="1" applyBorder="1" applyAlignment="1">
      <alignment horizontal="right" vertical="center"/>
    </xf>
    <xf numFmtId="179" fontId="0" fillId="0" borderId="4" xfId="1" quotePrefix="1" applyNumberFormat="1" applyFont="1" applyFill="1" applyBorder="1" applyAlignment="1">
      <alignment horizontal="right" vertical="center"/>
    </xf>
    <xf numFmtId="179" fontId="0" fillId="0" borderId="54" xfId="1" applyNumberFormat="1" applyFont="1" applyFill="1" applyBorder="1" applyAlignment="1">
      <alignment vertical="center"/>
    </xf>
    <xf numFmtId="179" fontId="0" fillId="0" borderId="46" xfId="1" applyNumberFormat="1" applyFont="1" applyFill="1" applyBorder="1" applyAlignment="1">
      <alignment vertical="center"/>
    </xf>
    <xf numFmtId="179" fontId="0" fillId="0" borderId="51" xfId="1" applyNumberFormat="1" applyFont="1" applyFill="1" applyBorder="1" applyAlignment="1">
      <alignment vertical="center"/>
    </xf>
    <xf numFmtId="179" fontId="0" fillId="0" borderId="41" xfId="1" applyNumberFormat="1" applyFont="1" applyFill="1" applyBorder="1" applyAlignment="1">
      <alignment vertical="center"/>
    </xf>
    <xf numFmtId="179" fontId="0" fillId="0" borderId="3" xfId="1" applyNumberFormat="1" applyFont="1" applyFill="1" applyBorder="1" applyAlignment="1">
      <alignment vertical="center"/>
    </xf>
    <xf numFmtId="179" fontId="0" fillId="0" borderId="13" xfId="1" applyNumberFormat="1" applyFont="1" applyFill="1" applyBorder="1" applyAlignment="1">
      <alignment vertical="center"/>
    </xf>
    <xf numFmtId="179" fontId="2" fillId="0" borderId="51" xfId="1" applyNumberFormat="1" applyFill="1" applyBorder="1" applyAlignment="1">
      <alignment vertical="center"/>
    </xf>
    <xf numFmtId="179" fontId="2" fillId="0" borderId="37" xfId="1" applyNumberFormat="1" applyFill="1" applyBorder="1" applyAlignment="1">
      <alignment vertical="center"/>
    </xf>
    <xf numFmtId="179" fontId="0" fillId="0" borderId="7" xfId="0" quotePrefix="1" applyNumberFormat="1" applyFill="1" applyBorder="1" applyAlignment="1">
      <alignment horizontal="right" vertical="center"/>
    </xf>
    <xf numFmtId="179" fontId="0" fillId="0" borderId="57" xfId="0" quotePrefix="1" applyNumberFormat="1" applyFill="1" applyBorder="1" applyAlignment="1">
      <alignment horizontal="right" vertical="center"/>
    </xf>
    <xf numFmtId="41" fontId="0" fillId="0" borderId="60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179" fontId="0" fillId="0" borderId="55" xfId="1" applyNumberFormat="1" applyFont="1" applyFill="1" applyBorder="1" applyAlignment="1">
      <alignment vertical="center"/>
    </xf>
    <xf numFmtId="179" fontId="0" fillId="0" borderId="56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70" xfId="0" applyNumberFormat="1" applyFont="1" applyFill="1" applyBorder="1" applyAlignment="1">
      <alignment horizontal="center" vertical="center"/>
    </xf>
    <xf numFmtId="179" fontId="2" fillId="0" borderId="51" xfId="1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2" fillId="0" borderId="55" xfId="1" applyNumberFormat="1" applyFont="1" applyBorder="1" applyAlignment="1">
      <alignment vertical="center"/>
    </xf>
    <xf numFmtId="179" fontId="2" fillId="0" borderId="56" xfId="0" applyNumberFormat="1" applyFont="1" applyBorder="1" applyAlignment="1">
      <alignment vertical="center"/>
    </xf>
    <xf numFmtId="181" fontId="9" fillId="0" borderId="5" xfId="1" applyNumberFormat="1" applyFont="1" applyBorder="1" applyAlignment="1">
      <alignment vertical="center" textRotation="255"/>
    </xf>
    <xf numFmtId="0" fontId="12" fillId="0" borderId="5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 justifyLastLine="1"/>
    </xf>
    <xf numFmtId="0" fontId="10" fillId="0" borderId="2" xfId="0" applyNumberFormat="1" applyFont="1" applyBorder="1" applyAlignment="1">
      <alignment horizontal="distributed" vertical="center" justifyLastLine="1"/>
    </xf>
    <xf numFmtId="0" fontId="10" fillId="0" borderId="39" xfId="0" applyNumberFormat="1" applyFont="1" applyBorder="1" applyAlignment="1">
      <alignment horizontal="distributed" vertical="center" justifyLastLine="1"/>
    </xf>
    <xf numFmtId="0" fontId="10" fillId="0" borderId="3" xfId="0" applyNumberFormat="1" applyFont="1" applyBorder="1" applyAlignment="1">
      <alignment horizontal="distributed" vertical="center" justifyLastLine="1"/>
    </xf>
    <xf numFmtId="0" fontId="10" fillId="0" borderId="4" xfId="0" applyNumberFormat="1" applyFont="1" applyBorder="1" applyAlignment="1">
      <alignment horizontal="distributed" vertical="center" justifyLastLine="1"/>
    </xf>
    <xf numFmtId="0" fontId="10" fillId="0" borderId="11" xfId="0" applyNumberFormat="1" applyFont="1" applyBorder="1" applyAlignment="1">
      <alignment horizontal="distributed" vertical="center" justifyLastLine="1"/>
    </xf>
    <xf numFmtId="0" fontId="10" fillId="0" borderId="1" xfId="2" applyNumberFormat="1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181" fontId="9" fillId="0" borderId="76" xfId="1" applyNumberFormat="1" applyFont="1" applyBorder="1" applyAlignment="1">
      <alignment vertical="center" textRotation="255"/>
    </xf>
    <xf numFmtId="181" fontId="9" fillId="0" borderId="77" xfId="1" applyNumberFormat="1" applyFont="1" applyBorder="1" applyAlignment="1">
      <alignment vertical="center" textRotation="255"/>
    </xf>
    <xf numFmtId="181" fontId="9" fillId="0" borderId="61" xfId="1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79" fontId="2" fillId="0" borderId="47" xfId="1" applyNumberFormat="1" applyFill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0" fontId="12" fillId="0" borderId="77" xfId="3" applyFont="1" applyBorder="1" applyAlignment="1">
      <alignment vertical="center" textRotation="255"/>
    </xf>
    <xf numFmtId="0" fontId="12" fillId="0" borderId="61" xfId="3" applyFont="1" applyBorder="1" applyAlignment="1">
      <alignment vertical="center" textRotation="255"/>
    </xf>
    <xf numFmtId="179" fontId="2" fillId="0" borderId="55" xfId="1" applyNumberFormat="1" applyFill="1" applyBorder="1" applyAlignment="1">
      <alignment vertical="center"/>
    </xf>
    <xf numFmtId="179" fontId="0" fillId="0" borderId="56" xfId="0" applyNumberFormat="1" applyFill="1" applyBorder="1" applyAlignment="1">
      <alignment vertical="center"/>
    </xf>
    <xf numFmtId="179" fontId="0" fillId="0" borderId="51" xfId="1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12" fillId="0" borderId="77" xfId="3" applyFont="1" applyBorder="1" applyAlignment="1">
      <alignment vertical="center"/>
    </xf>
    <xf numFmtId="0" fontId="12" fillId="0" borderId="61" xfId="3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9" fontId="2" fillId="0" borderId="55" xfId="1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179" fontId="2" fillId="0" borderId="51" xfId="1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41" fontId="0" fillId="0" borderId="14" xfId="0" applyNumberFormat="1" applyBorder="1" applyAlignment="1">
      <alignment horizontal="center" vertical="center" shrinkToFit="1"/>
    </xf>
    <xf numFmtId="41" fontId="0" fillId="0" borderId="70" xfId="0" applyNumberFormat="1" applyBorder="1" applyAlignment="1">
      <alignment horizontal="center" vertical="center" shrinkToFit="1"/>
    </xf>
    <xf numFmtId="41" fontId="0" fillId="0" borderId="14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 textRotation="255"/>
    </xf>
    <xf numFmtId="41" fontId="16" fillId="0" borderId="27" xfId="0" applyNumberFormat="1" applyFont="1" applyBorder="1" applyAlignment="1">
      <alignment horizontal="right" vertical="center"/>
    </xf>
    <xf numFmtId="41" fontId="16" fillId="0" borderId="25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75" t="s">
        <v>0</v>
      </c>
      <c r="B1" s="375"/>
      <c r="C1" s="375"/>
      <c r="D1" s="375"/>
      <c r="E1" s="76" t="s">
        <v>302</v>
      </c>
      <c r="F1" s="2"/>
      <c r="AA1" s="374" t="s">
        <v>105</v>
      </c>
      <c r="AB1" s="374"/>
    </row>
    <row r="2" spans="1:38">
      <c r="AA2" s="362" t="s">
        <v>106</v>
      </c>
      <c r="AB2" s="362"/>
      <c r="AC2" s="365" t="s">
        <v>107</v>
      </c>
      <c r="AD2" s="363" t="s">
        <v>108</v>
      </c>
      <c r="AE2" s="372"/>
      <c r="AF2" s="373"/>
      <c r="AG2" s="362" t="s">
        <v>109</v>
      </c>
      <c r="AH2" s="362" t="s">
        <v>110</v>
      </c>
      <c r="AI2" s="362" t="s">
        <v>111</v>
      </c>
      <c r="AJ2" s="362" t="s">
        <v>112</v>
      </c>
      <c r="AK2" s="362" t="s">
        <v>113</v>
      </c>
    </row>
    <row r="3" spans="1:38" ht="14.25">
      <c r="A3" s="22" t="s">
        <v>104</v>
      </c>
      <c r="AA3" s="362"/>
      <c r="AB3" s="362"/>
      <c r="AC3" s="367"/>
      <c r="AD3" s="168"/>
      <c r="AE3" s="167" t="s">
        <v>126</v>
      </c>
      <c r="AF3" s="167" t="s">
        <v>127</v>
      </c>
      <c r="AG3" s="362"/>
      <c r="AH3" s="362"/>
      <c r="AI3" s="362"/>
      <c r="AJ3" s="362"/>
      <c r="AK3" s="362"/>
    </row>
    <row r="4" spans="1:38">
      <c r="AA4" s="365" t="str">
        <f>E1</f>
        <v>札幌市</v>
      </c>
      <c r="AB4" s="169" t="s">
        <v>114</v>
      </c>
      <c r="AC4" s="170">
        <f>F22</f>
        <v>1112913.55</v>
      </c>
      <c r="AD4" s="170">
        <f>F9</f>
        <v>321000</v>
      </c>
      <c r="AE4" s="170">
        <f>F10</f>
        <v>155126</v>
      </c>
      <c r="AF4" s="170">
        <f>F13</f>
        <v>115642</v>
      </c>
      <c r="AG4" s="170">
        <f>F14</f>
        <v>5451.1229999999996</v>
      </c>
      <c r="AH4" s="170">
        <f>F15</f>
        <v>105200</v>
      </c>
      <c r="AI4" s="170">
        <f>F17</f>
        <v>242807.58</v>
      </c>
      <c r="AJ4" s="170">
        <f>F20</f>
        <v>117529</v>
      </c>
      <c r="AK4" s="170">
        <f>F21</f>
        <v>230784.80100000009</v>
      </c>
      <c r="AL4" s="171"/>
    </row>
    <row r="5" spans="1:38">
      <c r="A5" s="21" t="s">
        <v>272</v>
      </c>
      <c r="AA5" s="366"/>
      <c r="AB5" s="169" t="s">
        <v>115</v>
      </c>
      <c r="AC5" s="172"/>
      <c r="AD5" s="172">
        <f>G9</f>
        <v>28.843210687838237</v>
      </c>
      <c r="AE5" s="172">
        <f>G10</f>
        <v>13.938728664054814</v>
      </c>
      <c r="AF5" s="172">
        <f>G13</f>
        <v>10.390923895211806</v>
      </c>
      <c r="AG5" s="172">
        <f>G14</f>
        <v>0.48980650833121758</v>
      </c>
      <c r="AH5" s="172">
        <f>G15</f>
        <v>9.452665932587486</v>
      </c>
      <c r="AI5" s="172">
        <f>G17</f>
        <v>21.817290300760554</v>
      </c>
      <c r="AJ5" s="172">
        <f>G20</f>
        <v>10.560478844021622</v>
      </c>
      <c r="AK5" s="172">
        <f>G21</f>
        <v>20.736992644217523</v>
      </c>
    </row>
    <row r="6" spans="1:38" ht="14.25">
      <c r="A6" s="3"/>
      <c r="G6" s="379" t="s">
        <v>128</v>
      </c>
      <c r="H6" s="380"/>
      <c r="I6" s="380"/>
      <c r="AA6" s="367"/>
      <c r="AB6" s="169" t="s">
        <v>116</v>
      </c>
      <c r="AC6" s="172">
        <f>I22</f>
        <v>8.2328267117768306</v>
      </c>
      <c r="AD6" s="172">
        <f>I9</f>
        <v>-4.6345811051693442</v>
      </c>
      <c r="AE6" s="172">
        <f>I10</f>
        <v>-7.768502663622523</v>
      </c>
      <c r="AF6" s="172">
        <f>I13</f>
        <v>-1.2602674225994259</v>
      </c>
      <c r="AG6" s="172">
        <f>I14</f>
        <v>-3.055074537067759</v>
      </c>
      <c r="AH6" s="172">
        <f>I15</f>
        <v>-0.7547169811320753</v>
      </c>
      <c r="AI6" s="172">
        <f>I17</f>
        <v>0.37309059126524602</v>
      </c>
      <c r="AJ6" s="172">
        <f>I20</f>
        <v>19.220742333715425</v>
      </c>
      <c r="AK6" s="172">
        <f>I21</f>
        <v>50.617268650050896</v>
      </c>
    </row>
    <row r="7" spans="1:38" ht="27" customHeight="1">
      <c r="A7" s="19"/>
      <c r="B7" s="5"/>
      <c r="C7" s="5"/>
      <c r="D7" s="5"/>
      <c r="E7" s="23"/>
      <c r="F7" s="62" t="s">
        <v>273</v>
      </c>
      <c r="G7" s="63"/>
      <c r="H7" s="64" t="s">
        <v>1</v>
      </c>
      <c r="I7" s="17" t="s">
        <v>21</v>
      </c>
    </row>
    <row r="8" spans="1:38" ht="17.100000000000001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38" ht="18" customHeight="1">
      <c r="A9" s="376" t="s">
        <v>80</v>
      </c>
      <c r="B9" s="376" t="s">
        <v>81</v>
      </c>
      <c r="C9" s="47" t="s">
        <v>3</v>
      </c>
      <c r="D9" s="48"/>
      <c r="E9" s="49"/>
      <c r="F9" s="77">
        <v>321000</v>
      </c>
      <c r="G9" s="78">
        <f t="shared" ref="G9:G22" si="0">F9/$F$22*100</f>
        <v>28.843210687838237</v>
      </c>
      <c r="H9" s="79">
        <v>336600</v>
      </c>
      <c r="I9" s="80">
        <f t="shared" ref="I9:I21" si="1">(F9/H9-1)*100</f>
        <v>-4.6345811051693442</v>
      </c>
      <c r="AA9" s="369" t="s">
        <v>105</v>
      </c>
      <c r="AB9" s="370"/>
      <c r="AC9" s="371" t="s">
        <v>117</v>
      </c>
    </row>
    <row r="10" spans="1:38" ht="18" customHeight="1">
      <c r="A10" s="377"/>
      <c r="B10" s="377"/>
      <c r="C10" s="8"/>
      <c r="D10" s="50" t="s">
        <v>22</v>
      </c>
      <c r="E10" s="30"/>
      <c r="F10" s="81">
        <v>155126</v>
      </c>
      <c r="G10" s="82">
        <f t="shared" si="0"/>
        <v>13.938728664054814</v>
      </c>
      <c r="H10" s="83">
        <v>168192</v>
      </c>
      <c r="I10" s="84">
        <f t="shared" si="1"/>
        <v>-7.768502663622523</v>
      </c>
      <c r="AA10" s="362" t="s">
        <v>106</v>
      </c>
      <c r="AB10" s="362"/>
      <c r="AC10" s="371"/>
      <c r="AD10" s="363" t="s">
        <v>118</v>
      </c>
      <c r="AE10" s="372"/>
      <c r="AF10" s="373"/>
      <c r="AG10" s="363" t="s">
        <v>119</v>
      </c>
      <c r="AH10" s="368"/>
      <c r="AI10" s="364"/>
      <c r="AJ10" s="363" t="s">
        <v>120</v>
      </c>
      <c r="AK10" s="364"/>
    </row>
    <row r="11" spans="1:38" ht="18" customHeight="1">
      <c r="A11" s="377"/>
      <c r="B11" s="377"/>
      <c r="C11" s="34"/>
      <c r="D11" s="35"/>
      <c r="E11" s="33" t="s">
        <v>23</v>
      </c>
      <c r="F11" s="85">
        <v>133505</v>
      </c>
      <c r="G11" s="86">
        <f t="shared" si="0"/>
        <v>11.995990164734719</v>
      </c>
      <c r="H11" s="87">
        <v>139530</v>
      </c>
      <c r="I11" s="88">
        <f t="shared" si="1"/>
        <v>-4.3180677990396372</v>
      </c>
      <c r="AA11" s="362"/>
      <c r="AB11" s="362"/>
      <c r="AC11" s="369"/>
      <c r="AD11" s="168"/>
      <c r="AE11" s="167" t="s">
        <v>121</v>
      </c>
      <c r="AF11" s="167" t="s">
        <v>122</v>
      </c>
      <c r="AG11" s="168"/>
      <c r="AH11" s="167" t="s">
        <v>123</v>
      </c>
      <c r="AI11" s="167" t="s">
        <v>124</v>
      </c>
      <c r="AJ11" s="168"/>
      <c r="AK11" s="173" t="s">
        <v>125</v>
      </c>
    </row>
    <row r="12" spans="1:38" ht="18" customHeight="1">
      <c r="A12" s="377"/>
      <c r="B12" s="377"/>
      <c r="C12" s="34"/>
      <c r="D12" s="36"/>
      <c r="E12" s="33" t="s">
        <v>24</v>
      </c>
      <c r="F12" s="85">
        <v>11167</v>
      </c>
      <c r="G12" s="86">
        <f>F12/$F$22*100</f>
        <v>1.0034022858289395</v>
      </c>
      <c r="H12" s="87">
        <v>18237</v>
      </c>
      <c r="I12" s="88">
        <f t="shared" si="1"/>
        <v>-38.767341119701705</v>
      </c>
      <c r="AA12" s="365" t="str">
        <f>E1</f>
        <v>札幌市</v>
      </c>
      <c r="AB12" s="169" t="s">
        <v>114</v>
      </c>
      <c r="AC12" s="170">
        <f>F40</f>
        <v>1112913.5499999998</v>
      </c>
      <c r="AD12" s="170">
        <f>F23</f>
        <v>596737.96399999992</v>
      </c>
      <c r="AE12" s="170">
        <f>F24</f>
        <v>168727.11900000001</v>
      </c>
      <c r="AF12" s="170">
        <f>F26</f>
        <v>88958.212</v>
      </c>
      <c r="AG12" s="170">
        <f>F27</f>
        <v>415626.35200000001</v>
      </c>
      <c r="AH12" s="170">
        <f>F28</f>
        <v>98599.866999999998</v>
      </c>
      <c r="AI12" s="170">
        <f>F32</f>
        <v>2927.3180000000002</v>
      </c>
      <c r="AJ12" s="170">
        <f>F34</f>
        <v>100549.234</v>
      </c>
      <c r="AK12" s="170">
        <f>F35</f>
        <v>99624.233999999997</v>
      </c>
      <c r="AL12" s="174"/>
    </row>
    <row r="13" spans="1:38" ht="18" customHeight="1">
      <c r="A13" s="377"/>
      <c r="B13" s="377"/>
      <c r="C13" s="11"/>
      <c r="D13" s="31" t="s">
        <v>25</v>
      </c>
      <c r="E13" s="32"/>
      <c r="F13" s="89">
        <v>115642</v>
      </c>
      <c r="G13" s="90">
        <f t="shared" si="0"/>
        <v>10.390923895211806</v>
      </c>
      <c r="H13" s="91">
        <v>117118</v>
      </c>
      <c r="I13" s="92">
        <f t="shared" si="1"/>
        <v>-1.2602674225994259</v>
      </c>
      <c r="AA13" s="366"/>
      <c r="AB13" s="169" t="s">
        <v>115</v>
      </c>
      <c r="AC13" s="172"/>
      <c r="AD13" s="172">
        <f>G23</f>
        <v>53.61943557969979</v>
      </c>
      <c r="AE13" s="172">
        <f>G24</f>
        <v>15.160846860027899</v>
      </c>
      <c r="AF13" s="172">
        <f>G26</f>
        <v>7.9932724334248615</v>
      </c>
      <c r="AG13" s="172">
        <f>G27</f>
        <v>37.34578952695832</v>
      </c>
      <c r="AH13" s="172">
        <f>G28</f>
        <v>8.8596160052144235</v>
      </c>
      <c r="AI13" s="172">
        <f>G32</f>
        <v>0.26303193091682642</v>
      </c>
      <c r="AJ13" s="172">
        <f>G34</f>
        <v>9.0347748933418952</v>
      </c>
      <c r="AK13" s="172">
        <f>G35</f>
        <v>8.9516597223566929</v>
      </c>
    </row>
    <row r="14" spans="1:38" ht="18" customHeight="1">
      <c r="A14" s="377"/>
      <c r="B14" s="377"/>
      <c r="C14" s="52" t="s">
        <v>4</v>
      </c>
      <c r="D14" s="53"/>
      <c r="E14" s="54"/>
      <c r="F14" s="85">
        <v>5451.1229999999996</v>
      </c>
      <c r="G14" s="86">
        <f t="shared" si="0"/>
        <v>0.48980650833121758</v>
      </c>
      <c r="H14" s="87">
        <v>5622.9070000000002</v>
      </c>
      <c r="I14" s="88">
        <f t="shared" si="1"/>
        <v>-3.055074537067759</v>
      </c>
      <c r="AA14" s="367"/>
      <c r="AB14" s="169" t="s">
        <v>116</v>
      </c>
      <c r="AC14" s="172">
        <f>I40</f>
        <v>8.2328267117767862</v>
      </c>
      <c r="AD14" s="172">
        <f>I23</f>
        <v>0.49572141635461087</v>
      </c>
      <c r="AE14" s="172">
        <f>I24</f>
        <v>-1.0277667344004149</v>
      </c>
      <c r="AF14" s="172">
        <f>I26</f>
        <v>-0.17827893817313756</v>
      </c>
      <c r="AG14" s="172">
        <f>I27</f>
        <v>24.613522666798481</v>
      </c>
      <c r="AH14" s="172">
        <f>I28</f>
        <v>6.4802958756637663</v>
      </c>
      <c r="AI14" s="172">
        <f>I32</f>
        <v>12.650505044285666</v>
      </c>
      <c r="AJ14" s="172">
        <f>I34</f>
        <v>-0.37931545751780371</v>
      </c>
      <c r="AK14" s="172">
        <f>I35</f>
        <v>1.4915930441584235</v>
      </c>
    </row>
    <row r="15" spans="1:38" ht="18" customHeight="1">
      <c r="A15" s="377"/>
      <c r="B15" s="377"/>
      <c r="C15" s="52" t="s">
        <v>5</v>
      </c>
      <c r="D15" s="53"/>
      <c r="E15" s="54"/>
      <c r="F15" s="85">
        <v>105200</v>
      </c>
      <c r="G15" s="86">
        <f t="shared" si="0"/>
        <v>9.452665932587486</v>
      </c>
      <c r="H15" s="87">
        <v>106000</v>
      </c>
      <c r="I15" s="88">
        <f t="shared" si="1"/>
        <v>-0.7547169811320753</v>
      </c>
    </row>
    <row r="16" spans="1:38" ht="18" customHeight="1">
      <c r="A16" s="377"/>
      <c r="B16" s="377"/>
      <c r="C16" s="52" t="s">
        <v>26</v>
      </c>
      <c r="D16" s="53"/>
      <c r="E16" s="54"/>
      <c r="F16" s="85">
        <v>20553.995999999999</v>
      </c>
      <c r="G16" s="86">
        <f t="shared" si="0"/>
        <v>1.8468636669937211</v>
      </c>
      <c r="H16" s="87">
        <v>21118.32</v>
      </c>
      <c r="I16" s="88">
        <f>(F16/H16-1)*100</f>
        <v>-2.6722011978225546</v>
      </c>
    </row>
    <row r="17" spans="1:9" ht="18" customHeight="1">
      <c r="A17" s="377"/>
      <c r="B17" s="377"/>
      <c r="C17" s="52" t="s">
        <v>6</v>
      </c>
      <c r="D17" s="53"/>
      <c r="E17" s="54"/>
      <c r="F17" s="85">
        <v>242807.58</v>
      </c>
      <c r="G17" s="86">
        <f t="shared" si="0"/>
        <v>21.817290300760554</v>
      </c>
      <c r="H17" s="87">
        <v>241905.05499999999</v>
      </c>
      <c r="I17" s="88">
        <f t="shared" si="1"/>
        <v>0.37309059126524602</v>
      </c>
    </row>
    <row r="18" spans="1:9" ht="18" customHeight="1">
      <c r="A18" s="377"/>
      <c r="B18" s="377"/>
      <c r="C18" s="52" t="s">
        <v>27</v>
      </c>
      <c r="D18" s="53"/>
      <c r="E18" s="54"/>
      <c r="F18" s="85">
        <v>62315.71</v>
      </c>
      <c r="G18" s="86">
        <f t="shared" si="0"/>
        <v>5.5993306937452596</v>
      </c>
      <c r="H18" s="87">
        <v>58425.732000000004</v>
      </c>
      <c r="I18" s="88">
        <f t="shared" si="1"/>
        <v>6.6579876140875571</v>
      </c>
    </row>
    <row r="19" spans="1:9" ht="18" customHeight="1">
      <c r="A19" s="377"/>
      <c r="B19" s="377"/>
      <c r="C19" s="52" t="s">
        <v>28</v>
      </c>
      <c r="D19" s="53"/>
      <c r="E19" s="54"/>
      <c r="F19" s="85">
        <v>7271.34</v>
      </c>
      <c r="G19" s="86">
        <f t="shared" si="0"/>
        <v>0.65336072150437918</v>
      </c>
      <c r="H19" s="87">
        <v>6779.7820000000002</v>
      </c>
      <c r="I19" s="88">
        <f t="shared" si="1"/>
        <v>7.2503511174843105</v>
      </c>
    </row>
    <row r="20" spans="1:9" ht="18" customHeight="1">
      <c r="A20" s="377"/>
      <c r="B20" s="377"/>
      <c r="C20" s="52" t="s">
        <v>7</v>
      </c>
      <c r="D20" s="53"/>
      <c r="E20" s="54"/>
      <c r="F20" s="85">
        <v>117529</v>
      </c>
      <c r="G20" s="86">
        <f t="shared" si="0"/>
        <v>10.560478844021622</v>
      </c>
      <c r="H20" s="87">
        <v>98581</v>
      </c>
      <c r="I20" s="88">
        <f t="shared" si="1"/>
        <v>19.220742333715425</v>
      </c>
    </row>
    <row r="21" spans="1:9" ht="18" customHeight="1">
      <c r="A21" s="377"/>
      <c r="B21" s="377"/>
      <c r="C21" s="57" t="s">
        <v>8</v>
      </c>
      <c r="D21" s="58"/>
      <c r="E21" s="56"/>
      <c r="F21" s="93">
        <f>1112913.55-(F9+F14+F15+F16+F17+F18+F19+F20)</f>
        <v>230784.80100000009</v>
      </c>
      <c r="G21" s="94">
        <f t="shared" si="0"/>
        <v>20.736992644217523</v>
      </c>
      <c r="H21" s="95">
        <v>153225.99</v>
      </c>
      <c r="I21" s="96">
        <f t="shared" si="1"/>
        <v>50.617268650050896</v>
      </c>
    </row>
    <row r="22" spans="1:9" ht="18" customHeight="1">
      <c r="A22" s="377"/>
      <c r="B22" s="378"/>
      <c r="C22" s="59" t="s">
        <v>9</v>
      </c>
      <c r="D22" s="37"/>
      <c r="E22" s="60"/>
      <c r="F22" s="97">
        <f>SUM(F9,F14:F21)</f>
        <v>1112913.55</v>
      </c>
      <c r="G22" s="98">
        <f t="shared" si="0"/>
        <v>100</v>
      </c>
      <c r="H22" s="97">
        <f>SUM(H9,H14:H21)</f>
        <v>1028258.786</v>
      </c>
      <c r="I22" s="275">
        <f t="shared" ref="I22:I40" si="2">(F22/H22-1)*100</f>
        <v>8.2328267117768306</v>
      </c>
    </row>
    <row r="23" spans="1:9" ht="18" customHeight="1">
      <c r="A23" s="377"/>
      <c r="B23" s="376" t="s">
        <v>82</v>
      </c>
      <c r="C23" s="4" t="s">
        <v>10</v>
      </c>
      <c r="D23" s="5"/>
      <c r="E23" s="23"/>
      <c r="F23" s="77">
        <f>SUM(F24:F26)</f>
        <v>596737.96399999992</v>
      </c>
      <c r="G23" s="78">
        <f t="shared" ref="G23:G37" si="3">F23/$F$40*100</f>
        <v>53.61943557969979</v>
      </c>
      <c r="H23" s="79">
        <v>593794.39800000004</v>
      </c>
      <c r="I23" s="99">
        <f t="shared" si="2"/>
        <v>0.49572141635461087</v>
      </c>
    </row>
    <row r="24" spans="1:9" ht="18" customHeight="1">
      <c r="A24" s="377"/>
      <c r="B24" s="377"/>
      <c r="C24" s="8"/>
      <c r="D24" s="10" t="s">
        <v>11</v>
      </c>
      <c r="E24" s="38"/>
      <c r="F24" s="85">
        <v>168727.11900000001</v>
      </c>
      <c r="G24" s="86">
        <f t="shared" si="3"/>
        <v>15.160846860027899</v>
      </c>
      <c r="H24" s="87">
        <v>170479.24799999999</v>
      </c>
      <c r="I24" s="88">
        <f t="shared" si="2"/>
        <v>-1.0277667344004149</v>
      </c>
    </row>
    <row r="25" spans="1:9" ht="18" customHeight="1">
      <c r="A25" s="377"/>
      <c r="B25" s="377"/>
      <c r="C25" s="8"/>
      <c r="D25" s="10" t="s">
        <v>29</v>
      </c>
      <c r="E25" s="38"/>
      <c r="F25" s="85">
        <v>339052.63299999997</v>
      </c>
      <c r="G25" s="86">
        <f t="shared" si="3"/>
        <v>30.465316286247035</v>
      </c>
      <c r="H25" s="87">
        <v>334198.06099999999</v>
      </c>
      <c r="I25" s="88">
        <f t="shared" si="2"/>
        <v>1.4526032812619993</v>
      </c>
    </row>
    <row r="26" spans="1:9" ht="18" customHeight="1">
      <c r="A26" s="377"/>
      <c r="B26" s="377"/>
      <c r="C26" s="11"/>
      <c r="D26" s="10" t="s">
        <v>12</v>
      </c>
      <c r="E26" s="38"/>
      <c r="F26" s="85">
        <v>88958.212</v>
      </c>
      <c r="G26" s="86">
        <f t="shared" si="3"/>
        <v>7.9932724334248615</v>
      </c>
      <c r="H26" s="87">
        <v>89117.089000000007</v>
      </c>
      <c r="I26" s="88">
        <f t="shared" si="2"/>
        <v>-0.17827893817313756</v>
      </c>
    </row>
    <row r="27" spans="1:9" ht="18" customHeight="1">
      <c r="A27" s="377"/>
      <c r="B27" s="377"/>
      <c r="C27" s="8" t="s">
        <v>13</v>
      </c>
      <c r="D27" s="14"/>
      <c r="E27" s="25"/>
      <c r="F27" s="77">
        <v>415626.35200000001</v>
      </c>
      <c r="G27" s="78">
        <f t="shared" si="3"/>
        <v>37.34578952695832</v>
      </c>
      <c r="H27" s="79">
        <v>333532.30300000001</v>
      </c>
      <c r="I27" s="99">
        <f t="shared" si="2"/>
        <v>24.613522666798481</v>
      </c>
    </row>
    <row r="28" spans="1:9" ht="18" customHeight="1">
      <c r="A28" s="377"/>
      <c r="B28" s="377"/>
      <c r="C28" s="8"/>
      <c r="D28" s="10" t="s">
        <v>14</v>
      </c>
      <c r="E28" s="38"/>
      <c r="F28" s="85">
        <v>98599.866999999998</v>
      </c>
      <c r="G28" s="86">
        <f t="shared" si="3"/>
        <v>8.8596160052144235</v>
      </c>
      <c r="H28" s="87">
        <v>92599.167000000001</v>
      </c>
      <c r="I28" s="88">
        <f t="shared" si="2"/>
        <v>6.4802958756637663</v>
      </c>
    </row>
    <row r="29" spans="1:9" ht="18" customHeight="1">
      <c r="A29" s="377"/>
      <c r="B29" s="377"/>
      <c r="C29" s="8"/>
      <c r="D29" s="10" t="s">
        <v>30</v>
      </c>
      <c r="E29" s="38"/>
      <c r="F29" s="85">
        <v>30471.224999999999</v>
      </c>
      <c r="G29" s="86">
        <f t="shared" si="3"/>
        <v>2.7379687308147163</v>
      </c>
      <c r="H29" s="87">
        <v>31729.984</v>
      </c>
      <c r="I29" s="88">
        <f t="shared" si="2"/>
        <v>-3.9670962330141779</v>
      </c>
    </row>
    <row r="30" spans="1:9" ht="18" customHeight="1">
      <c r="A30" s="377"/>
      <c r="B30" s="377"/>
      <c r="C30" s="8"/>
      <c r="D30" s="10" t="s">
        <v>31</v>
      </c>
      <c r="E30" s="38"/>
      <c r="F30" s="85">
        <v>63219.141000000003</v>
      </c>
      <c r="G30" s="86">
        <f t="shared" si="3"/>
        <v>5.6805077986515675</v>
      </c>
      <c r="H30" s="87">
        <v>59125.201999999997</v>
      </c>
      <c r="I30" s="88">
        <f t="shared" si="2"/>
        <v>6.9241860687427437</v>
      </c>
    </row>
    <row r="31" spans="1:9" ht="18" customHeight="1">
      <c r="A31" s="377"/>
      <c r="B31" s="377"/>
      <c r="C31" s="8"/>
      <c r="D31" s="10" t="s">
        <v>32</v>
      </c>
      <c r="E31" s="38"/>
      <c r="F31" s="85">
        <v>77374.73</v>
      </c>
      <c r="G31" s="86">
        <f t="shared" si="3"/>
        <v>6.9524474744691549</v>
      </c>
      <c r="H31" s="87">
        <v>76674.615000000005</v>
      </c>
      <c r="I31" s="88">
        <f t="shared" si="2"/>
        <v>0.91309881373384805</v>
      </c>
    </row>
    <row r="32" spans="1:9" ht="18" customHeight="1">
      <c r="A32" s="377"/>
      <c r="B32" s="377"/>
      <c r="C32" s="8"/>
      <c r="D32" s="10" t="s">
        <v>15</v>
      </c>
      <c r="E32" s="38"/>
      <c r="F32" s="85">
        <v>2927.3180000000002</v>
      </c>
      <c r="G32" s="86">
        <f t="shared" si="3"/>
        <v>0.26303193091682642</v>
      </c>
      <c r="H32" s="87">
        <v>2598.5839999999998</v>
      </c>
      <c r="I32" s="88">
        <f t="shared" si="2"/>
        <v>12.650505044285666</v>
      </c>
    </row>
    <row r="33" spans="1:9" ht="18" customHeight="1">
      <c r="A33" s="377"/>
      <c r="B33" s="377"/>
      <c r="C33" s="11"/>
      <c r="D33" s="10" t="s">
        <v>33</v>
      </c>
      <c r="E33" s="38"/>
      <c r="F33" s="85">
        <v>142534.071</v>
      </c>
      <c r="G33" s="86">
        <f t="shared" si="3"/>
        <v>12.807290467440172</v>
      </c>
      <c r="H33" s="87">
        <v>70304.751000000004</v>
      </c>
      <c r="I33" s="88">
        <f t="shared" si="2"/>
        <v>102.73746649070699</v>
      </c>
    </row>
    <row r="34" spans="1:9" ht="18" customHeight="1">
      <c r="A34" s="377"/>
      <c r="B34" s="377"/>
      <c r="C34" s="8" t="s">
        <v>16</v>
      </c>
      <c r="D34" s="14"/>
      <c r="E34" s="25"/>
      <c r="F34" s="77">
        <f>+F35+F38+F39</f>
        <v>100549.234</v>
      </c>
      <c r="G34" s="78">
        <f t="shared" si="3"/>
        <v>9.0347748933418952</v>
      </c>
      <c r="H34" s="79">
        <v>100932.08500000001</v>
      </c>
      <c r="I34" s="99">
        <f t="shared" si="2"/>
        <v>-0.37931545751780371</v>
      </c>
    </row>
    <row r="35" spans="1:9" ht="18" customHeight="1">
      <c r="A35" s="377"/>
      <c r="B35" s="377"/>
      <c r="C35" s="8"/>
      <c r="D35" s="39" t="s">
        <v>17</v>
      </c>
      <c r="E35" s="40"/>
      <c r="F35" s="81">
        <v>99624.233999999997</v>
      </c>
      <c r="G35" s="82">
        <f t="shared" si="3"/>
        <v>8.9516597223566929</v>
      </c>
      <c r="H35" s="83">
        <v>98160.085000000006</v>
      </c>
      <c r="I35" s="84">
        <f t="shared" si="2"/>
        <v>1.4915930441584235</v>
      </c>
    </row>
    <row r="36" spans="1:9" ht="18" customHeight="1">
      <c r="A36" s="377"/>
      <c r="B36" s="377"/>
      <c r="C36" s="8"/>
      <c r="D36" s="41"/>
      <c r="E36" s="157" t="s">
        <v>103</v>
      </c>
      <c r="F36" s="85">
        <v>37285.572999999997</v>
      </c>
      <c r="G36" s="86">
        <f t="shared" si="3"/>
        <v>3.3502667839743712</v>
      </c>
      <c r="H36" s="87">
        <v>33512.190999999999</v>
      </c>
      <c r="I36" s="88">
        <f>(F36/H36-1)*100</f>
        <v>11.259729332528568</v>
      </c>
    </row>
    <row r="37" spans="1:9" ht="18" customHeight="1">
      <c r="A37" s="377"/>
      <c r="B37" s="377"/>
      <c r="C37" s="8"/>
      <c r="D37" s="12"/>
      <c r="E37" s="33" t="s">
        <v>34</v>
      </c>
      <c r="F37" s="85">
        <v>61408.661</v>
      </c>
      <c r="G37" s="86">
        <f t="shared" si="3"/>
        <v>5.5178284962026041</v>
      </c>
      <c r="H37" s="87">
        <v>64647.894</v>
      </c>
      <c r="I37" s="88">
        <f t="shared" si="2"/>
        <v>-5.0105777614348863</v>
      </c>
    </row>
    <row r="38" spans="1:9" ht="18" customHeight="1">
      <c r="A38" s="377"/>
      <c r="B38" s="377"/>
      <c r="C38" s="8"/>
      <c r="D38" s="61" t="s">
        <v>35</v>
      </c>
      <c r="E38" s="54"/>
      <c r="F38" s="85">
        <v>925</v>
      </c>
      <c r="G38" s="82">
        <f>F38/$F$40*100</f>
        <v>8.3115170985203671E-2</v>
      </c>
      <c r="H38" s="87">
        <v>2772</v>
      </c>
      <c r="I38" s="88">
        <f t="shared" si="2"/>
        <v>-66.630591630591624</v>
      </c>
    </row>
    <row r="39" spans="1:9" ht="18" customHeight="1">
      <c r="A39" s="377"/>
      <c r="B39" s="377"/>
      <c r="C39" s="6"/>
      <c r="D39" s="55" t="s">
        <v>36</v>
      </c>
      <c r="E39" s="56"/>
      <c r="F39" s="93">
        <v>0</v>
      </c>
      <c r="G39" s="94">
        <f>F39/$F$40*100</f>
        <v>0</v>
      </c>
      <c r="H39" s="154">
        <v>0</v>
      </c>
      <c r="I39" s="96" t="e">
        <f t="shared" si="2"/>
        <v>#DIV/0!</v>
      </c>
    </row>
    <row r="40" spans="1:9" ht="18" customHeight="1">
      <c r="A40" s="378"/>
      <c r="B40" s="378"/>
      <c r="C40" s="6" t="s">
        <v>18</v>
      </c>
      <c r="D40" s="7"/>
      <c r="E40" s="24"/>
      <c r="F40" s="97">
        <f>SUM(F23,F27,F34)</f>
        <v>1112913.5499999998</v>
      </c>
      <c r="G40" s="276">
        <f>F40/$F$40*100</f>
        <v>100</v>
      </c>
      <c r="H40" s="97">
        <f>SUM(H23,H27,H34)</f>
        <v>1028258.7860000001</v>
      </c>
      <c r="I40" s="275">
        <f t="shared" si="2"/>
        <v>8.2328267117767862</v>
      </c>
    </row>
    <row r="41" spans="1:9" ht="18" customHeight="1">
      <c r="A41" s="155" t="s">
        <v>19</v>
      </c>
      <c r="B41" s="155"/>
    </row>
    <row r="42" spans="1:9" ht="18" customHeight="1">
      <c r="A42" s="156" t="s">
        <v>20</v>
      </c>
      <c r="B42" s="155"/>
    </row>
    <row r="52" spans="10:10">
      <c r="J52" s="14"/>
    </row>
    <row r="53" spans="10:10">
      <c r="J53" s="14"/>
    </row>
  </sheetData>
  <mergeCells count="24">
    <mergeCell ref="A1:D1"/>
    <mergeCell ref="A9:A40"/>
    <mergeCell ref="B9:B22"/>
    <mergeCell ref="B23:B40"/>
    <mergeCell ref="G6:I6"/>
    <mergeCell ref="AA1:AB1"/>
    <mergeCell ref="AA2:AA3"/>
    <mergeCell ref="AB2:AB3"/>
    <mergeCell ref="AC2:AC3"/>
    <mergeCell ref="AD2:AF2"/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0"/>
  <sheetViews>
    <sheetView view="pageBreakPreview" zoomScale="94" zoomScaleNormal="100" zoomScaleSheetLayoutView="94" workbookViewId="0">
      <pane xSplit="5" ySplit="7" topLeftCell="F8" activePane="bottomRight" state="frozen"/>
      <selection activeCell="K31" sqref="K31"/>
      <selection pane="topRight" activeCell="K31" sqref="K31"/>
      <selection pane="bottomLeft" activeCell="K31" sqref="K31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3" width="13.625" style="1" customWidth="1"/>
    <col min="14" max="14" width="13.625" style="14" customWidth="1"/>
    <col min="15" max="23" width="13.625" style="1" customWidth="1"/>
    <col min="24" max="27" width="12" style="1" customWidth="1"/>
    <col min="28" max="16384" width="9" style="1"/>
  </cols>
  <sheetData>
    <row r="1" spans="1:27" ht="33.950000000000003" customHeight="1">
      <c r="A1" s="70" t="s">
        <v>0</v>
      </c>
      <c r="B1" s="42"/>
      <c r="C1" s="42"/>
      <c r="D1" s="107" t="s">
        <v>302</v>
      </c>
      <c r="E1" s="44"/>
      <c r="F1" s="44"/>
      <c r="G1" s="44"/>
    </row>
    <row r="2" spans="1:27" ht="15" customHeight="1"/>
    <row r="3" spans="1:27" ht="15" customHeight="1">
      <c r="A3" s="45" t="s">
        <v>43</v>
      </c>
      <c r="B3" s="45"/>
      <c r="C3" s="45"/>
      <c r="D3" s="45"/>
    </row>
    <row r="4" spans="1:27" ht="15" customHeight="1">
      <c r="A4" s="45"/>
      <c r="B4" s="45"/>
      <c r="C4" s="45"/>
      <c r="D4" s="45"/>
    </row>
    <row r="5" spans="1:27" ht="15.95" customHeight="1">
      <c r="A5" s="37" t="s">
        <v>274</v>
      </c>
      <c r="B5" s="37"/>
      <c r="C5" s="37"/>
      <c r="D5" s="37"/>
      <c r="K5" s="46"/>
      <c r="M5" s="46"/>
      <c r="Q5" s="46" t="s">
        <v>44</v>
      </c>
    </row>
    <row r="6" spans="1:27" ht="15.95" customHeight="1">
      <c r="A6" s="400" t="s">
        <v>45</v>
      </c>
      <c r="B6" s="401"/>
      <c r="C6" s="401"/>
      <c r="D6" s="401"/>
      <c r="E6" s="402"/>
      <c r="F6" s="421" t="s">
        <v>286</v>
      </c>
      <c r="G6" s="422"/>
      <c r="H6" s="421" t="s">
        <v>287</v>
      </c>
      <c r="I6" s="422"/>
      <c r="J6" s="423" t="s">
        <v>288</v>
      </c>
      <c r="K6" s="386"/>
      <c r="L6" s="385" t="s">
        <v>289</v>
      </c>
      <c r="M6" s="386"/>
      <c r="N6" s="421" t="s">
        <v>290</v>
      </c>
      <c r="O6" s="422"/>
      <c r="P6" s="421" t="s">
        <v>291</v>
      </c>
      <c r="Q6" s="422"/>
    </row>
    <row r="7" spans="1:27" ht="15.95" customHeight="1">
      <c r="A7" s="403"/>
      <c r="B7" s="404"/>
      <c r="C7" s="404"/>
      <c r="D7" s="404"/>
      <c r="E7" s="405"/>
      <c r="F7" s="175" t="s">
        <v>273</v>
      </c>
      <c r="G7" s="51" t="s">
        <v>1</v>
      </c>
      <c r="H7" s="175" t="s">
        <v>273</v>
      </c>
      <c r="I7" s="51" t="s">
        <v>1</v>
      </c>
      <c r="J7" s="175" t="s">
        <v>273</v>
      </c>
      <c r="K7" s="51" t="s">
        <v>1</v>
      </c>
      <c r="L7" s="175" t="s">
        <v>273</v>
      </c>
      <c r="M7" s="51" t="s">
        <v>1</v>
      </c>
      <c r="N7" s="175" t="s">
        <v>273</v>
      </c>
      <c r="O7" s="51" t="s">
        <v>1</v>
      </c>
      <c r="P7" s="175" t="s">
        <v>273</v>
      </c>
      <c r="Q7" s="291" t="s">
        <v>1</v>
      </c>
    </row>
    <row r="8" spans="1:27" ht="15.95" customHeight="1">
      <c r="A8" s="406" t="s">
        <v>84</v>
      </c>
      <c r="B8" s="47" t="s">
        <v>46</v>
      </c>
      <c r="C8" s="48"/>
      <c r="D8" s="48"/>
      <c r="E8" s="100" t="s">
        <v>37</v>
      </c>
      <c r="F8" s="304">
        <v>25413</v>
      </c>
      <c r="G8" s="305">
        <v>25348</v>
      </c>
      <c r="H8" s="340">
        <v>2045</v>
      </c>
      <c r="I8" s="341">
        <v>2033</v>
      </c>
      <c r="J8" s="113">
        <f>J9+J10</f>
        <v>946</v>
      </c>
      <c r="K8" s="320">
        <f>K9+K10</f>
        <v>1539</v>
      </c>
      <c r="L8" s="113">
        <f>L9+L10</f>
        <v>37934</v>
      </c>
      <c r="M8" s="320">
        <f>M9+M10</f>
        <v>48918</v>
      </c>
      <c r="N8" s="113">
        <v>41353</v>
      </c>
      <c r="O8" s="114">
        <v>42033</v>
      </c>
      <c r="P8" s="113">
        <v>48260</v>
      </c>
      <c r="Q8" s="115">
        <v>49920</v>
      </c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15.95" customHeight="1">
      <c r="A9" s="407"/>
      <c r="B9" s="14"/>
      <c r="C9" s="61" t="s">
        <v>47</v>
      </c>
      <c r="D9" s="53"/>
      <c r="E9" s="101" t="s">
        <v>38</v>
      </c>
      <c r="F9" s="306">
        <f>F8-F10</f>
        <v>25413</v>
      </c>
      <c r="G9" s="307">
        <f>G8-G10</f>
        <v>25348</v>
      </c>
      <c r="H9" s="342">
        <v>2045</v>
      </c>
      <c r="I9" s="343">
        <v>2033</v>
      </c>
      <c r="J9" s="116">
        <f>289+657</f>
        <v>946</v>
      </c>
      <c r="K9" s="321">
        <f>818+673</f>
        <v>1491</v>
      </c>
      <c r="L9" s="116">
        <f>32170+5764</f>
        <v>37934</v>
      </c>
      <c r="M9" s="321">
        <f>42660+5665</f>
        <v>48325</v>
      </c>
      <c r="N9" s="116">
        <v>41343</v>
      </c>
      <c r="O9" s="118">
        <v>41969</v>
      </c>
      <c r="P9" s="116">
        <v>48259</v>
      </c>
      <c r="Q9" s="119">
        <v>49899</v>
      </c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5.95" customHeight="1">
      <c r="A10" s="407"/>
      <c r="B10" s="11"/>
      <c r="C10" s="61" t="s">
        <v>48</v>
      </c>
      <c r="D10" s="53"/>
      <c r="E10" s="101" t="s">
        <v>39</v>
      </c>
      <c r="F10" s="306">
        <v>0</v>
      </c>
      <c r="G10" s="307">
        <v>0</v>
      </c>
      <c r="H10" s="344">
        <v>0</v>
      </c>
      <c r="I10" s="345">
        <v>0</v>
      </c>
      <c r="J10" s="116">
        <v>0</v>
      </c>
      <c r="K10" s="321">
        <v>48</v>
      </c>
      <c r="L10" s="116">
        <v>0</v>
      </c>
      <c r="M10" s="321">
        <v>593</v>
      </c>
      <c r="N10" s="116">
        <v>10</v>
      </c>
      <c r="O10" s="118">
        <v>64</v>
      </c>
      <c r="P10" s="116">
        <v>1</v>
      </c>
      <c r="Q10" s="119">
        <v>21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15.95" customHeight="1">
      <c r="A11" s="407"/>
      <c r="B11" s="66" t="s">
        <v>49</v>
      </c>
      <c r="C11" s="67"/>
      <c r="D11" s="67"/>
      <c r="E11" s="103" t="s">
        <v>40</v>
      </c>
      <c r="F11" s="308">
        <v>25336</v>
      </c>
      <c r="G11" s="309">
        <v>25252</v>
      </c>
      <c r="H11" s="346">
        <v>2154</v>
      </c>
      <c r="I11" s="347">
        <v>2215</v>
      </c>
      <c r="J11" s="121">
        <f>J12+J13</f>
        <v>1465</v>
      </c>
      <c r="K11" s="322">
        <f>K12</f>
        <v>1559</v>
      </c>
      <c r="L11" s="121">
        <f>L12+L13</f>
        <v>38955</v>
      </c>
      <c r="M11" s="322">
        <f>M12+M13</f>
        <v>39937</v>
      </c>
      <c r="N11" s="121">
        <v>35232</v>
      </c>
      <c r="O11" s="123">
        <v>34760</v>
      </c>
      <c r="P11" s="121">
        <v>47936</v>
      </c>
      <c r="Q11" s="124">
        <v>49327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15.95" customHeight="1">
      <c r="A12" s="407"/>
      <c r="B12" s="8"/>
      <c r="C12" s="61" t="s">
        <v>50</v>
      </c>
      <c r="D12" s="53"/>
      <c r="E12" s="101" t="s">
        <v>41</v>
      </c>
      <c r="F12" s="306">
        <f>F11-F13</f>
        <v>25336</v>
      </c>
      <c r="G12" s="307">
        <f>G11-G13</f>
        <v>25252</v>
      </c>
      <c r="H12" s="346">
        <v>2154</v>
      </c>
      <c r="I12" s="343">
        <v>2215</v>
      </c>
      <c r="J12" s="116">
        <f>1427+33+5</f>
        <v>1465</v>
      </c>
      <c r="K12" s="321">
        <f>1492+62+5</f>
        <v>1559</v>
      </c>
      <c r="L12" s="116">
        <f>35422+3493+40</f>
        <v>38955</v>
      </c>
      <c r="M12" s="321">
        <f>35813+3868+40</f>
        <v>39721</v>
      </c>
      <c r="N12" s="116">
        <v>35176</v>
      </c>
      <c r="O12" s="118">
        <v>34655</v>
      </c>
      <c r="P12" s="116">
        <v>47823</v>
      </c>
      <c r="Q12" s="119">
        <v>49214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15.95" customHeight="1">
      <c r="A13" s="407"/>
      <c r="B13" s="14"/>
      <c r="C13" s="50" t="s">
        <v>51</v>
      </c>
      <c r="D13" s="68"/>
      <c r="E13" s="104" t="s">
        <v>42</v>
      </c>
      <c r="F13" s="310">
        <v>0</v>
      </c>
      <c r="G13" s="311">
        <v>0</v>
      </c>
      <c r="H13" s="344">
        <v>0</v>
      </c>
      <c r="I13" s="345">
        <v>0</v>
      </c>
      <c r="J13" s="302">
        <v>0</v>
      </c>
      <c r="K13" s="323">
        <v>0</v>
      </c>
      <c r="L13" s="302">
        <v>0</v>
      </c>
      <c r="M13" s="323">
        <v>216</v>
      </c>
      <c r="N13" s="302">
        <v>56</v>
      </c>
      <c r="O13" s="127">
        <v>105</v>
      </c>
      <c r="P13" s="125">
        <v>84</v>
      </c>
      <c r="Q13" s="128">
        <v>84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5.95" customHeight="1">
      <c r="A14" s="407"/>
      <c r="B14" s="52" t="s">
        <v>52</v>
      </c>
      <c r="C14" s="53"/>
      <c r="D14" s="53"/>
      <c r="E14" s="101" t="s">
        <v>88</v>
      </c>
      <c r="F14" s="265">
        <f t="shared" ref="F14:G15" si="0">F9-F12</f>
        <v>77</v>
      </c>
      <c r="G14" s="266">
        <f t="shared" si="0"/>
        <v>96</v>
      </c>
      <c r="H14" s="348">
        <f t="shared" ref="H14:J15" si="1">H9-H12</f>
        <v>-109</v>
      </c>
      <c r="I14" s="349">
        <f t="shared" si="1"/>
        <v>-182</v>
      </c>
      <c r="J14" s="159">
        <f t="shared" si="1"/>
        <v>-519</v>
      </c>
      <c r="K14" s="324">
        <f>K9-K12</f>
        <v>-68</v>
      </c>
      <c r="L14" s="159">
        <f t="shared" ref="L14:O15" si="2">L9-L12</f>
        <v>-1021</v>
      </c>
      <c r="M14" s="324">
        <f t="shared" si="2"/>
        <v>8604</v>
      </c>
      <c r="N14" s="159">
        <f t="shared" si="2"/>
        <v>6167</v>
      </c>
      <c r="O14" s="148">
        <f t="shared" si="2"/>
        <v>7314</v>
      </c>
      <c r="P14" s="159">
        <f t="shared" ref="P14:Q14" si="3">P9-P12</f>
        <v>436</v>
      </c>
      <c r="Q14" s="148">
        <f t="shared" si="3"/>
        <v>685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5.95" customHeight="1">
      <c r="A15" s="407"/>
      <c r="B15" s="52" t="s">
        <v>53</v>
      </c>
      <c r="C15" s="53"/>
      <c r="D15" s="53"/>
      <c r="E15" s="101" t="s">
        <v>89</v>
      </c>
      <c r="F15" s="265">
        <f t="shared" si="0"/>
        <v>0</v>
      </c>
      <c r="G15" s="266">
        <f t="shared" si="0"/>
        <v>0</v>
      </c>
      <c r="H15" s="348">
        <f t="shared" si="1"/>
        <v>0</v>
      </c>
      <c r="I15" s="349">
        <f t="shared" si="1"/>
        <v>0</v>
      </c>
      <c r="J15" s="159">
        <f>J10-J13</f>
        <v>0</v>
      </c>
      <c r="K15" s="324">
        <f t="shared" ref="K15" si="4">K10-K13</f>
        <v>48</v>
      </c>
      <c r="L15" s="159">
        <f t="shared" si="2"/>
        <v>0</v>
      </c>
      <c r="M15" s="324">
        <f t="shared" si="2"/>
        <v>377</v>
      </c>
      <c r="N15" s="159">
        <f t="shared" si="2"/>
        <v>-46</v>
      </c>
      <c r="O15" s="148">
        <f t="shared" si="2"/>
        <v>-41</v>
      </c>
      <c r="P15" s="159">
        <f t="shared" ref="P15:Q15" si="5">P10-P13</f>
        <v>-83</v>
      </c>
      <c r="Q15" s="148">
        <f t="shared" si="5"/>
        <v>-63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5.95" customHeight="1">
      <c r="A16" s="407"/>
      <c r="B16" s="52" t="s">
        <v>54</v>
      </c>
      <c r="C16" s="53"/>
      <c r="D16" s="53"/>
      <c r="E16" s="101" t="s">
        <v>90</v>
      </c>
      <c r="F16" s="310">
        <f t="shared" ref="F16" si="6">F8-F11</f>
        <v>77</v>
      </c>
      <c r="G16" s="311">
        <f>G8-G11</f>
        <v>96</v>
      </c>
      <c r="H16" s="348">
        <f t="shared" ref="H16:I16" si="7">H8-H11</f>
        <v>-109</v>
      </c>
      <c r="I16" s="349">
        <f t="shared" si="7"/>
        <v>-182</v>
      </c>
      <c r="J16" s="159">
        <f>J8-J11</f>
        <v>-519</v>
      </c>
      <c r="K16" s="324">
        <f>K8-K11</f>
        <v>-20</v>
      </c>
      <c r="L16" s="159">
        <f t="shared" ref="L16" si="8">L8-L11</f>
        <v>-1021</v>
      </c>
      <c r="M16" s="324">
        <f>M8-M11</f>
        <v>8981</v>
      </c>
      <c r="N16" s="303">
        <f t="shared" ref="N16:O16" si="9">N8-N11</f>
        <v>6121</v>
      </c>
      <c r="O16" s="301">
        <f t="shared" si="9"/>
        <v>7273</v>
      </c>
      <c r="P16" s="158">
        <f t="shared" ref="P16:Q16" si="10">P8-P11</f>
        <v>324</v>
      </c>
      <c r="Q16" s="137">
        <f t="shared" si="10"/>
        <v>593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15.95" customHeight="1">
      <c r="A17" s="407"/>
      <c r="B17" s="52" t="s">
        <v>55</v>
      </c>
      <c r="C17" s="53"/>
      <c r="D17" s="53"/>
      <c r="E17" s="43"/>
      <c r="F17" s="265">
        <v>8610</v>
      </c>
      <c r="G17" s="266">
        <v>8941</v>
      </c>
      <c r="H17" s="342">
        <v>4763</v>
      </c>
      <c r="I17" s="343">
        <v>4725</v>
      </c>
      <c r="J17" s="330">
        <v>1324</v>
      </c>
      <c r="K17" s="329">
        <v>633</v>
      </c>
      <c r="L17" s="330">
        <v>214632</v>
      </c>
      <c r="M17" s="329">
        <v>202410</v>
      </c>
      <c r="N17" s="116"/>
      <c r="O17" s="118"/>
      <c r="P17" s="331">
        <v>0</v>
      </c>
      <c r="Q17" s="332">
        <v>0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15.95" customHeight="1">
      <c r="A18" s="408"/>
      <c r="B18" s="59" t="s">
        <v>56</v>
      </c>
      <c r="C18" s="37"/>
      <c r="D18" s="37"/>
      <c r="E18" s="15"/>
      <c r="F18" s="312">
        <v>0</v>
      </c>
      <c r="G18" s="313">
        <v>0</v>
      </c>
      <c r="H18" s="350"/>
      <c r="I18" s="351">
        <v>0</v>
      </c>
      <c r="J18" s="334">
        <v>0</v>
      </c>
      <c r="K18" s="333" t="s">
        <v>292</v>
      </c>
      <c r="L18" s="334">
        <v>0</v>
      </c>
      <c r="M18" s="333" t="s">
        <v>292</v>
      </c>
      <c r="N18" s="130"/>
      <c r="O18" s="131"/>
      <c r="P18" s="334">
        <v>0</v>
      </c>
      <c r="Q18" s="335">
        <v>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5.95" customHeight="1">
      <c r="A19" s="407" t="s">
        <v>85</v>
      </c>
      <c r="B19" s="66" t="s">
        <v>57</v>
      </c>
      <c r="C19" s="69"/>
      <c r="D19" s="69"/>
      <c r="E19" s="105"/>
      <c r="F19" s="314">
        <v>3267</v>
      </c>
      <c r="G19" s="315">
        <v>2911</v>
      </c>
      <c r="H19" s="352">
        <v>1194</v>
      </c>
      <c r="I19" s="353">
        <v>1155</v>
      </c>
      <c r="J19" s="133">
        <v>1119</v>
      </c>
      <c r="K19" s="327">
        <v>1007</v>
      </c>
      <c r="L19" s="133">
        <v>23324</v>
      </c>
      <c r="M19" s="327">
        <v>16722</v>
      </c>
      <c r="N19" s="336">
        <v>6991</v>
      </c>
      <c r="O19" s="327">
        <v>6693</v>
      </c>
      <c r="P19" s="133">
        <v>21730</v>
      </c>
      <c r="Q19" s="136">
        <v>22218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15.95" customHeight="1">
      <c r="A20" s="407"/>
      <c r="B20" s="13"/>
      <c r="C20" s="61" t="s">
        <v>58</v>
      </c>
      <c r="D20" s="53"/>
      <c r="E20" s="101"/>
      <c r="F20" s="265">
        <v>1345</v>
      </c>
      <c r="G20" s="266">
        <v>1038</v>
      </c>
      <c r="H20" s="342">
        <v>600</v>
      </c>
      <c r="I20" s="345">
        <v>488</v>
      </c>
      <c r="J20" s="116">
        <f>606+14</f>
        <v>620</v>
      </c>
      <c r="K20" s="321">
        <v>151</v>
      </c>
      <c r="L20" s="116">
        <f>11290+9904</f>
        <v>21194</v>
      </c>
      <c r="M20" s="321">
        <v>11004</v>
      </c>
      <c r="N20" s="328">
        <v>5000</v>
      </c>
      <c r="O20" s="321">
        <v>5000</v>
      </c>
      <c r="P20" s="116">
        <v>15600</v>
      </c>
      <c r="Q20" s="119">
        <v>16598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15.95" customHeight="1">
      <c r="A21" s="407"/>
      <c r="B21" s="26" t="s">
        <v>59</v>
      </c>
      <c r="C21" s="67"/>
      <c r="D21" s="67"/>
      <c r="E21" s="103" t="s">
        <v>91</v>
      </c>
      <c r="F21" s="316">
        <v>3267</v>
      </c>
      <c r="G21" s="317">
        <v>2911</v>
      </c>
      <c r="H21" s="346">
        <v>1194</v>
      </c>
      <c r="I21" s="347">
        <v>1155</v>
      </c>
      <c r="J21" s="121">
        <v>1119</v>
      </c>
      <c r="K21" s="322">
        <v>1007</v>
      </c>
      <c r="L21" s="121">
        <v>23324</v>
      </c>
      <c r="M21" s="322">
        <v>16722</v>
      </c>
      <c r="N21" s="337">
        <v>6991</v>
      </c>
      <c r="O21" s="322">
        <v>6693</v>
      </c>
      <c r="P21" s="121">
        <v>21730</v>
      </c>
      <c r="Q21" s="124">
        <v>22218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15.95" customHeight="1">
      <c r="A22" s="407"/>
      <c r="B22" s="66" t="s">
        <v>60</v>
      </c>
      <c r="C22" s="69"/>
      <c r="D22" s="69"/>
      <c r="E22" s="105" t="s">
        <v>92</v>
      </c>
      <c r="F22" s="314">
        <v>4378</v>
      </c>
      <c r="G22" s="315">
        <v>3816</v>
      </c>
      <c r="H22" s="352">
        <v>1814</v>
      </c>
      <c r="I22" s="353">
        <v>1778</v>
      </c>
      <c r="J22" s="133">
        <v>1310</v>
      </c>
      <c r="K22" s="327">
        <v>1096</v>
      </c>
      <c r="L22" s="133">
        <v>35572</v>
      </c>
      <c r="M22" s="327">
        <v>38203</v>
      </c>
      <c r="N22" s="336">
        <v>28897</v>
      </c>
      <c r="O22" s="327">
        <v>26240</v>
      </c>
      <c r="P22" s="133">
        <v>39849</v>
      </c>
      <c r="Q22" s="136">
        <v>39589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15.95" customHeight="1">
      <c r="A23" s="407"/>
      <c r="B23" s="8" t="s">
        <v>61</v>
      </c>
      <c r="C23" s="50" t="s">
        <v>62</v>
      </c>
      <c r="D23" s="68"/>
      <c r="E23" s="104"/>
      <c r="F23" s="310">
        <v>2721</v>
      </c>
      <c r="G23" s="311">
        <v>2636</v>
      </c>
      <c r="H23" s="354">
        <v>1200</v>
      </c>
      <c r="I23" s="355">
        <v>1222</v>
      </c>
      <c r="J23" s="302">
        <v>185</v>
      </c>
      <c r="K23" s="323">
        <v>167</v>
      </c>
      <c r="L23" s="302">
        <v>21755</v>
      </c>
      <c r="M23" s="323">
        <v>24954</v>
      </c>
      <c r="N23" s="338">
        <v>6555</v>
      </c>
      <c r="O23" s="323">
        <v>6594</v>
      </c>
      <c r="P23" s="125">
        <v>17552</v>
      </c>
      <c r="Q23" s="128">
        <v>16741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15.95" customHeight="1">
      <c r="A24" s="407"/>
      <c r="B24" s="52" t="s">
        <v>93</v>
      </c>
      <c r="C24" s="53"/>
      <c r="D24" s="53"/>
      <c r="E24" s="101" t="s">
        <v>94</v>
      </c>
      <c r="F24" s="265">
        <f t="shared" ref="F24:G24" si="11">F21-F22</f>
        <v>-1111</v>
      </c>
      <c r="G24" s="266">
        <f t="shared" si="11"/>
        <v>-905</v>
      </c>
      <c r="H24" s="348">
        <f t="shared" ref="H24:I24" si="12">H21-H22</f>
        <v>-620</v>
      </c>
      <c r="I24" s="349">
        <f t="shared" si="12"/>
        <v>-623</v>
      </c>
      <c r="J24" s="159">
        <f>J21-J22</f>
        <v>-191</v>
      </c>
      <c r="K24" s="324">
        <f t="shared" ref="K24:O24" si="13">K21-K22</f>
        <v>-89</v>
      </c>
      <c r="L24" s="159">
        <f t="shared" si="13"/>
        <v>-12248</v>
      </c>
      <c r="M24" s="324">
        <f t="shared" si="13"/>
        <v>-21481</v>
      </c>
      <c r="N24" s="339">
        <f t="shared" si="13"/>
        <v>-21906</v>
      </c>
      <c r="O24" s="324">
        <f t="shared" si="13"/>
        <v>-19547</v>
      </c>
      <c r="P24" s="159">
        <f t="shared" ref="P24:Q24" si="14">P21-P22</f>
        <v>-18119</v>
      </c>
      <c r="Q24" s="148">
        <f t="shared" si="14"/>
        <v>-17371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15.95" customHeight="1">
      <c r="A25" s="407"/>
      <c r="B25" s="112" t="s">
        <v>63</v>
      </c>
      <c r="C25" s="68"/>
      <c r="D25" s="68"/>
      <c r="E25" s="409" t="s">
        <v>95</v>
      </c>
      <c r="F25" s="411">
        <v>3</v>
      </c>
      <c r="G25" s="415">
        <v>2</v>
      </c>
      <c r="H25" s="417">
        <v>620</v>
      </c>
      <c r="I25" s="383">
        <v>623</v>
      </c>
      <c r="J25" s="387">
        <v>191</v>
      </c>
      <c r="K25" s="389">
        <v>89</v>
      </c>
      <c r="L25" s="387">
        <v>12248</v>
      </c>
      <c r="M25" s="389">
        <v>21481</v>
      </c>
      <c r="N25" s="426">
        <v>21906</v>
      </c>
      <c r="O25" s="389">
        <v>19547</v>
      </c>
      <c r="P25" s="387">
        <v>18119</v>
      </c>
      <c r="Q25" s="424">
        <v>17371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15.95" customHeight="1">
      <c r="A26" s="407"/>
      <c r="B26" s="26" t="s">
        <v>64</v>
      </c>
      <c r="C26" s="67"/>
      <c r="D26" s="67"/>
      <c r="E26" s="410"/>
      <c r="F26" s="412"/>
      <c r="G26" s="416"/>
      <c r="H26" s="418"/>
      <c r="I26" s="384"/>
      <c r="J26" s="388"/>
      <c r="K26" s="390"/>
      <c r="L26" s="388"/>
      <c r="M26" s="390"/>
      <c r="N26" s="427"/>
      <c r="O26" s="390"/>
      <c r="P26" s="388"/>
      <c r="Q26" s="425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15.95" customHeight="1">
      <c r="A27" s="408"/>
      <c r="B27" s="59" t="s">
        <v>96</v>
      </c>
      <c r="C27" s="37"/>
      <c r="D27" s="37"/>
      <c r="E27" s="106" t="s">
        <v>97</v>
      </c>
      <c r="F27" s="318">
        <f t="shared" ref="F27:G27" si="15">F24+F25</f>
        <v>-1108</v>
      </c>
      <c r="G27" s="319">
        <f t="shared" si="15"/>
        <v>-903</v>
      </c>
      <c r="H27" s="356">
        <f t="shared" ref="H27:I27" si="16">H24+H25</f>
        <v>0</v>
      </c>
      <c r="I27" s="357">
        <f t="shared" si="16"/>
        <v>0</v>
      </c>
      <c r="J27" s="162">
        <f>J24+J25</f>
        <v>0</v>
      </c>
      <c r="K27" s="149">
        <f t="shared" ref="K27:O27" si="17">K24+K25</f>
        <v>0</v>
      </c>
      <c r="L27" s="162">
        <f t="shared" si="17"/>
        <v>0</v>
      </c>
      <c r="M27" s="149">
        <f t="shared" si="17"/>
        <v>0</v>
      </c>
      <c r="N27" s="162">
        <f t="shared" si="17"/>
        <v>0</v>
      </c>
      <c r="O27" s="149">
        <f t="shared" si="17"/>
        <v>0</v>
      </c>
      <c r="P27" s="162">
        <f t="shared" ref="P27:Q27" si="18">P24+P25</f>
        <v>0</v>
      </c>
      <c r="Q27" s="149">
        <f t="shared" si="18"/>
        <v>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15.95" customHeight="1">
      <c r="A28" s="27"/>
      <c r="F28" s="71"/>
      <c r="G28" s="71"/>
      <c r="H28" s="71"/>
      <c r="I28" s="71"/>
      <c r="J28" s="71"/>
      <c r="K28" s="71"/>
      <c r="L28" s="71"/>
      <c r="M28" s="71"/>
      <c r="N28" s="72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15.95" customHeight="1">
      <c r="A29" s="37"/>
      <c r="F29" s="71"/>
      <c r="G29" s="71"/>
      <c r="H29" s="71"/>
      <c r="I29" s="71"/>
      <c r="J29" s="73"/>
      <c r="K29" s="73"/>
      <c r="L29" s="73"/>
      <c r="M29" s="73"/>
      <c r="N29" s="72"/>
      <c r="O29" s="71"/>
      <c r="P29" s="71"/>
      <c r="Q29" s="73" t="s">
        <v>101</v>
      </c>
      <c r="R29" s="71"/>
      <c r="S29" s="71"/>
      <c r="T29" s="71"/>
      <c r="U29" s="71"/>
      <c r="V29" s="71"/>
      <c r="W29" s="71"/>
      <c r="X29" s="71"/>
      <c r="Y29" s="71"/>
      <c r="Z29" s="71"/>
      <c r="AA29" s="73"/>
    </row>
    <row r="30" spans="1:27" ht="15.95" customHeight="1">
      <c r="A30" s="394" t="s">
        <v>65</v>
      </c>
      <c r="B30" s="395"/>
      <c r="C30" s="395"/>
      <c r="D30" s="395"/>
      <c r="E30" s="396"/>
      <c r="F30" s="381"/>
      <c r="G30" s="382"/>
      <c r="H30" s="381"/>
      <c r="I30" s="382"/>
      <c r="J30" s="381"/>
      <c r="K30" s="382"/>
      <c r="L30" s="381"/>
      <c r="M30" s="382"/>
      <c r="N30" s="381"/>
      <c r="O30" s="382"/>
      <c r="P30" s="381"/>
      <c r="Q30" s="382"/>
      <c r="R30" s="146"/>
      <c r="S30" s="72"/>
      <c r="T30" s="146"/>
      <c r="U30" s="72"/>
      <c r="V30" s="146"/>
      <c r="W30" s="72"/>
      <c r="X30" s="146"/>
      <c r="Y30" s="72"/>
      <c r="Z30" s="146"/>
      <c r="AA30" s="72"/>
    </row>
    <row r="31" spans="1:27" ht="15.95" customHeight="1">
      <c r="A31" s="397"/>
      <c r="B31" s="398"/>
      <c r="C31" s="398"/>
      <c r="D31" s="398"/>
      <c r="E31" s="399"/>
      <c r="F31" s="175" t="s">
        <v>273</v>
      </c>
      <c r="G31" s="74" t="s">
        <v>1</v>
      </c>
      <c r="H31" s="175" t="s">
        <v>273</v>
      </c>
      <c r="I31" s="74" t="s">
        <v>1</v>
      </c>
      <c r="J31" s="175" t="s">
        <v>273</v>
      </c>
      <c r="K31" s="75" t="s">
        <v>1</v>
      </c>
      <c r="L31" s="175" t="s">
        <v>273</v>
      </c>
      <c r="M31" s="75" t="s">
        <v>1</v>
      </c>
      <c r="N31" s="175" t="s">
        <v>273</v>
      </c>
      <c r="O31" s="74" t="s">
        <v>1</v>
      </c>
      <c r="P31" s="175" t="s">
        <v>273</v>
      </c>
      <c r="Q31" s="151" t="s">
        <v>1</v>
      </c>
      <c r="R31" s="144"/>
      <c r="S31" s="144"/>
      <c r="T31" s="144"/>
      <c r="U31" s="144"/>
      <c r="V31" s="144"/>
      <c r="W31" s="144"/>
      <c r="X31" s="144"/>
      <c r="Y31" s="144"/>
      <c r="Z31" s="144"/>
      <c r="AA31" s="144"/>
    </row>
    <row r="32" spans="1:27" ht="15.95" customHeight="1">
      <c r="A32" s="406" t="s">
        <v>86</v>
      </c>
      <c r="B32" s="47" t="s">
        <v>46</v>
      </c>
      <c r="C32" s="48"/>
      <c r="D32" s="48"/>
      <c r="E32" s="16" t="s">
        <v>37</v>
      </c>
      <c r="F32" s="133"/>
      <c r="G32" s="134"/>
      <c r="H32" s="113"/>
      <c r="I32" s="114"/>
      <c r="J32" s="113"/>
      <c r="K32" s="115"/>
      <c r="L32" s="113"/>
      <c r="M32" s="115"/>
      <c r="N32" s="133"/>
      <c r="O32" s="134"/>
      <c r="P32" s="113"/>
      <c r="Q32" s="152"/>
      <c r="R32" s="134"/>
      <c r="S32" s="134"/>
      <c r="T32" s="134"/>
      <c r="U32" s="134"/>
      <c r="V32" s="145"/>
      <c r="W32" s="145"/>
      <c r="X32" s="134"/>
      <c r="Y32" s="134"/>
      <c r="Z32" s="145"/>
      <c r="AA32" s="145"/>
    </row>
    <row r="33" spans="1:27" ht="15.95" customHeight="1">
      <c r="A33" s="413"/>
      <c r="B33" s="14"/>
      <c r="C33" s="50" t="s">
        <v>66</v>
      </c>
      <c r="D33" s="68"/>
      <c r="E33" s="108"/>
      <c r="F33" s="125"/>
      <c r="G33" s="126"/>
      <c r="H33" s="125"/>
      <c r="I33" s="127"/>
      <c r="J33" s="125"/>
      <c r="K33" s="128"/>
      <c r="L33" s="293"/>
      <c r="M33" s="128"/>
      <c r="N33" s="125"/>
      <c r="O33" s="126"/>
      <c r="P33" s="125"/>
      <c r="Q33" s="137"/>
      <c r="R33" s="134"/>
      <c r="S33" s="134"/>
      <c r="T33" s="134"/>
      <c r="U33" s="134"/>
      <c r="V33" s="145"/>
      <c r="W33" s="145"/>
      <c r="X33" s="134"/>
      <c r="Y33" s="134"/>
      <c r="Z33" s="145"/>
      <c r="AA33" s="145"/>
    </row>
    <row r="34" spans="1:27" ht="15.95" customHeight="1">
      <c r="A34" s="413"/>
      <c r="B34" s="14"/>
      <c r="C34" s="12"/>
      <c r="D34" s="61" t="s">
        <v>67</v>
      </c>
      <c r="E34" s="102"/>
      <c r="F34" s="116"/>
      <c r="G34" s="117"/>
      <c r="H34" s="116"/>
      <c r="I34" s="118"/>
      <c r="J34" s="116"/>
      <c r="K34" s="119"/>
      <c r="L34" s="116"/>
      <c r="M34" s="119"/>
      <c r="N34" s="116"/>
      <c r="O34" s="117"/>
      <c r="P34" s="116"/>
      <c r="Q34" s="148"/>
      <c r="R34" s="134"/>
      <c r="S34" s="134"/>
      <c r="T34" s="134"/>
      <c r="U34" s="134"/>
      <c r="V34" s="145"/>
      <c r="W34" s="145"/>
      <c r="X34" s="134"/>
      <c r="Y34" s="134"/>
      <c r="Z34" s="145"/>
      <c r="AA34" s="145"/>
    </row>
    <row r="35" spans="1:27" ht="15.95" customHeight="1">
      <c r="A35" s="413"/>
      <c r="B35" s="11"/>
      <c r="C35" s="31" t="s">
        <v>68</v>
      </c>
      <c r="D35" s="67"/>
      <c r="E35" s="109"/>
      <c r="F35" s="121"/>
      <c r="G35" s="122"/>
      <c r="H35" s="121"/>
      <c r="I35" s="123"/>
      <c r="J35" s="142"/>
      <c r="K35" s="143"/>
      <c r="L35" s="142"/>
      <c r="M35" s="143"/>
      <c r="N35" s="121"/>
      <c r="O35" s="122"/>
      <c r="P35" s="121"/>
      <c r="Q35" s="147"/>
      <c r="R35" s="134"/>
      <c r="S35" s="134"/>
      <c r="T35" s="134"/>
      <c r="U35" s="134"/>
      <c r="V35" s="145"/>
      <c r="W35" s="145"/>
      <c r="X35" s="134"/>
      <c r="Y35" s="134"/>
      <c r="Z35" s="145"/>
      <c r="AA35" s="145"/>
    </row>
    <row r="36" spans="1:27" ht="15.95" customHeight="1">
      <c r="A36" s="413"/>
      <c r="B36" s="66" t="s">
        <v>49</v>
      </c>
      <c r="C36" s="69"/>
      <c r="D36" s="69"/>
      <c r="E36" s="16" t="s">
        <v>38</v>
      </c>
      <c r="F36" s="161"/>
      <c r="G36" s="137"/>
      <c r="H36" s="133"/>
      <c r="I36" s="135"/>
      <c r="J36" s="133"/>
      <c r="K36" s="136"/>
      <c r="L36" s="133"/>
      <c r="M36" s="136"/>
      <c r="N36" s="133"/>
      <c r="O36" s="134"/>
      <c r="P36" s="133"/>
      <c r="Q36" s="153"/>
      <c r="R36" s="134"/>
      <c r="S36" s="134"/>
      <c r="T36" s="134"/>
      <c r="U36" s="134"/>
      <c r="V36" s="134"/>
      <c r="W36" s="134"/>
      <c r="X36" s="134"/>
      <c r="Y36" s="134"/>
      <c r="Z36" s="145"/>
      <c r="AA36" s="145"/>
    </row>
    <row r="37" spans="1:27" ht="15.95" customHeight="1">
      <c r="A37" s="413"/>
      <c r="B37" s="14"/>
      <c r="C37" s="61" t="s">
        <v>69</v>
      </c>
      <c r="D37" s="53"/>
      <c r="E37" s="102"/>
      <c r="F37" s="159"/>
      <c r="G37" s="148"/>
      <c r="H37" s="116"/>
      <c r="I37" s="118"/>
      <c r="J37" s="116"/>
      <c r="K37" s="119"/>
      <c r="L37" s="116"/>
      <c r="M37" s="119"/>
      <c r="N37" s="116"/>
      <c r="O37" s="117"/>
      <c r="P37" s="116"/>
      <c r="Q37" s="148"/>
      <c r="R37" s="134"/>
      <c r="S37" s="134"/>
      <c r="T37" s="134"/>
      <c r="U37" s="134"/>
      <c r="V37" s="134"/>
      <c r="W37" s="134"/>
      <c r="X37" s="134"/>
      <c r="Y37" s="134"/>
      <c r="Z37" s="145"/>
      <c r="AA37" s="145"/>
    </row>
    <row r="38" spans="1:27" ht="15.95" customHeight="1">
      <c r="A38" s="413"/>
      <c r="B38" s="11"/>
      <c r="C38" s="61" t="s">
        <v>70</v>
      </c>
      <c r="D38" s="53"/>
      <c r="E38" s="102"/>
      <c r="F38" s="159"/>
      <c r="G38" s="148"/>
      <c r="H38" s="116"/>
      <c r="I38" s="118"/>
      <c r="J38" s="116"/>
      <c r="K38" s="143"/>
      <c r="L38" s="116"/>
      <c r="M38" s="143"/>
      <c r="N38" s="116"/>
      <c r="O38" s="117"/>
      <c r="P38" s="116"/>
      <c r="Q38" s="148"/>
      <c r="R38" s="134"/>
      <c r="S38" s="134"/>
      <c r="T38" s="145"/>
      <c r="U38" s="145"/>
      <c r="V38" s="134"/>
      <c r="W38" s="134"/>
      <c r="X38" s="134"/>
      <c r="Y38" s="134"/>
      <c r="Z38" s="145"/>
      <c r="AA38" s="145"/>
    </row>
    <row r="39" spans="1:27" ht="15.95" customHeight="1">
      <c r="A39" s="414"/>
      <c r="B39" s="6" t="s">
        <v>71</v>
      </c>
      <c r="C39" s="7"/>
      <c r="D39" s="7"/>
      <c r="E39" s="110" t="s">
        <v>98</v>
      </c>
      <c r="F39" s="162">
        <f t="shared" ref="F39:Q39" si="19">F32-F36</f>
        <v>0</v>
      </c>
      <c r="G39" s="149">
        <f t="shared" si="19"/>
        <v>0</v>
      </c>
      <c r="H39" s="162">
        <f t="shared" si="19"/>
        <v>0</v>
      </c>
      <c r="I39" s="149">
        <f t="shared" si="19"/>
        <v>0</v>
      </c>
      <c r="J39" s="162">
        <f t="shared" si="19"/>
        <v>0</v>
      </c>
      <c r="K39" s="149">
        <f t="shared" si="19"/>
        <v>0</v>
      </c>
      <c r="L39" s="162">
        <f t="shared" ref="L39:M39" si="20">L32-L36</f>
        <v>0</v>
      </c>
      <c r="M39" s="149">
        <f t="shared" si="20"/>
        <v>0</v>
      </c>
      <c r="N39" s="162">
        <f t="shared" si="19"/>
        <v>0</v>
      </c>
      <c r="O39" s="149">
        <f t="shared" si="19"/>
        <v>0</v>
      </c>
      <c r="P39" s="162">
        <f t="shared" si="19"/>
        <v>0</v>
      </c>
      <c r="Q39" s="149">
        <f t="shared" si="19"/>
        <v>0</v>
      </c>
      <c r="R39" s="134"/>
      <c r="S39" s="134"/>
      <c r="T39" s="134"/>
      <c r="U39" s="134"/>
      <c r="V39" s="134"/>
      <c r="W39" s="134"/>
      <c r="X39" s="134"/>
      <c r="Y39" s="134"/>
      <c r="Z39" s="145"/>
      <c r="AA39" s="145"/>
    </row>
    <row r="40" spans="1:27" ht="15.95" customHeight="1">
      <c r="A40" s="406" t="s">
        <v>87</v>
      </c>
      <c r="B40" s="66" t="s">
        <v>72</v>
      </c>
      <c r="C40" s="69"/>
      <c r="D40" s="69"/>
      <c r="E40" s="16" t="s">
        <v>40</v>
      </c>
      <c r="F40" s="161"/>
      <c r="G40" s="153"/>
      <c r="H40" s="133"/>
      <c r="I40" s="135"/>
      <c r="J40" s="133"/>
      <c r="K40" s="136"/>
      <c r="L40" s="133"/>
      <c r="M40" s="136"/>
      <c r="N40" s="133"/>
      <c r="O40" s="134"/>
      <c r="P40" s="133"/>
      <c r="Q40" s="153"/>
      <c r="R40" s="134"/>
      <c r="S40" s="134"/>
      <c r="T40" s="134"/>
      <c r="U40" s="134"/>
      <c r="V40" s="145"/>
      <c r="W40" s="145"/>
      <c r="X40" s="145"/>
      <c r="Y40" s="145"/>
      <c r="Z40" s="134"/>
      <c r="AA40" s="134"/>
    </row>
    <row r="41" spans="1:27" ht="15.95" customHeight="1">
      <c r="A41" s="419"/>
      <c r="B41" s="11"/>
      <c r="C41" s="61" t="s">
        <v>73</v>
      </c>
      <c r="D41" s="53"/>
      <c r="E41" s="102"/>
      <c r="F41" s="164"/>
      <c r="G41" s="166"/>
      <c r="H41" s="142"/>
      <c r="I41" s="143"/>
      <c r="J41" s="116"/>
      <c r="K41" s="119"/>
      <c r="L41" s="116"/>
      <c r="M41" s="119"/>
      <c r="N41" s="116"/>
      <c r="O41" s="117"/>
      <c r="P41" s="116"/>
      <c r="Q41" s="148"/>
      <c r="R41" s="145"/>
      <c r="S41" s="145"/>
      <c r="T41" s="145"/>
      <c r="U41" s="145"/>
      <c r="V41" s="145"/>
      <c r="W41" s="145"/>
      <c r="X41" s="145"/>
      <c r="Y41" s="145"/>
      <c r="Z41" s="134"/>
      <c r="AA41" s="134"/>
    </row>
    <row r="42" spans="1:27" ht="15.95" customHeight="1">
      <c r="A42" s="419"/>
      <c r="B42" s="66" t="s">
        <v>60</v>
      </c>
      <c r="C42" s="69"/>
      <c r="D42" s="69"/>
      <c r="E42" s="16" t="s">
        <v>41</v>
      </c>
      <c r="F42" s="161"/>
      <c r="G42" s="153"/>
      <c r="H42" s="133"/>
      <c r="I42" s="135"/>
      <c r="J42" s="133"/>
      <c r="K42" s="136"/>
      <c r="L42" s="133"/>
      <c r="M42" s="136"/>
      <c r="N42" s="133"/>
      <c r="O42" s="134"/>
      <c r="P42" s="133"/>
      <c r="Q42" s="153"/>
      <c r="R42" s="134"/>
      <c r="S42" s="134"/>
      <c r="T42" s="134"/>
      <c r="U42" s="134"/>
      <c r="V42" s="145"/>
      <c r="W42" s="145"/>
      <c r="X42" s="134"/>
      <c r="Y42" s="134"/>
      <c r="Z42" s="134"/>
      <c r="AA42" s="134"/>
    </row>
    <row r="43" spans="1:27" ht="15.95" customHeight="1">
      <c r="A43" s="419"/>
      <c r="B43" s="11"/>
      <c r="C43" s="61" t="s">
        <v>74</v>
      </c>
      <c r="D43" s="53"/>
      <c r="E43" s="102"/>
      <c r="F43" s="159"/>
      <c r="G43" s="148"/>
      <c r="H43" s="116"/>
      <c r="I43" s="118"/>
      <c r="J43" s="142"/>
      <c r="K43" s="143"/>
      <c r="L43" s="142"/>
      <c r="M43" s="143"/>
      <c r="N43" s="116"/>
      <c r="O43" s="117"/>
      <c r="P43" s="116"/>
      <c r="Q43" s="148"/>
      <c r="R43" s="134"/>
      <c r="S43" s="134"/>
      <c r="T43" s="145"/>
      <c r="U43" s="134"/>
      <c r="V43" s="145"/>
      <c r="W43" s="145"/>
      <c r="X43" s="134"/>
      <c r="Y43" s="134"/>
      <c r="Z43" s="145"/>
      <c r="AA43" s="145"/>
    </row>
    <row r="44" spans="1:27" ht="15.95" customHeight="1">
      <c r="A44" s="420"/>
      <c r="B44" s="59" t="s">
        <v>71</v>
      </c>
      <c r="C44" s="37"/>
      <c r="D44" s="37"/>
      <c r="E44" s="110" t="s">
        <v>99</v>
      </c>
      <c r="F44" s="160">
        <f t="shared" ref="F44:Q44" si="21">F40-F42</f>
        <v>0</v>
      </c>
      <c r="G44" s="163">
        <f t="shared" si="21"/>
        <v>0</v>
      </c>
      <c r="H44" s="160">
        <f t="shared" si="21"/>
        <v>0</v>
      </c>
      <c r="I44" s="163">
        <f t="shared" si="21"/>
        <v>0</v>
      </c>
      <c r="J44" s="160">
        <f t="shared" si="21"/>
        <v>0</v>
      </c>
      <c r="K44" s="163">
        <f t="shared" si="21"/>
        <v>0</v>
      </c>
      <c r="L44" s="160">
        <f t="shared" ref="L44:M44" si="22">L40-L42</f>
        <v>0</v>
      </c>
      <c r="M44" s="163">
        <f t="shared" si="22"/>
        <v>0</v>
      </c>
      <c r="N44" s="160">
        <f t="shared" si="21"/>
        <v>0</v>
      </c>
      <c r="O44" s="163">
        <f t="shared" si="21"/>
        <v>0</v>
      </c>
      <c r="P44" s="160">
        <f t="shared" si="21"/>
        <v>0</v>
      </c>
      <c r="Q44" s="163">
        <f t="shared" si="21"/>
        <v>0</v>
      </c>
      <c r="R44" s="145"/>
      <c r="S44" s="145"/>
      <c r="T44" s="134"/>
      <c r="U44" s="134"/>
      <c r="V44" s="145"/>
      <c r="W44" s="145"/>
      <c r="X44" s="134"/>
      <c r="Y44" s="134"/>
      <c r="Z44" s="134"/>
      <c r="AA44" s="134"/>
    </row>
    <row r="45" spans="1:27" ht="15.95" customHeight="1">
      <c r="A45" s="391" t="s">
        <v>79</v>
      </c>
      <c r="B45" s="20" t="s">
        <v>75</v>
      </c>
      <c r="C45" s="9"/>
      <c r="D45" s="9"/>
      <c r="E45" s="111" t="s">
        <v>100</v>
      </c>
      <c r="F45" s="165">
        <f t="shared" ref="F45:Q45" si="23">F39+F44</f>
        <v>0</v>
      </c>
      <c r="G45" s="150">
        <f t="shared" si="23"/>
        <v>0</v>
      </c>
      <c r="H45" s="165">
        <f t="shared" si="23"/>
        <v>0</v>
      </c>
      <c r="I45" s="150">
        <f t="shared" si="23"/>
        <v>0</v>
      </c>
      <c r="J45" s="165">
        <f t="shared" si="23"/>
        <v>0</v>
      </c>
      <c r="K45" s="150">
        <f t="shared" si="23"/>
        <v>0</v>
      </c>
      <c r="L45" s="165">
        <f t="shared" ref="L45:M45" si="24">L39+L44</f>
        <v>0</v>
      </c>
      <c r="M45" s="150">
        <f t="shared" si="24"/>
        <v>0</v>
      </c>
      <c r="N45" s="165">
        <f t="shared" si="23"/>
        <v>0</v>
      </c>
      <c r="O45" s="150">
        <f t="shared" si="23"/>
        <v>0</v>
      </c>
      <c r="P45" s="165">
        <f t="shared" si="23"/>
        <v>0</v>
      </c>
      <c r="Q45" s="150">
        <f t="shared" si="23"/>
        <v>0</v>
      </c>
      <c r="R45" s="134"/>
      <c r="S45" s="134"/>
      <c r="T45" s="134"/>
      <c r="U45" s="134"/>
      <c r="V45" s="134"/>
      <c r="W45" s="134"/>
      <c r="X45" s="134"/>
      <c r="Y45" s="134"/>
      <c r="Z45" s="134"/>
      <c r="AA45" s="134"/>
    </row>
    <row r="46" spans="1:27" ht="15.95" customHeight="1">
      <c r="A46" s="392"/>
      <c r="B46" s="52" t="s">
        <v>76</v>
      </c>
      <c r="C46" s="53"/>
      <c r="D46" s="53"/>
      <c r="E46" s="53"/>
      <c r="F46" s="164"/>
      <c r="G46" s="166"/>
      <c r="H46" s="142"/>
      <c r="I46" s="143"/>
      <c r="J46" s="142"/>
      <c r="K46" s="143"/>
      <c r="L46" s="142"/>
      <c r="M46" s="143"/>
      <c r="N46" s="116"/>
      <c r="O46" s="117"/>
      <c r="P46" s="142"/>
      <c r="Q46" s="129"/>
      <c r="R46" s="145"/>
      <c r="S46" s="145"/>
      <c r="T46" s="145"/>
      <c r="U46" s="145"/>
      <c r="V46" s="145"/>
      <c r="W46" s="145"/>
      <c r="X46" s="145"/>
      <c r="Y46" s="145"/>
      <c r="Z46" s="145"/>
      <c r="AA46" s="145"/>
    </row>
    <row r="47" spans="1:27" ht="15.95" customHeight="1">
      <c r="A47" s="392"/>
      <c r="B47" s="52" t="s">
        <v>77</v>
      </c>
      <c r="C47" s="53"/>
      <c r="D47" s="53"/>
      <c r="E47" s="53"/>
      <c r="F47" s="159"/>
      <c r="G47" s="148"/>
      <c r="H47" s="116"/>
      <c r="I47" s="118"/>
      <c r="J47" s="116"/>
      <c r="K47" s="119"/>
      <c r="L47" s="116"/>
      <c r="M47" s="119"/>
      <c r="N47" s="116"/>
      <c r="O47" s="117"/>
      <c r="P47" s="116"/>
      <c r="Q47" s="148"/>
      <c r="R47" s="134"/>
      <c r="S47" s="134"/>
      <c r="T47" s="134"/>
      <c r="U47" s="134"/>
      <c r="V47" s="134"/>
      <c r="W47" s="134"/>
      <c r="X47" s="134"/>
      <c r="Y47" s="134"/>
      <c r="Z47" s="134"/>
      <c r="AA47" s="134"/>
    </row>
    <row r="48" spans="1:27" ht="15.95" customHeight="1">
      <c r="A48" s="393"/>
      <c r="B48" s="59" t="s">
        <v>78</v>
      </c>
      <c r="C48" s="37"/>
      <c r="D48" s="37"/>
      <c r="E48" s="37"/>
      <c r="F48" s="138"/>
      <c r="G48" s="139"/>
      <c r="H48" s="138"/>
      <c r="I48" s="140"/>
      <c r="J48" s="138"/>
      <c r="K48" s="141"/>
      <c r="L48" s="138"/>
      <c r="M48" s="141"/>
      <c r="N48" s="138"/>
      <c r="O48" s="139"/>
      <c r="P48" s="138"/>
      <c r="Q48" s="149"/>
      <c r="R48" s="134"/>
      <c r="S48" s="134"/>
      <c r="T48" s="134"/>
      <c r="U48" s="134"/>
      <c r="V48" s="134"/>
      <c r="W48" s="134"/>
      <c r="X48" s="134"/>
      <c r="Y48" s="134"/>
      <c r="Z48" s="134"/>
      <c r="AA48" s="134"/>
    </row>
    <row r="49" spans="1:18" ht="15.95" customHeight="1">
      <c r="A49" s="27" t="s">
        <v>83</v>
      </c>
      <c r="Q49" s="14"/>
      <c r="R49" s="14"/>
    </row>
    <row r="50" spans="1:18" ht="15.95" customHeight="1">
      <c r="A50" s="27"/>
      <c r="Q50" s="14"/>
      <c r="R50" s="14"/>
    </row>
  </sheetData>
  <mergeCells count="32">
    <mergeCell ref="P6:Q6"/>
    <mergeCell ref="F30:G30"/>
    <mergeCell ref="H30:I30"/>
    <mergeCell ref="J30:K30"/>
    <mergeCell ref="N30:O30"/>
    <mergeCell ref="P30:Q30"/>
    <mergeCell ref="F6:G6"/>
    <mergeCell ref="H6:I6"/>
    <mergeCell ref="J6:K6"/>
    <mergeCell ref="N6:O6"/>
    <mergeCell ref="P25:P26"/>
    <mergeCell ref="Q25:Q26"/>
    <mergeCell ref="J25:J26"/>
    <mergeCell ref="K25:K26"/>
    <mergeCell ref="N25:N26"/>
    <mergeCell ref="O25:O26"/>
    <mergeCell ref="F25:F26"/>
    <mergeCell ref="A32:A39"/>
    <mergeCell ref="G25:G26"/>
    <mergeCell ref="H25:H26"/>
    <mergeCell ref="A40:A44"/>
    <mergeCell ref="A45:A48"/>
    <mergeCell ref="A30:E31"/>
    <mergeCell ref="A6:E7"/>
    <mergeCell ref="A8:A18"/>
    <mergeCell ref="A19:A27"/>
    <mergeCell ref="E25:E26"/>
    <mergeCell ref="L30:M30"/>
    <mergeCell ref="I25:I26"/>
    <mergeCell ref="L6:M6"/>
    <mergeCell ref="L25:L26"/>
    <mergeCell ref="M25:M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67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K31" sqref="K31"/>
      <selection pane="topRight" activeCell="K31" sqref="K31"/>
      <selection pane="bottomLeft" activeCell="K31" sqref="K31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75" t="s">
        <v>0</v>
      </c>
      <c r="B1" s="375"/>
      <c r="C1" s="375"/>
      <c r="D1" s="375"/>
      <c r="E1" s="76" t="s">
        <v>303</v>
      </c>
      <c r="F1" s="2"/>
      <c r="AA1" s="374" t="s">
        <v>129</v>
      </c>
      <c r="AB1" s="374"/>
    </row>
    <row r="2" spans="1:38">
      <c r="AA2" s="362" t="s">
        <v>106</v>
      </c>
      <c r="AB2" s="362"/>
      <c r="AC2" s="365" t="s">
        <v>107</v>
      </c>
      <c r="AD2" s="363" t="s">
        <v>108</v>
      </c>
      <c r="AE2" s="372"/>
      <c r="AF2" s="373"/>
      <c r="AG2" s="362" t="s">
        <v>109</v>
      </c>
      <c r="AH2" s="362" t="s">
        <v>110</v>
      </c>
      <c r="AI2" s="362" t="s">
        <v>111</v>
      </c>
      <c r="AJ2" s="362" t="s">
        <v>112</v>
      </c>
      <c r="AK2" s="362" t="s">
        <v>113</v>
      </c>
    </row>
    <row r="3" spans="1:38" ht="14.25">
      <c r="A3" s="22" t="s">
        <v>130</v>
      </c>
      <c r="AA3" s="362"/>
      <c r="AB3" s="362"/>
      <c r="AC3" s="367"/>
      <c r="AD3" s="168"/>
      <c r="AE3" s="167" t="s">
        <v>126</v>
      </c>
      <c r="AF3" s="167" t="s">
        <v>127</v>
      </c>
      <c r="AG3" s="362"/>
      <c r="AH3" s="362"/>
      <c r="AI3" s="362"/>
      <c r="AJ3" s="362"/>
      <c r="AK3" s="362"/>
    </row>
    <row r="4" spans="1:38">
      <c r="AA4" s="169" t="str">
        <f>E1</f>
        <v>札幌市</v>
      </c>
      <c r="AB4" s="169" t="s">
        <v>131</v>
      </c>
      <c r="AC4" s="170">
        <f>SUM(F22)</f>
        <v>1002443.9120000001</v>
      </c>
      <c r="AD4" s="170">
        <f>F9</f>
        <v>338947.13500000001</v>
      </c>
      <c r="AE4" s="170">
        <f>F10</f>
        <v>172625.83900000001</v>
      </c>
      <c r="AF4" s="170">
        <f>F13</f>
        <v>115301.44</v>
      </c>
      <c r="AG4" s="170">
        <f>F14</f>
        <v>5361.4709999999995</v>
      </c>
      <c r="AH4" s="170">
        <f>F15</f>
        <v>110868.94899999999</v>
      </c>
      <c r="AI4" s="170">
        <f>F17</f>
        <v>236221.15400000001</v>
      </c>
      <c r="AJ4" s="170">
        <f>F20</f>
        <v>88543</v>
      </c>
      <c r="AK4" s="170">
        <f>F21</f>
        <v>140792.50100000005</v>
      </c>
      <c r="AL4" s="171"/>
    </row>
    <row r="5" spans="1:38" ht="14.25">
      <c r="A5" s="21" t="s">
        <v>275</v>
      </c>
      <c r="E5" s="3"/>
      <c r="AA5" s="169" t="str">
        <f>E1</f>
        <v>札幌市</v>
      </c>
      <c r="AB5" s="169" t="s">
        <v>115</v>
      </c>
      <c r="AC5" s="172"/>
      <c r="AD5" s="172">
        <f>G9</f>
        <v>33.812079752547788</v>
      </c>
      <c r="AE5" s="172">
        <f>G10</f>
        <v>17.220498517028251</v>
      </c>
      <c r="AF5" s="172">
        <f>G13</f>
        <v>11.502034040982831</v>
      </c>
      <c r="AG5" s="172">
        <f>G14</f>
        <v>0.53483999811053762</v>
      </c>
      <c r="AH5" s="172">
        <f>G15</f>
        <v>11.059865561835043</v>
      </c>
      <c r="AI5" s="172">
        <f>G17</f>
        <v>23.564525772689812</v>
      </c>
      <c r="AJ5" s="172">
        <f>G20</f>
        <v>8.8327136251788598</v>
      </c>
      <c r="AK5" s="172">
        <f>G21</f>
        <v>14.044925537938727</v>
      </c>
    </row>
    <row r="6" spans="1:38" ht="14.25">
      <c r="A6" s="3"/>
      <c r="G6" s="379" t="s">
        <v>132</v>
      </c>
      <c r="H6" s="380"/>
      <c r="I6" s="380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AA6" s="169" t="str">
        <f>E1</f>
        <v>札幌市</v>
      </c>
      <c r="AB6" s="169" t="s">
        <v>116</v>
      </c>
      <c r="AC6" s="172">
        <f>SUM(I22)</f>
        <v>1.5686310262214231</v>
      </c>
      <c r="AD6" s="172">
        <f>I9</f>
        <v>4.0145873291086875</v>
      </c>
      <c r="AE6" s="172">
        <f>I10</f>
        <v>5.7763781138269854</v>
      </c>
      <c r="AF6" s="172">
        <f>I13</f>
        <v>2.4516880348629977</v>
      </c>
      <c r="AG6" s="172">
        <f>I14</f>
        <v>-1.1180553339826593</v>
      </c>
      <c r="AH6" s="172">
        <f>I15</f>
        <v>5.9824744028915466</v>
      </c>
      <c r="AI6" s="172">
        <f>I17</f>
        <v>7.4745671155601379</v>
      </c>
      <c r="AJ6" s="172">
        <f>I20</f>
        <v>-6.6532522074192251</v>
      </c>
      <c r="AK6" s="172">
        <f>I21</f>
        <v>-8.6947588946968644</v>
      </c>
    </row>
    <row r="7" spans="1:38" ht="27" customHeight="1">
      <c r="A7" s="19"/>
      <c r="B7" s="5"/>
      <c r="C7" s="5"/>
      <c r="D7" s="5"/>
      <c r="E7" s="23"/>
      <c r="F7" s="62" t="s">
        <v>276</v>
      </c>
      <c r="G7" s="63"/>
      <c r="H7" s="277" t="s">
        <v>1</v>
      </c>
      <c r="I7" s="178" t="s">
        <v>21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</row>
    <row r="8" spans="1:38" ht="17.100000000000001" customHeight="1">
      <c r="A8" s="6"/>
      <c r="B8" s="7"/>
      <c r="C8" s="7"/>
      <c r="D8" s="7"/>
      <c r="E8" s="24"/>
      <c r="F8" s="28" t="s">
        <v>133</v>
      </c>
      <c r="G8" s="29" t="s">
        <v>2</v>
      </c>
      <c r="H8" s="278"/>
      <c r="I8" s="18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</row>
    <row r="9" spans="1:38" ht="18" customHeight="1">
      <c r="A9" s="376" t="s">
        <v>80</v>
      </c>
      <c r="B9" s="376" t="s">
        <v>81</v>
      </c>
      <c r="C9" s="47" t="s">
        <v>3</v>
      </c>
      <c r="D9" s="48"/>
      <c r="E9" s="49"/>
      <c r="F9" s="77">
        <v>338947.13500000001</v>
      </c>
      <c r="G9" s="78">
        <f t="shared" ref="G9:G22" si="0">F9/$F$22*100</f>
        <v>33.812079752547788</v>
      </c>
      <c r="H9" s="279">
        <v>325865</v>
      </c>
      <c r="I9" s="284">
        <f t="shared" ref="I9:I40" si="1">(F9/H9-1)*100</f>
        <v>4.0145873291086875</v>
      </c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AA9" s="369" t="s">
        <v>129</v>
      </c>
      <c r="AB9" s="370"/>
      <c r="AC9" s="371" t="s">
        <v>117</v>
      </c>
    </row>
    <row r="10" spans="1:38" ht="18" customHeight="1">
      <c r="A10" s="377"/>
      <c r="B10" s="377"/>
      <c r="C10" s="8"/>
      <c r="D10" s="50" t="s">
        <v>22</v>
      </c>
      <c r="E10" s="30"/>
      <c r="F10" s="81">
        <v>172625.83900000001</v>
      </c>
      <c r="G10" s="82">
        <f t="shared" si="0"/>
        <v>17.220498517028251</v>
      </c>
      <c r="H10" s="280">
        <v>163198.856</v>
      </c>
      <c r="I10" s="285">
        <f t="shared" si="1"/>
        <v>5.7763781138269854</v>
      </c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AA10" s="362" t="s">
        <v>106</v>
      </c>
      <c r="AB10" s="362"/>
      <c r="AC10" s="371"/>
      <c r="AD10" s="363" t="s">
        <v>118</v>
      </c>
      <c r="AE10" s="372"/>
      <c r="AF10" s="373"/>
      <c r="AG10" s="363" t="s">
        <v>119</v>
      </c>
      <c r="AH10" s="368"/>
      <c r="AI10" s="364"/>
      <c r="AJ10" s="363" t="s">
        <v>120</v>
      </c>
      <c r="AK10" s="364"/>
    </row>
    <row r="11" spans="1:38" ht="18" customHeight="1">
      <c r="A11" s="377"/>
      <c r="B11" s="377"/>
      <c r="C11" s="34"/>
      <c r="D11" s="35"/>
      <c r="E11" s="33" t="s">
        <v>23</v>
      </c>
      <c r="F11" s="85">
        <v>137672.93100000001</v>
      </c>
      <c r="G11" s="86">
        <f t="shared" si="0"/>
        <v>13.733729074709569</v>
      </c>
      <c r="H11" s="281">
        <v>130318.118</v>
      </c>
      <c r="I11" s="286">
        <f t="shared" si="1"/>
        <v>5.6437378876205146</v>
      </c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AA11" s="362"/>
      <c r="AB11" s="362"/>
      <c r="AC11" s="369"/>
      <c r="AD11" s="168"/>
      <c r="AE11" s="167" t="s">
        <v>121</v>
      </c>
      <c r="AF11" s="167" t="s">
        <v>122</v>
      </c>
      <c r="AG11" s="168"/>
      <c r="AH11" s="167" t="s">
        <v>123</v>
      </c>
      <c r="AI11" s="167" t="s">
        <v>124</v>
      </c>
      <c r="AJ11" s="168"/>
      <c r="AK11" s="173" t="s">
        <v>125</v>
      </c>
    </row>
    <row r="12" spans="1:38" ht="18" customHeight="1">
      <c r="A12" s="377"/>
      <c r="B12" s="377"/>
      <c r="C12" s="34"/>
      <c r="D12" s="36"/>
      <c r="E12" s="33" t="s">
        <v>24</v>
      </c>
      <c r="F12" s="85">
        <v>24499.053</v>
      </c>
      <c r="G12" s="86">
        <f t="shared" si="0"/>
        <v>2.4439325439287019</v>
      </c>
      <c r="H12" s="281">
        <v>22610.830999999998</v>
      </c>
      <c r="I12" s="286">
        <f t="shared" si="1"/>
        <v>8.3509624215049918</v>
      </c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AA12" s="169" t="str">
        <f>E1</f>
        <v>札幌市</v>
      </c>
      <c r="AB12" s="169" t="s">
        <v>131</v>
      </c>
      <c r="AC12" s="170">
        <f>F40</f>
        <v>991167.20200000005</v>
      </c>
      <c r="AD12" s="170">
        <f>F23</f>
        <v>568588.76600000006</v>
      </c>
      <c r="AE12" s="170">
        <f>F24</f>
        <v>163552.5</v>
      </c>
      <c r="AF12" s="170">
        <f>F26</f>
        <v>85868.831999999995</v>
      </c>
      <c r="AG12" s="170">
        <f>F27</f>
        <v>322067.413</v>
      </c>
      <c r="AH12" s="170">
        <f>F28</f>
        <v>91292.963000000003</v>
      </c>
      <c r="AI12" s="170">
        <f>F32</f>
        <v>4158.42</v>
      </c>
      <c r="AJ12" s="170">
        <f>F34</f>
        <v>100511.02299999999</v>
      </c>
      <c r="AK12" s="170">
        <f>F35</f>
        <v>93969.876999999993</v>
      </c>
      <c r="AL12" s="174"/>
    </row>
    <row r="13" spans="1:38" ht="18" customHeight="1">
      <c r="A13" s="377"/>
      <c r="B13" s="377"/>
      <c r="C13" s="11"/>
      <c r="D13" s="31" t="s">
        <v>25</v>
      </c>
      <c r="E13" s="32"/>
      <c r="F13" s="89">
        <v>115301.44</v>
      </c>
      <c r="G13" s="90">
        <f t="shared" si="0"/>
        <v>11.502034040982831</v>
      </c>
      <c r="H13" s="282">
        <v>112542.255</v>
      </c>
      <c r="I13" s="287">
        <f t="shared" si="1"/>
        <v>2.4516880348629977</v>
      </c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AA13" s="169" t="str">
        <f>E1</f>
        <v>札幌市</v>
      </c>
      <c r="AB13" s="169" t="s">
        <v>115</v>
      </c>
      <c r="AC13" s="172"/>
      <c r="AD13" s="172">
        <f>G23</f>
        <v>57.365575137341963</v>
      </c>
      <c r="AE13" s="172">
        <f>G24</f>
        <v>16.5009999997962</v>
      </c>
      <c r="AF13" s="172">
        <f>G26</f>
        <v>8.6634053090872953</v>
      </c>
      <c r="AG13" s="172">
        <f>G27</f>
        <v>32.493752048102984</v>
      </c>
      <c r="AH13" s="172">
        <f>G28</f>
        <v>9.2106521297099988</v>
      </c>
      <c r="AI13" s="172">
        <f>G32</f>
        <v>0.41954778079914712</v>
      </c>
      <c r="AJ13" s="172">
        <f>G34</f>
        <v>10.140672814555055</v>
      </c>
      <c r="AK13" s="172">
        <f>G35</f>
        <v>9.4807290647214124</v>
      </c>
    </row>
    <row r="14" spans="1:38" ht="18" customHeight="1">
      <c r="A14" s="377"/>
      <c r="B14" s="377"/>
      <c r="C14" s="52" t="s">
        <v>4</v>
      </c>
      <c r="D14" s="53"/>
      <c r="E14" s="54"/>
      <c r="F14" s="85">
        <v>5361.4709999999995</v>
      </c>
      <c r="G14" s="86">
        <f t="shared" si="0"/>
        <v>0.53483999811053762</v>
      </c>
      <c r="H14" s="281">
        <v>5422.0929999999998</v>
      </c>
      <c r="I14" s="286">
        <f t="shared" si="1"/>
        <v>-1.1180553339826593</v>
      </c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AA14" s="169" t="str">
        <f>E1</f>
        <v>札幌市</v>
      </c>
      <c r="AB14" s="169" t="s">
        <v>116</v>
      </c>
      <c r="AC14" s="172">
        <f>I40</f>
        <v>1.2465124749341028</v>
      </c>
      <c r="AD14" s="172">
        <f>I23</f>
        <v>3.1508967372525287</v>
      </c>
      <c r="AE14" s="172">
        <f>I24</f>
        <v>4.4516835616881245E-2</v>
      </c>
      <c r="AF14" s="172">
        <f>I26</f>
        <v>1.9198509526235252</v>
      </c>
      <c r="AG14" s="172">
        <f>I27</f>
        <v>0.98748790187175306</v>
      </c>
      <c r="AH14" s="172">
        <f>I28</f>
        <v>1.8269929098077009</v>
      </c>
      <c r="AI14" s="172">
        <f>I32</f>
        <v>74.507594594084196</v>
      </c>
      <c r="AJ14" s="172">
        <f>I34</f>
        <v>-7.6404244090191531</v>
      </c>
      <c r="AK14" s="172">
        <f>I35</f>
        <v>-12.541048382630859</v>
      </c>
    </row>
    <row r="15" spans="1:38" ht="18" customHeight="1">
      <c r="A15" s="377"/>
      <c r="B15" s="377"/>
      <c r="C15" s="52" t="s">
        <v>5</v>
      </c>
      <c r="D15" s="53"/>
      <c r="E15" s="54"/>
      <c r="F15" s="85">
        <v>110868.94899999999</v>
      </c>
      <c r="G15" s="86">
        <f t="shared" si="0"/>
        <v>11.059865561835043</v>
      </c>
      <c r="H15" s="281">
        <v>104610.644</v>
      </c>
      <c r="I15" s="286">
        <f t="shared" si="1"/>
        <v>5.9824744028915466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</row>
    <row r="16" spans="1:38" ht="18" customHeight="1">
      <c r="A16" s="377"/>
      <c r="B16" s="377"/>
      <c r="C16" s="52" t="s">
        <v>26</v>
      </c>
      <c r="D16" s="53"/>
      <c r="E16" s="54"/>
      <c r="F16" s="85">
        <v>20910.087</v>
      </c>
      <c r="G16" s="86">
        <f t="shared" si="0"/>
        <v>2.0859109172783321</v>
      </c>
      <c r="H16" s="281">
        <v>21148.937999999998</v>
      </c>
      <c r="I16" s="286">
        <f t="shared" si="1"/>
        <v>-1.1293758580217972</v>
      </c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</row>
    <row r="17" spans="1:25" ht="18" customHeight="1">
      <c r="A17" s="377"/>
      <c r="B17" s="377"/>
      <c r="C17" s="52" t="s">
        <v>6</v>
      </c>
      <c r="D17" s="53"/>
      <c r="E17" s="54"/>
      <c r="F17" s="85">
        <v>236221.15400000001</v>
      </c>
      <c r="G17" s="86">
        <f t="shared" si="0"/>
        <v>23.564525772689812</v>
      </c>
      <c r="H17" s="281">
        <v>219792.60800000001</v>
      </c>
      <c r="I17" s="286">
        <f t="shared" si="1"/>
        <v>7.4745671155601379</v>
      </c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</row>
    <row r="18" spans="1:25" ht="18" customHeight="1">
      <c r="A18" s="377"/>
      <c r="B18" s="377"/>
      <c r="C18" s="52" t="s">
        <v>27</v>
      </c>
      <c r="D18" s="53"/>
      <c r="E18" s="54"/>
      <c r="F18" s="85">
        <v>52977.135999999999</v>
      </c>
      <c r="G18" s="86">
        <f t="shared" si="0"/>
        <v>5.2847980187045112</v>
      </c>
      <c r="H18" s="281">
        <v>49105.762000000002</v>
      </c>
      <c r="I18" s="286">
        <f t="shared" si="1"/>
        <v>7.8837469215934375</v>
      </c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</row>
    <row r="19" spans="1:25" ht="18" customHeight="1">
      <c r="A19" s="377"/>
      <c r="B19" s="377"/>
      <c r="C19" s="52" t="s">
        <v>28</v>
      </c>
      <c r="D19" s="53"/>
      <c r="E19" s="54"/>
      <c r="F19" s="85">
        <v>7822.4790000000003</v>
      </c>
      <c r="G19" s="86">
        <f t="shared" si="0"/>
        <v>0.78034081571638081</v>
      </c>
      <c r="H19" s="281">
        <v>11963.404</v>
      </c>
      <c r="I19" s="286">
        <f t="shared" si="1"/>
        <v>-34.613267260722779</v>
      </c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</row>
    <row r="20" spans="1:25" ht="18" customHeight="1">
      <c r="A20" s="377"/>
      <c r="B20" s="377"/>
      <c r="C20" s="52" t="s">
        <v>7</v>
      </c>
      <c r="D20" s="53"/>
      <c r="E20" s="54"/>
      <c r="F20" s="85">
        <v>88543</v>
      </c>
      <c r="G20" s="86">
        <f t="shared" si="0"/>
        <v>8.8327136251788598</v>
      </c>
      <c r="H20" s="281">
        <v>94853.866999999998</v>
      </c>
      <c r="I20" s="286">
        <f t="shared" si="1"/>
        <v>-6.6532522074192251</v>
      </c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</row>
    <row r="21" spans="1:25" ht="18" customHeight="1">
      <c r="A21" s="377"/>
      <c r="B21" s="377"/>
      <c r="C21" s="57" t="s">
        <v>8</v>
      </c>
      <c r="D21" s="58"/>
      <c r="E21" s="56"/>
      <c r="F21" s="93">
        <f>1002443.912-F9-F14-F15-F16-F17-F18-F19-F20</f>
        <v>140792.50100000005</v>
      </c>
      <c r="G21" s="94">
        <f t="shared" si="0"/>
        <v>14.044925537938727</v>
      </c>
      <c r="H21" s="283">
        <v>154199.802</v>
      </c>
      <c r="I21" s="288">
        <f t="shared" si="1"/>
        <v>-8.6947588946968644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</row>
    <row r="22" spans="1:25" ht="18" customHeight="1">
      <c r="A22" s="377"/>
      <c r="B22" s="378"/>
      <c r="C22" s="59" t="s">
        <v>9</v>
      </c>
      <c r="D22" s="37"/>
      <c r="E22" s="60"/>
      <c r="F22" s="97">
        <f>SUM(F9,F14:F21)</f>
        <v>1002443.9120000001</v>
      </c>
      <c r="G22" s="98">
        <f t="shared" si="0"/>
        <v>100</v>
      </c>
      <c r="H22" s="97">
        <f>SUM(H9,H14:H21)</f>
        <v>986962.11800000002</v>
      </c>
      <c r="I22" s="289">
        <f t="shared" si="1"/>
        <v>1.5686310262214231</v>
      </c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</row>
    <row r="23" spans="1:25" ht="18" customHeight="1">
      <c r="A23" s="377"/>
      <c r="B23" s="376" t="s">
        <v>82</v>
      </c>
      <c r="C23" s="4" t="s">
        <v>10</v>
      </c>
      <c r="D23" s="5"/>
      <c r="E23" s="23"/>
      <c r="F23" s="77">
        <f>SUM(F24:F26)</f>
        <v>568588.76600000006</v>
      </c>
      <c r="G23" s="78">
        <f t="shared" ref="G23:G40" si="2">F23/$F$40*100</f>
        <v>57.365575137341963</v>
      </c>
      <c r="H23" s="279">
        <v>551220.38100000005</v>
      </c>
      <c r="I23" s="290">
        <f t="shared" si="1"/>
        <v>3.1508967372525287</v>
      </c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</row>
    <row r="24" spans="1:25" ht="18" customHeight="1">
      <c r="A24" s="377"/>
      <c r="B24" s="377"/>
      <c r="C24" s="8"/>
      <c r="D24" s="10" t="s">
        <v>11</v>
      </c>
      <c r="E24" s="38"/>
      <c r="F24" s="85">
        <v>163552.5</v>
      </c>
      <c r="G24" s="86">
        <f t="shared" si="2"/>
        <v>16.5009999997962</v>
      </c>
      <c r="H24" s="281">
        <v>163479.72399999999</v>
      </c>
      <c r="I24" s="286">
        <f t="shared" si="1"/>
        <v>4.4516835616881245E-2</v>
      </c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</row>
    <row r="25" spans="1:25" ht="18" customHeight="1">
      <c r="A25" s="377"/>
      <c r="B25" s="377"/>
      <c r="C25" s="8"/>
      <c r="D25" s="10" t="s">
        <v>29</v>
      </c>
      <c r="E25" s="38"/>
      <c r="F25" s="85">
        <v>319167.43400000001</v>
      </c>
      <c r="G25" s="86">
        <f t="shared" si="2"/>
        <v>32.201169828458468</v>
      </c>
      <c r="H25" s="281">
        <v>303489.32500000001</v>
      </c>
      <c r="I25" s="286">
        <f t="shared" si="1"/>
        <v>5.1659507298979834</v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</row>
    <row r="26" spans="1:25" ht="18" customHeight="1">
      <c r="A26" s="377"/>
      <c r="B26" s="377"/>
      <c r="C26" s="11"/>
      <c r="D26" s="10" t="s">
        <v>12</v>
      </c>
      <c r="E26" s="38"/>
      <c r="F26" s="85">
        <v>85868.831999999995</v>
      </c>
      <c r="G26" s="86">
        <f t="shared" si="2"/>
        <v>8.6634053090872953</v>
      </c>
      <c r="H26" s="281">
        <v>84251.331999999995</v>
      </c>
      <c r="I26" s="286">
        <f t="shared" si="1"/>
        <v>1.9198509526235252</v>
      </c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</row>
    <row r="27" spans="1:25" ht="18" customHeight="1">
      <c r="A27" s="377"/>
      <c r="B27" s="377"/>
      <c r="C27" s="8" t="s">
        <v>13</v>
      </c>
      <c r="D27" s="14"/>
      <c r="E27" s="25"/>
      <c r="F27" s="77">
        <f>SUM(F28:F33)</f>
        <v>322067.413</v>
      </c>
      <c r="G27" s="78">
        <f t="shared" si="2"/>
        <v>32.493752048102984</v>
      </c>
      <c r="H27" s="279">
        <v>318918.13500000001</v>
      </c>
      <c r="I27" s="290">
        <f t="shared" si="1"/>
        <v>0.98748790187175306</v>
      </c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</row>
    <row r="28" spans="1:25" ht="18" customHeight="1">
      <c r="A28" s="377"/>
      <c r="B28" s="377"/>
      <c r="C28" s="8"/>
      <c r="D28" s="10" t="s">
        <v>14</v>
      </c>
      <c r="E28" s="38"/>
      <c r="F28" s="85">
        <v>91292.963000000003</v>
      </c>
      <c r="G28" s="86">
        <f t="shared" si="2"/>
        <v>9.2106521297099988</v>
      </c>
      <c r="H28" s="281">
        <v>89654.972999999998</v>
      </c>
      <c r="I28" s="286">
        <f t="shared" si="1"/>
        <v>1.8269929098077009</v>
      </c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</row>
    <row r="29" spans="1:25" ht="18" customHeight="1">
      <c r="A29" s="377"/>
      <c r="B29" s="377"/>
      <c r="C29" s="8"/>
      <c r="D29" s="10" t="s">
        <v>30</v>
      </c>
      <c r="E29" s="38"/>
      <c r="F29" s="85">
        <v>28829.547999999999</v>
      </c>
      <c r="G29" s="86">
        <f t="shared" si="2"/>
        <v>2.9086462850896471</v>
      </c>
      <c r="H29" s="281">
        <v>31491.909</v>
      </c>
      <c r="I29" s="286">
        <f t="shared" si="1"/>
        <v>-8.4541111813831282</v>
      </c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</row>
    <row r="30" spans="1:25" ht="18" customHeight="1">
      <c r="A30" s="377"/>
      <c r="B30" s="377"/>
      <c r="C30" s="8"/>
      <c r="D30" s="10" t="s">
        <v>31</v>
      </c>
      <c r="E30" s="38"/>
      <c r="F30" s="85">
        <v>61537.184999999998</v>
      </c>
      <c r="G30" s="86">
        <f t="shared" si="2"/>
        <v>6.2085574336831204</v>
      </c>
      <c r="H30" s="281">
        <v>61431.167000000001</v>
      </c>
      <c r="I30" s="286">
        <f t="shared" si="1"/>
        <v>0.17258014974710356</v>
      </c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</row>
    <row r="31" spans="1:25" ht="18" customHeight="1">
      <c r="A31" s="377"/>
      <c r="B31" s="377"/>
      <c r="C31" s="8"/>
      <c r="D31" s="10" t="s">
        <v>32</v>
      </c>
      <c r="E31" s="38"/>
      <c r="F31" s="85">
        <v>72465.566999999995</v>
      </c>
      <c r="G31" s="86">
        <f t="shared" si="2"/>
        <v>7.3111344739593189</v>
      </c>
      <c r="H31" s="281">
        <v>68291.668000000005</v>
      </c>
      <c r="I31" s="286">
        <f t="shared" si="1"/>
        <v>6.1118715097132847</v>
      </c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</row>
    <row r="32" spans="1:25" ht="18" customHeight="1">
      <c r="A32" s="377"/>
      <c r="B32" s="377"/>
      <c r="C32" s="8"/>
      <c r="D32" s="10" t="s">
        <v>15</v>
      </c>
      <c r="E32" s="38"/>
      <c r="F32" s="85">
        <v>4158.42</v>
      </c>
      <c r="G32" s="86">
        <f t="shared" si="2"/>
        <v>0.41954778079914712</v>
      </c>
      <c r="H32" s="281">
        <v>2382.9450000000002</v>
      </c>
      <c r="I32" s="286">
        <f t="shared" si="1"/>
        <v>74.507594594084196</v>
      </c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</row>
    <row r="33" spans="1:25" ht="18" customHeight="1">
      <c r="A33" s="377"/>
      <c r="B33" s="377"/>
      <c r="C33" s="11"/>
      <c r="D33" s="10" t="s">
        <v>33</v>
      </c>
      <c r="E33" s="38"/>
      <c r="F33" s="85">
        <v>63783.73</v>
      </c>
      <c r="G33" s="86">
        <f t="shared" si="2"/>
        <v>6.4352139448617462</v>
      </c>
      <c r="H33" s="281">
        <v>65665.472999999998</v>
      </c>
      <c r="I33" s="286">
        <f t="shared" si="1"/>
        <v>-2.8656505679933164</v>
      </c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</row>
    <row r="34" spans="1:25" ht="18" customHeight="1">
      <c r="A34" s="377"/>
      <c r="B34" s="377"/>
      <c r="C34" s="8" t="s">
        <v>16</v>
      </c>
      <c r="D34" s="14"/>
      <c r="E34" s="25"/>
      <c r="F34" s="77">
        <f>+F35+F38</f>
        <v>100511.02299999999</v>
      </c>
      <c r="G34" s="78">
        <f t="shared" si="2"/>
        <v>10.140672814555055</v>
      </c>
      <c r="H34" s="279">
        <v>108825.774</v>
      </c>
      <c r="I34" s="290">
        <f t="shared" si="1"/>
        <v>-7.6404244090191531</v>
      </c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</row>
    <row r="35" spans="1:25" ht="18" customHeight="1">
      <c r="A35" s="377"/>
      <c r="B35" s="377"/>
      <c r="C35" s="8"/>
      <c r="D35" s="39" t="s">
        <v>17</v>
      </c>
      <c r="E35" s="40"/>
      <c r="F35" s="81">
        <v>93969.876999999993</v>
      </c>
      <c r="G35" s="82">
        <f t="shared" si="2"/>
        <v>9.4807290647214124</v>
      </c>
      <c r="H35" s="280">
        <v>107444.55</v>
      </c>
      <c r="I35" s="285">
        <f t="shared" si="1"/>
        <v>-12.541048382630859</v>
      </c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</row>
    <row r="36" spans="1:25" ht="18" customHeight="1">
      <c r="A36" s="377"/>
      <c r="B36" s="377"/>
      <c r="C36" s="8"/>
      <c r="D36" s="41"/>
      <c r="E36" s="157" t="s">
        <v>103</v>
      </c>
      <c r="F36" s="85">
        <f>+F35-F37</f>
        <v>39167.579999999994</v>
      </c>
      <c r="G36" s="86">
        <f t="shared" si="2"/>
        <v>3.9516622342796195</v>
      </c>
      <c r="H36" s="281">
        <v>37861.396999999997</v>
      </c>
      <c r="I36" s="286">
        <f t="shared" si="1"/>
        <v>3.4499070385596076</v>
      </c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</row>
    <row r="37" spans="1:25" ht="18" customHeight="1">
      <c r="A37" s="377"/>
      <c r="B37" s="377"/>
      <c r="C37" s="8"/>
      <c r="D37" s="12"/>
      <c r="E37" s="33" t="s">
        <v>34</v>
      </c>
      <c r="F37" s="85">
        <v>54802.296999999999</v>
      </c>
      <c r="G37" s="86">
        <f t="shared" si="2"/>
        <v>5.529066830441792</v>
      </c>
      <c r="H37" s="281">
        <v>69583.153000000006</v>
      </c>
      <c r="I37" s="286">
        <f t="shared" si="1"/>
        <v>-21.242003793648166</v>
      </c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</row>
    <row r="38" spans="1:25" ht="18" customHeight="1">
      <c r="A38" s="377"/>
      <c r="B38" s="377"/>
      <c r="C38" s="8"/>
      <c r="D38" s="61" t="s">
        <v>35</v>
      </c>
      <c r="E38" s="54"/>
      <c r="F38" s="85">
        <v>6541.1459999999997</v>
      </c>
      <c r="G38" s="86">
        <f t="shared" si="2"/>
        <v>0.65994374983364312</v>
      </c>
      <c r="H38" s="281">
        <v>1381.2239999999999</v>
      </c>
      <c r="I38" s="286">
        <f t="shared" si="1"/>
        <v>373.57604559434242</v>
      </c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</row>
    <row r="39" spans="1:25" ht="18" customHeight="1">
      <c r="A39" s="377"/>
      <c r="B39" s="377"/>
      <c r="C39" s="6"/>
      <c r="D39" s="55" t="s">
        <v>36</v>
      </c>
      <c r="E39" s="56"/>
      <c r="F39" s="93">
        <v>0</v>
      </c>
      <c r="G39" s="94">
        <f t="shared" si="2"/>
        <v>0</v>
      </c>
      <c r="H39" s="283">
        <v>0</v>
      </c>
      <c r="I39" s="288" t="e">
        <f t="shared" si="1"/>
        <v>#DIV/0!</v>
      </c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</row>
    <row r="40" spans="1:25" ht="18" customHeight="1">
      <c r="A40" s="378"/>
      <c r="B40" s="378"/>
      <c r="C40" s="6" t="s">
        <v>18</v>
      </c>
      <c r="D40" s="7"/>
      <c r="E40" s="24"/>
      <c r="F40" s="97">
        <f>SUM(F23,F27,F34)</f>
        <v>991167.20200000005</v>
      </c>
      <c r="G40" s="98">
        <f t="shared" si="2"/>
        <v>100</v>
      </c>
      <c r="H40" s="97">
        <f>SUM(H23,H27,H34)</f>
        <v>978964.29</v>
      </c>
      <c r="I40" s="289">
        <f t="shared" si="1"/>
        <v>1.2465124749341028</v>
      </c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</row>
    <row r="41" spans="1:25" ht="18" customHeight="1">
      <c r="A41" s="155" t="s">
        <v>19</v>
      </c>
    </row>
    <row r="42" spans="1:25" ht="18" customHeight="1">
      <c r="A42" s="156" t="s">
        <v>20</v>
      </c>
    </row>
    <row r="52" spans="26:26">
      <c r="Z52" s="14"/>
    </row>
    <row r="53" spans="26:26">
      <c r="Z53" s="14"/>
    </row>
  </sheetData>
  <mergeCells count="22">
    <mergeCell ref="B23:B40"/>
    <mergeCell ref="A9:A40"/>
    <mergeCell ref="B9:B22"/>
    <mergeCell ref="AA9:AB9"/>
    <mergeCell ref="AC9:AC11"/>
    <mergeCell ref="AA10:AA11"/>
    <mergeCell ref="AB10:AB11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A1:D1"/>
    <mergeCell ref="AA1:AB1"/>
    <mergeCell ref="AA2:AA3"/>
    <mergeCell ref="AB2:AB3"/>
    <mergeCell ref="AC2:AC3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85" zoomScaleNormal="100" zoomScaleSheetLayoutView="85" workbookViewId="0">
      <pane xSplit="4" ySplit="6" topLeftCell="E7" activePane="bottomRight" state="frozen"/>
      <selection activeCell="K31" sqref="K31"/>
      <selection pane="topRight" activeCell="K31" sqref="K31"/>
      <selection pane="bottomLeft" activeCell="K31" sqref="K31"/>
      <selection pane="bottomRight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182" t="s">
        <v>0</v>
      </c>
      <c r="B1" s="182"/>
      <c r="C1" s="76" t="s">
        <v>303</v>
      </c>
      <c r="D1" s="183"/>
      <c r="E1" s="183"/>
      <c r="AA1" s="1" t="str">
        <f>C1</f>
        <v>札幌市</v>
      </c>
      <c r="AB1" s="1" t="s">
        <v>134</v>
      </c>
      <c r="AC1" s="1" t="s">
        <v>135</v>
      </c>
      <c r="AD1" s="184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85">
        <f>I7</f>
        <v>1002443.912</v>
      </c>
      <c r="AC2" s="185">
        <f>I9</f>
        <v>991167.20200000005</v>
      </c>
      <c r="AD2" s="185">
        <f>I10</f>
        <v>11276.709999999963</v>
      </c>
      <c r="AE2" s="185">
        <f>I11</f>
        <v>3743.26</v>
      </c>
      <c r="AF2" s="185">
        <f>I12</f>
        <v>7533.45</v>
      </c>
      <c r="AG2" s="185">
        <f>I13</f>
        <v>2579.4580000000001</v>
      </c>
      <c r="AH2" s="1">
        <f>I14</f>
        <v>0</v>
      </c>
      <c r="AI2" s="185">
        <f>I15</f>
        <v>2580.3530000000001</v>
      </c>
      <c r="AJ2" s="185">
        <f>I25</f>
        <v>516149.47700000001</v>
      </c>
      <c r="AK2" s="186">
        <f>I26</f>
        <v>0.73299999999999998</v>
      </c>
      <c r="AL2" s="187">
        <f>I27</f>
        <v>1.5</v>
      </c>
      <c r="AM2" s="187">
        <f>I28</f>
        <v>95.3</v>
      </c>
      <c r="AN2" s="187">
        <f>I29</f>
        <v>45.6</v>
      </c>
      <c r="AO2" s="187">
        <f>I33</f>
        <v>49.7</v>
      </c>
      <c r="AP2" s="185">
        <f>I16</f>
        <v>65180.165000000001</v>
      </c>
      <c r="AQ2" s="185">
        <f>I17</f>
        <v>224866.43900000001</v>
      </c>
      <c r="AR2" s="185">
        <f>I18</f>
        <v>1083759.763</v>
      </c>
      <c r="AS2" s="188">
        <f>I21</f>
        <v>2.6189030796325907</v>
      </c>
    </row>
    <row r="3" spans="1:45">
      <c r="AA3" s="1" t="s">
        <v>152</v>
      </c>
      <c r="AB3" s="185">
        <f>H7</f>
        <v>986962.11699999997</v>
      </c>
      <c r="AC3" s="185">
        <f>H9</f>
        <v>978964.29</v>
      </c>
      <c r="AD3" s="185">
        <f>H10</f>
        <v>7997.8270000000002</v>
      </c>
      <c r="AE3" s="185">
        <f>H11</f>
        <v>3043.835</v>
      </c>
      <c r="AF3" s="185">
        <f>H12</f>
        <v>4953.9920000000002</v>
      </c>
      <c r="AG3" s="185">
        <f>H13</f>
        <v>-2626.0920000000001</v>
      </c>
      <c r="AH3" s="1">
        <f>H14</f>
        <v>0</v>
      </c>
      <c r="AI3" s="185">
        <f>H15</f>
        <v>-2625.3009999999999</v>
      </c>
      <c r="AJ3" s="185">
        <f>H25</f>
        <v>513570.46600000001</v>
      </c>
      <c r="AK3" s="186">
        <f>H26</f>
        <v>0.73499999999999999</v>
      </c>
      <c r="AL3" s="187">
        <f>H27</f>
        <v>1</v>
      </c>
      <c r="AM3" s="187">
        <f>H28</f>
        <v>95.6</v>
      </c>
      <c r="AN3" s="187">
        <f>H29</f>
        <v>46.3</v>
      </c>
      <c r="AO3" s="187">
        <f>H33</f>
        <v>57.3</v>
      </c>
      <c r="AP3" s="185">
        <f>H16</f>
        <v>61538.601999999999</v>
      </c>
      <c r="AQ3" s="185">
        <f>H17</f>
        <v>155901.85500000001</v>
      </c>
      <c r="AR3" s="185">
        <f>H18</f>
        <v>1071066.0689999999</v>
      </c>
      <c r="AS3" s="188">
        <f>H21</f>
        <v>2.5378645614740911</v>
      </c>
    </row>
    <row r="4" spans="1:45">
      <c r="A4" s="21" t="s">
        <v>153</v>
      </c>
      <c r="AP4" s="185"/>
      <c r="AQ4" s="185"/>
      <c r="AR4" s="185"/>
    </row>
    <row r="5" spans="1:45">
      <c r="I5" s="189" t="s">
        <v>154</v>
      </c>
    </row>
    <row r="6" spans="1:45" s="176" customFormat="1" ht="29.25" customHeight="1">
      <c r="A6" s="190" t="s">
        <v>155</v>
      </c>
      <c r="B6" s="191"/>
      <c r="C6" s="191"/>
      <c r="D6" s="192"/>
      <c r="E6" s="167" t="s">
        <v>277</v>
      </c>
      <c r="F6" s="167" t="s">
        <v>278</v>
      </c>
      <c r="G6" s="167" t="s">
        <v>279</v>
      </c>
      <c r="H6" s="167" t="s">
        <v>280</v>
      </c>
      <c r="I6" s="167" t="s">
        <v>281</v>
      </c>
    </row>
    <row r="7" spans="1:45" ht="27" customHeight="1">
      <c r="A7" s="376" t="s">
        <v>156</v>
      </c>
      <c r="B7" s="47" t="s">
        <v>157</v>
      </c>
      <c r="C7" s="48"/>
      <c r="D7" s="100" t="s">
        <v>158</v>
      </c>
      <c r="E7" s="193">
        <v>885032.36899999995</v>
      </c>
      <c r="F7" s="194">
        <v>921026.08</v>
      </c>
      <c r="G7" s="194">
        <v>980748</v>
      </c>
      <c r="H7" s="194">
        <v>986962.11699999997</v>
      </c>
      <c r="I7" s="194">
        <v>1002443.912</v>
      </c>
    </row>
    <row r="8" spans="1:45" ht="27" customHeight="1">
      <c r="A8" s="377"/>
      <c r="B8" s="26"/>
      <c r="C8" s="61" t="s">
        <v>159</v>
      </c>
      <c r="D8" s="101" t="s">
        <v>38</v>
      </c>
      <c r="E8" s="195">
        <v>404408.54</v>
      </c>
      <c r="F8" s="195">
        <v>401479.7</v>
      </c>
      <c r="G8" s="195">
        <v>457545</v>
      </c>
      <c r="H8" s="195">
        <v>459216.516</v>
      </c>
      <c r="I8" s="196">
        <v>474796.50799999997</v>
      </c>
    </row>
    <row r="9" spans="1:45" ht="27" customHeight="1">
      <c r="A9" s="377"/>
      <c r="B9" s="52" t="s">
        <v>160</v>
      </c>
      <c r="C9" s="53"/>
      <c r="D9" s="102"/>
      <c r="E9" s="197">
        <v>877817.40099999995</v>
      </c>
      <c r="F9" s="197">
        <v>911330.61100000003</v>
      </c>
      <c r="G9" s="197">
        <v>966533</v>
      </c>
      <c r="H9" s="197">
        <v>978964.29</v>
      </c>
      <c r="I9" s="198">
        <v>991167.20200000005</v>
      </c>
    </row>
    <row r="10" spans="1:45" ht="27" customHeight="1">
      <c r="A10" s="377"/>
      <c r="B10" s="52" t="s">
        <v>161</v>
      </c>
      <c r="C10" s="53"/>
      <c r="D10" s="102"/>
      <c r="E10" s="197">
        <v>7214.9679999999998</v>
      </c>
      <c r="F10" s="197">
        <v>9695.4689999999991</v>
      </c>
      <c r="G10" s="197">
        <v>14215</v>
      </c>
      <c r="H10" s="197">
        <v>7997.8270000000002</v>
      </c>
      <c r="I10" s="294">
        <f>+I7-I9</f>
        <v>11276.709999999963</v>
      </c>
    </row>
    <row r="11" spans="1:45" ht="27" customHeight="1">
      <c r="A11" s="377"/>
      <c r="B11" s="52" t="s">
        <v>162</v>
      </c>
      <c r="C11" s="53"/>
      <c r="D11" s="102"/>
      <c r="E11" s="197">
        <v>3223.6689999999999</v>
      </c>
      <c r="F11" s="197">
        <v>3606.8910000000001</v>
      </c>
      <c r="G11" s="197">
        <v>6635</v>
      </c>
      <c r="H11" s="197">
        <v>3043.835</v>
      </c>
      <c r="I11" s="198">
        <v>3743.26</v>
      </c>
    </row>
    <row r="12" spans="1:45" ht="27" customHeight="1">
      <c r="A12" s="377"/>
      <c r="B12" s="52" t="s">
        <v>163</v>
      </c>
      <c r="C12" s="53"/>
      <c r="D12" s="102"/>
      <c r="E12" s="197">
        <v>3991.299</v>
      </c>
      <c r="F12" s="197">
        <v>6088.5780000000004</v>
      </c>
      <c r="G12" s="197">
        <v>7580</v>
      </c>
      <c r="H12" s="197">
        <v>4953.9920000000002</v>
      </c>
      <c r="I12" s="198">
        <v>7533.45</v>
      </c>
    </row>
    <row r="13" spans="1:45" ht="27" customHeight="1">
      <c r="A13" s="377"/>
      <c r="B13" s="52" t="s">
        <v>164</v>
      </c>
      <c r="C13" s="53"/>
      <c r="D13" s="108"/>
      <c r="E13" s="199">
        <v>-620.649</v>
      </c>
      <c r="F13" s="199">
        <v>2097.279</v>
      </c>
      <c r="G13" s="199">
        <v>1492</v>
      </c>
      <c r="H13" s="199">
        <v>-2626.0920000000001</v>
      </c>
      <c r="I13" s="200">
        <v>2579.4580000000001</v>
      </c>
    </row>
    <row r="14" spans="1:45" ht="27" customHeight="1">
      <c r="A14" s="377"/>
      <c r="B14" s="112" t="s">
        <v>165</v>
      </c>
      <c r="C14" s="68"/>
      <c r="D14" s="108"/>
      <c r="E14" s="199">
        <v>0</v>
      </c>
      <c r="F14" s="199">
        <v>0</v>
      </c>
      <c r="G14" s="199">
        <v>0</v>
      </c>
      <c r="H14" s="199">
        <v>0</v>
      </c>
      <c r="I14" s="200">
        <v>0</v>
      </c>
    </row>
    <row r="15" spans="1:45" ht="27" customHeight="1">
      <c r="A15" s="377"/>
      <c r="B15" s="57" t="s">
        <v>166</v>
      </c>
      <c r="C15" s="58"/>
      <c r="D15" s="201"/>
      <c r="E15" s="202">
        <v>-614.601</v>
      </c>
      <c r="F15" s="202">
        <v>-3753.8510000000001</v>
      </c>
      <c r="G15" s="202">
        <v>1492</v>
      </c>
      <c r="H15" s="202">
        <v>-2625.3009999999999</v>
      </c>
      <c r="I15" s="203">
        <v>2580.3530000000001</v>
      </c>
    </row>
    <row r="16" spans="1:45" ht="27" customHeight="1">
      <c r="A16" s="377"/>
      <c r="B16" s="204" t="s">
        <v>167</v>
      </c>
      <c r="C16" s="205"/>
      <c r="D16" s="206" t="s">
        <v>39</v>
      </c>
      <c r="E16" s="207">
        <v>61576.966999999997</v>
      </c>
      <c r="F16" s="207">
        <v>56006.603999999999</v>
      </c>
      <c r="G16" s="207">
        <v>59694</v>
      </c>
      <c r="H16" s="207">
        <v>61538.601999999999</v>
      </c>
      <c r="I16" s="208">
        <v>65180.165000000001</v>
      </c>
    </row>
    <row r="17" spans="1:9" ht="27" customHeight="1">
      <c r="A17" s="377"/>
      <c r="B17" s="52" t="s">
        <v>168</v>
      </c>
      <c r="C17" s="53"/>
      <c r="D17" s="101" t="s">
        <v>40</v>
      </c>
      <c r="E17" s="197">
        <v>1596933.4450000001</v>
      </c>
      <c r="F17" s="197">
        <v>128409.561</v>
      </c>
      <c r="G17" s="197">
        <v>177695</v>
      </c>
      <c r="H17" s="197">
        <v>155901.85500000001</v>
      </c>
      <c r="I17" s="198">
        <v>224866.43900000001</v>
      </c>
    </row>
    <row r="18" spans="1:9" ht="27" customHeight="1">
      <c r="A18" s="377"/>
      <c r="B18" s="52" t="s">
        <v>169</v>
      </c>
      <c r="C18" s="53"/>
      <c r="D18" s="101" t="s">
        <v>41</v>
      </c>
      <c r="E18" s="197">
        <v>980816.571</v>
      </c>
      <c r="F18" s="197">
        <v>1015476.839</v>
      </c>
      <c r="G18" s="197">
        <v>1049617</v>
      </c>
      <c r="H18" s="197">
        <v>1071066.0689999999</v>
      </c>
      <c r="I18" s="198">
        <v>1083759.763</v>
      </c>
    </row>
    <row r="19" spans="1:9" ht="27" customHeight="1">
      <c r="A19" s="377"/>
      <c r="B19" s="52" t="s">
        <v>170</v>
      </c>
      <c r="C19" s="53"/>
      <c r="D19" s="101" t="s">
        <v>171</v>
      </c>
      <c r="E19" s="197">
        <f>E17+E18-E16</f>
        <v>2516173.0489999996</v>
      </c>
      <c r="F19" s="197">
        <f>F17+F18-F16</f>
        <v>1087879.7960000001</v>
      </c>
      <c r="G19" s="197">
        <f>G17+G18-G16</f>
        <v>1167618</v>
      </c>
      <c r="H19" s="197">
        <f>H17+H18-H16</f>
        <v>1165429.3219999999</v>
      </c>
      <c r="I19" s="197">
        <f>I17+I18-I16</f>
        <v>1243446.037</v>
      </c>
    </row>
    <row r="20" spans="1:9" ht="27" customHeight="1">
      <c r="A20" s="377"/>
      <c r="B20" s="52" t="s">
        <v>172</v>
      </c>
      <c r="C20" s="53"/>
      <c r="D20" s="102" t="s">
        <v>173</v>
      </c>
      <c r="E20" s="209">
        <f>E18/E8</f>
        <v>2.4253112236452772</v>
      </c>
      <c r="F20" s="209">
        <f>F18/F8</f>
        <v>2.5293354533242902</v>
      </c>
      <c r="G20" s="209">
        <f>G18/G8</f>
        <v>2.2940191675135777</v>
      </c>
      <c r="H20" s="209">
        <f>H18/H8</f>
        <v>2.3323770632848926</v>
      </c>
      <c r="I20" s="209">
        <f>I18/I8</f>
        <v>2.2825773668074243</v>
      </c>
    </row>
    <row r="21" spans="1:9" ht="27" customHeight="1">
      <c r="A21" s="377"/>
      <c r="B21" s="52" t="s">
        <v>174</v>
      </c>
      <c r="C21" s="53"/>
      <c r="D21" s="102" t="s">
        <v>175</v>
      </c>
      <c r="E21" s="209">
        <f>E19/E8</f>
        <v>6.2218593331387115</v>
      </c>
      <c r="F21" s="209">
        <f>F19/F8</f>
        <v>2.7096757220850769</v>
      </c>
      <c r="G21" s="209">
        <f>G19/G8</f>
        <v>2.5519194833295087</v>
      </c>
      <c r="H21" s="209">
        <f>H19/H8</f>
        <v>2.5378645614740911</v>
      </c>
      <c r="I21" s="209">
        <f>I19/I8</f>
        <v>2.6189030796325907</v>
      </c>
    </row>
    <row r="22" spans="1:9" ht="27" customHeight="1">
      <c r="A22" s="377"/>
      <c r="B22" s="52" t="s">
        <v>176</v>
      </c>
      <c r="C22" s="53"/>
      <c r="D22" s="102" t="s">
        <v>177</v>
      </c>
      <c r="E22" s="197">
        <f>E18/E24*1000000</f>
        <v>502375.88380397833</v>
      </c>
      <c r="F22" s="197">
        <f>F18/F24*1000000</f>
        <v>520128.93089170218</v>
      </c>
      <c r="G22" s="197">
        <f>G18/G24*1000000</f>
        <v>537615.57830641535</v>
      </c>
      <c r="H22" s="197">
        <f>H18/H24*1000000</f>
        <v>548601.82722823089</v>
      </c>
      <c r="I22" s="197">
        <f>I18/I24*1000000</f>
        <v>555103.5584698692</v>
      </c>
    </row>
    <row r="23" spans="1:9" ht="27" customHeight="1">
      <c r="A23" s="377"/>
      <c r="B23" s="52" t="s">
        <v>178</v>
      </c>
      <c r="C23" s="53"/>
      <c r="D23" s="102" t="s">
        <v>179</v>
      </c>
      <c r="E23" s="197">
        <f>E19/E24*1000000</f>
        <v>1288788.0330226657</v>
      </c>
      <c r="F23" s="197">
        <f>F19/F24*1000000</f>
        <v>557213.84624525451</v>
      </c>
      <c r="G23" s="197">
        <f>G19/G24*1000000</f>
        <v>598055.88734841382</v>
      </c>
      <c r="H23" s="197">
        <f>H19/H24*1000000</f>
        <v>596934.84282579611</v>
      </c>
      <c r="I23" s="197">
        <f>I19/I24*1000000</f>
        <v>636895.13439147372</v>
      </c>
    </row>
    <row r="24" spans="1:9" ht="27" customHeight="1">
      <c r="A24" s="377"/>
      <c r="B24" s="210" t="s">
        <v>180</v>
      </c>
      <c r="C24" s="211"/>
      <c r="D24" s="212" t="s">
        <v>181</v>
      </c>
      <c r="E24" s="202">
        <v>1952356</v>
      </c>
      <c r="F24" s="202">
        <f>E24</f>
        <v>1952356</v>
      </c>
      <c r="G24" s="202">
        <f>F24</f>
        <v>1952356</v>
      </c>
      <c r="H24" s="202">
        <f>G24</f>
        <v>1952356</v>
      </c>
      <c r="I24" s="203">
        <f>H24</f>
        <v>1952356</v>
      </c>
    </row>
    <row r="25" spans="1:9" ht="27" customHeight="1">
      <c r="A25" s="377"/>
      <c r="B25" s="11" t="s">
        <v>182</v>
      </c>
      <c r="C25" s="213"/>
      <c r="D25" s="214"/>
      <c r="E25" s="195">
        <v>449590.66399999999</v>
      </c>
      <c r="F25" s="195">
        <v>450146.45299999998</v>
      </c>
      <c r="G25" s="195">
        <v>509473</v>
      </c>
      <c r="H25" s="195">
        <v>513570.46600000001</v>
      </c>
      <c r="I25" s="215">
        <v>516149.47700000001</v>
      </c>
    </row>
    <row r="26" spans="1:9" ht="27" customHeight="1">
      <c r="A26" s="377"/>
      <c r="B26" s="216" t="s">
        <v>183</v>
      </c>
      <c r="C26" s="217"/>
      <c r="D26" s="218"/>
      <c r="E26" s="219">
        <v>0.71799999999999997</v>
      </c>
      <c r="F26" s="219">
        <v>0.72799999999999998</v>
      </c>
      <c r="G26" s="219">
        <v>0.73199999999999998</v>
      </c>
      <c r="H26" s="219">
        <v>0.73499999999999999</v>
      </c>
      <c r="I26" s="220">
        <v>0.73299999999999998</v>
      </c>
    </row>
    <row r="27" spans="1:9" ht="27" customHeight="1">
      <c r="A27" s="377"/>
      <c r="B27" s="216" t="s">
        <v>184</v>
      </c>
      <c r="C27" s="217"/>
      <c r="D27" s="218"/>
      <c r="E27" s="221">
        <v>0.9</v>
      </c>
      <c r="F27" s="221">
        <v>1.4</v>
      </c>
      <c r="G27" s="221">
        <v>1.5</v>
      </c>
      <c r="H27" s="221">
        <v>1</v>
      </c>
      <c r="I27" s="222">
        <v>1.5</v>
      </c>
    </row>
    <row r="28" spans="1:9" ht="27" customHeight="1">
      <c r="A28" s="377"/>
      <c r="B28" s="216" t="s">
        <v>185</v>
      </c>
      <c r="C28" s="217"/>
      <c r="D28" s="218"/>
      <c r="E28" s="221">
        <v>91.6</v>
      </c>
      <c r="F28" s="221">
        <v>94.7</v>
      </c>
      <c r="G28" s="221">
        <v>93.6</v>
      </c>
      <c r="H28" s="221">
        <v>95.6</v>
      </c>
      <c r="I28" s="222">
        <v>95.3</v>
      </c>
    </row>
    <row r="29" spans="1:9" ht="27" customHeight="1">
      <c r="A29" s="377"/>
      <c r="B29" s="223" t="s">
        <v>186</v>
      </c>
      <c r="C29" s="224"/>
      <c r="D29" s="225"/>
      <c r="E29" s="226">
        <v>47.1</v>
      </c>
      <c r="F29" s="226">
        <v>45.4</v>
      </c>
      <c r="G29" s="226">
        <v>42.3</v>
      </c>
      <c r="H29" s="226">
        <v>46.3</v>
      </c>
      <c r="I29" s="227">
        <v>45.6</v>
      </c>
    </row>
    <row r="30" spans="1:9" ht="27" customHeight="1">
      <c r="A30" s="377"/>
      <c r="B30" s="376" t="s">
        <v>187</v>
      </c>
      <c r="C30" s="20" t="s">
        <v>188</v>
      </c>
      <c r="D30" s="228"/>
      <c r="E30" s="229">
        <v>0</v>
      </c>
      <c r="F30" s="229">
        <v>0</v>
      </c>
      <c r="G30" s="229">
        <v>0</v>
      </c>
      <c r="H30" s="229">
        <v>0</v>
      </c>
      <c r="I30" s="230">
        <v>0</v>
      </c>
    </row>
    <row r="31" spans="1:9" ht="27" customHeight="1">
      <c r="A31" s="377"/>
      <c r="B31" s="377"/>
      <c r="C31" s="216" t="s">
        <v>189</v>
      </c>
      <c r="D31" s="218"/>
      <c r="E31" s="221">
        <v>0</v>
      </c>
      <c r="F31" s="221">
        <v>0</v>
      </c>
      <c r="G31" s="221">
        <v>0</v>
      </c>
      <c r="H31" s="221">
        <v>0</v>
      </c>
      <c r="I31" s="222">
        <v>0</v>
      </c>
    </row>
    <row r="32" spans="1:9" ht="27" customHeight="1">
      <c r="A32" s="377"/>
      <c r="B32" s="377"/>
      <c r="C32" s="216" t="s">
        <v>190</v>
      </c>
      <c r="D32" s="218"/>
      <c r="E32" s="221">
        <v>4.9000000000000004</v>
      </c>
      <c r="F32" s="221">
        <v>3.7</v>
      </c>
      <c r="G32" s="221">
        <v>2.8</v>
      </c>
      <c r="H32" s="221">
        <v>2.2000000000000002</v>
      </c>
      <c r="I32" s="222">
        <v>2.1</v>
      </c>
    </row>
    <row r="33" spans="1:9" ht="27" customHeight="1">
      <c r="A33" s="378"/>
      <c r="B33" s="378"/>
      <c r="C33" s="223" t="s">
        <v>191</v>
      </c>
      <c r="D33" s="225"/>
      <c r="E33" s="226">
        <v>61.8</v>
      </c>
      <c r="F33" s="226">
        <v>59</v>
      </c>
      <c r="G33" s="226">
        <v>63.8</v>
      </c>
      <c r="H33" s="226">
        <v>57.3</v>
      </c>
      <c r="I33" s="231">
        <v>49.7</v>
      </c>
    </row>
    <row r="34" spans="1:9" ht="27" customHeight="1">
      <c r="A34" s="1" t="s">
        <v>282</v>
      </c>
      <c r="B34" s="14"/>
      <c r="C34" s="14"/>
      <c r="D34" s="14"/>
      <c r="E34" s="232"/>
      <c r="F34" s="232"/>
      <c r="G34" s="232"/>
      <c r="H34" s="232"/>
      <c r="I34" s="233"/>
    </row>
    <row r="35" spans="1:9" ht="27" customHeight="1">
      <c r="A35" s="27" t="s">
        <v>192</v>
      </c>
    </row>
    <row r="36" spans="1:9">
      <c r="A36" s="234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0"/>
  <sheetViews>
    <sheetView view="pageBreakPreview" zoomScale="85" zoomScaleNormal="100" zoomScaleSheetLayoutView="85" workbookViewId="0">
      <pane xSplit="5" ySplit="7" topLeftCell="F8" activePane="bottomRight" state="frozen"/>
      <selection activeCell="K31" sqref="K31"/>
      <selection pane="topRight" activeCell="K31" sqref="K31"/>
      <selection pane="bottomLeft" activeCell="K31" sqref="K31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3" width="13.625" style="1" customWidth="1"/>
    <col min="14" max="14" width="13.625" style="14" customWidth="1"/>
    <col min="15" max="23" width="13.625" style="1" customWidth="1"/>
    <col min="24" max="27" width="12" style="1" customWidth="1"/>
    <col min="28" max="16384" width="9" style="1"/>
  </cols>
  <sheetData>
    <row r="1" spans="1:27" ht="33.950000000000003" customHeight="1">
      <c r="A1" s="70" t="s">
        <v>0</v>
      </c>
      <c r="B1" s="42"/>
      <c r="C1" s="42"/>
      <c r="D1" s="107" t="s">
        <v>303</v>
      </c>
      <c r="E1" s="44"/>
      <c r="F1" s="44"/>
      <c r="G1" s="44"/>
    </row>
    <row r="2" spans="1:27" ht="15" customHeight="1"/>
    <row r="3" spans="1:27" ht="15" customHeight="1">
      <c r="A3" s="45" t="s">
        <v>193</v>
      </c>
      <c r="B3" s="45"/>
      <c r="C3" s="45"/>
      <c r="D3" s="45"/>
    </row>
    <row r="4" spans="1:27" ht="15" customHeight="1">
      <c r="A4" s="45"/>
      <c r="B4" s="45"/>
      <c r="C4" s="45"/>
      <c r="D4" s="45"/>
    </row>
    <row r="5" spans="1:27" ht="15.95" customHeight="1">
      <c r="A5" s="37" t="s">
        <v>283</v>
      </c>
      <c r="B5" s="37"/>
      <c r="C5" s="37"/>
      <c r="D5" s="37"/>
      <c r="K5" s="46"/>
      <c r="M5" s="46"/>
      <c r="Q5" s="46" t="s">
        <v>44</v>
      </c>
    </row>
    <row r="6" spans="1:27" ht="15.95" customHeight="1">
      <c r="A6" s="400" t="s">
        <v>45</v>
      </c>
      <c r="B6" s="401"/>
      <c r="C6" s="401"/>
      <c r="D6" s="401"/>
      <c r="E6" s="402"/>
      <c r="F6" s="421" t="s">
        <v>293</v>
      </c>
      <c r="G6" s="422"/>
      <c r="H6" s="421" t="s">
        <v>294</v>
      </c>
      <c r="I6" s="422"/>
      <c r="J6" s="421" t="s">
        <v>295</v>
      </c>
      <c r="K6" s="422"/>
      <c r="L6" s="421" t="s">
        <v>296</v>
      </c>
      <c r="M6" s="422"/>
      <c r="N6" s="421" t="s">
        <v>297</v>
      </c>
      <c r="O6" s="422"/>
      <c r="P6" s="421" t="s">
        <v>298</v>
      </c>
      <c r="Q6" s="422"/>
    </row>
    <row r="7" spans="1:27" ht="15.95" customHeight="1">
      <c r="A7" s="403"/>
      <c r="B7" s="404"/>
      <c r="C7" s="404"/>
      <c r="D7" s="404"/>
      <c r="E7" s="405"/>
      <c r="F7" s="175" t="s">
        <v>284</v>
      </c>
      <c r="G7" s="51" t="s">
        <v>1</v>
      </c>
      <c r="H7" s="175" t="s">
        <v>284</v>
      </c>
      <c r="I7" s="51" t="s">
        <v>1</v>
      </c>
      <c r="J7" s="175" t="s">
        <v>284</v>
      </c>
      <c r="K7" s="51" t="s">
        <v>1</v>
      </c>
      <c r="L7" s="175" t="s">
        <v>284</v>
      </c>
      <c r="M7" s="51" t="s">
        <v>1</v>
      </c>
      <c r="N7" s="175" t="s">
        <v>284</v>
      </c>
      <c r="O7" s="51" t="s">
        <v>1</v>
      </c>
      <c r="P7" s="175" t="s">
        <v>284</v>
      </c>
      <c r="Q7" s="291" t="s">
        <v>1</v>
      </c>
    </row>
    <row r="8" spans="1:27" ht="15.95" customHeight="1">
      <c r="A8" s="406" t="s">
        <v>84</v>
      </c>
      <c r="B8" s="47" t="s">
        <v>46</v>
      </c>
      <c r="C8" s="48"/>
      <c r="D8" s="48"/>
      <c r="E8" s="100" t="s">
        <v>37</v>
      </c>
      <c r="F8" s="304">
        <v>24672</v>
      </c>
      <c r="G8" s="305">
        <v>23861</v>
      </c>
      <c r="H8" s="340">
        <v>2073</v>
      </c>
      <c r="I8" s="341">
        <v>2129</v>
      </c>
      <c r="J8" s="340">
        <f>J9+J10</f>
        <v>1896</v>
      </c>
      <c r="K8" s="341">
        <f>K9+K10</f>
        <v>1877</v>
      </c>
      <c r="L8" s="340">
        <f>L9+L10</f>
        <v>46939</v>
      </c>
      <c r="M8" s="341">
        <f>M9+M10</f>
        <v>47861</v>
      </c>
      <c r="N8" s="113">
        <v>42281</v>
      </c>
      <c r="O8" s="320">
        <v>42276</v>
      </c>
      <c r="P8" s="113">
        <v>49640</v>
      </c>
      <c r="Q8" s="115">
        <v>50593</v>
      </c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15.95" customHeight="1">
      <c r="A9" s="407"/>
      <c r="B9" s="14"/>
      <c r="C9" s="61" t="s">
        <v>47</v>
      </c>
      <c r="D9" s="53"/>
      <c r="E9" s="101" t="s">
        <v>38</v>
      </c>
      <c r="F9" s="306">
        <v>24239</v>
      </c>
      <c r="G9" s="307">
        <v>23271</v>
      </c>
      <c r="H9" s="342">
        <v>2073</v>
      </c>
      <c r="I9" s="343">
        <v>2129</v>
      </c>
      <c r="J9" s="342">
        <f>1362+532</f>
        <v>1894</v>
      </c>
      <c r="K9" s="343">
        <v>1877</v>
      </c>
      <c r="L9" s="342">
        <f>41068+5871</f>
        <v>46939</v>
      </c>
      <c r="M9" s="343">
        <v>47861</v>
      </c>
      <c r="N9" s="116">
        <v>42257</v>
      </c>
      <c r="O9" s="321">
        <v>42215</v>
      </c>
      <c r="P9" s="116">
        <v>49622</v>
      </c>
      <c r="Q9" s="119">
        <v>50588</v>
      </c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5.95" customHeight="1">
      <c r="A10" s="407"/>
      <c r="B10" s="11"/>
      <c r="C10" s="61" t="s">
        <v>48</v>
      </c>
      <c r="D10" s="53"/>
      <c r="E10" s="101" t="s">
        <v>39</v>
      </c>
      <c r="F10" s="306">
        <v>433</v>
      </c>
      <c r="G10" s="307">
        <v>590</v>
      </c>
      <c r="H10" s="344">
        <v>0</v>
      </c>
      <c r="I10" s="345">
        <v>0</v>
      </c>
      <c r="J10" s="344">
        <v>2</v>
      </c>
      <c r="K10" s="345">
        <v>0</v>
      </c>
      <c r="L10" s="344">
        <v>0</v>
      </c>
      <c r="M10" s="345">
        <v>0</v>
      </c>
      <c r="N10" s="116">
        <v>24</v>
      </c>
      <c r="O10" s="321">
        <v>61</v>
      </c>
      <c r="P10" s="116">
        <v>19</v>
      </c>
      <c r="Q10" s="119">
        <v>5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15.95" customHeight="1">
      <c r="A11" s="407"/>
      <c r="B11" s="66" t="s">
        <v>49</v>
      </c>
      <c r="C11" s="67"/>
      <c r="D11" s="67"/>
      <c r="E11" s="103" t="s">
        <v>40</v>
      </c>
      <c r="F11" s="308">
        <v>24157</v>
      </c>
      <c r="G11" s="309">
        <v>23362</v>
      </c>
      <c r="H11" s="346">
        <v>2186</v>
      </c>
      <c r="I11" s="347">
        <v>2338</v>
      </c>
      <c r="J11" s="346">
        <f>J12+J13</f>
        <v>1971</v>
      </c>
      <c r="K11" s="347">
        <f>K12+K13</f>
        <v>1872</v>
      </c>
      <c r="L11" s="346">
        <f>L12+L13</f>
        <v>38305</v>
      </c>
      <c r="M11" s="347">
        <f>M12+M13</f>
        <v>38364</v>
      </c>
      <c r="N11" s="121">
        <v>31904</v>
      </c>
      <c r="O11" s="322">
        <v>33094</v>
      </c>
      <c r="P11" s="121">
        <v>47604</v>
      </c>
      <c r="Q11" s="124">
        <v>47818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15.95" customHeight="1">
      <c r="A12" s="407"/>
      <c r="B12" s="8"/>
      <c r="C12" s="61" t="s">
        <v>50</v>
      </c>
      <c r="D12" s="53"/>
      <c r="E12" s="101" t="s">
        <v>41</v>
      </c>
      <c r="F12" s="306">
        <v>24157</v>
      </c>
      <c r="G12" s="307">
        <v>23362</v>
      </c>
      <c r="H12" s="346">
        <v>2186</v>
      </c>
      <c r="I12" s="343">
        <v>2338</v>
      </c>
      <c r="J12" s="346">
        <f>1941+20</f>
        <v>1961</v>
      </c>
      <c r="K12" s="343">
        <v>1872</v>
      </c>
      <c r="L12" s="346">
        <f>34171+4075</f>
        <v>38246</v>
      </c>
      <c r="M12" s="343">
        <f>33796+4535</f>
        <v>38331</v>
      </c>
      <c r="N12" s="116">
        <v>31862</v>
      </c>
      <c r="O12" s="321">
        <v>32991</v>
      </c>
      <c r="P12" s="116">
        <v>47593</v>
      </c>
      <c r="Q12" s="119">
        <v>47758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15.95" customHeight="1">
      <c r="A13" s="407"/>
      <c r="B13" s="14"/>
      <c r="C13" s="50" t="s">
        <v>51</v>
      </c>
      <c r="D13" s="68"/>
      <c r="E13" s="104" t="s">
        <v>42</v>
      </c>
      <c r="F13" s="358">
        <v>0</v>
      </c>
      <c r="G13" s="359">
        <v>0</v>
      </c>
      <c r="H13" s="344">
        <v>0</v>
      </c>
      <c r="I13" s="345">
        <v>0</v>
      </c>
      <c r="J13" s="344">
        <v>10</v>
      </c>
      <c r="K13" s="345">
        <v>0</v>
      </c>
      <c r="L13" s="344">
        <v>59</v>
      </c>
      <c r="M13" s="345">
        <v>33</v>
      </c>
      <c r="N13" s="302">
        <v>42</v>
      </c>
      <c r="O13" s="323">
        <v>104</v>
      </c>
      <c r="P13" s="125">
        <v>11</v>
      </c>
      <c r="Q13" s="128">
        <v>60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5.95" customHeight="1">
      <c r="A14" s="407"/>
      <c r="B14" s="52" t="s">
        <v>52</v>
      </c>
      <c r="C14" s="53"/>
      <c r="D14" s="53"/>
      <c r="E14" s="101" t="s">
        <v>194</v>
      </c>
      <c r="F14" s="265">
        <f>F9-F12</f>
        <v>82</v>
      </c>
      <c r="G14" s="266">
        <f t="shared" ref="F14:G15" si="0">G9-G12</f>
        <v>-91</v>
      </c>
      <c r="H14" s="348">
        <f t="shared" ref="H14:Q15" si="1">H9-H12</f>
        <v>-113</v>
      </c>
      <c r="I14" s="349">
        <f t="shared" si="1"/>
        <v>-209</v>
      </c>
      <c r="J14" s="348">
        <f>J9-J12</f>
        <v>-67</v>
      </c>
      <c r="K14" s="349">
        <f>K9-K12</f>
        <v>5</v>
      </c>
      <c r="L14" s="348">
        <f t="shared" ref="L14:M15" si="2">L9-L12</f>
        <v>8693</v>
      </c>
      <c r="M14" s="349">
        <f>M9-M12</f>
        <v>9530</v>
      </c>
      <c r="N14" s="159">
        <f t="shared" ref="N14:O15" si="3">N9-N12</f>
        <v>10395</v>
      </c>
      <c r="O14" s="324">
        <f t="shared" si="3"/>
        <v>9224</v>
      </c>
      <c r="P14" s="159">
        <f t="shared" si="1"/>
        <v>2029</v>
      </c>
      <c r="Q14" s="148">
        <f t="shared" si="1"/>
        <v>2830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5.95" customHeight="1">
      <c r="A15" s="407"/>
      <c r="B15" s="52" t="s">
        <v>53</v>
      </c>
      <c r="C15" s="53"/>
      <c r="D15" s="53"/>
      <c r="E15" s="101" t="s">
        <v>195</v>
      </c>
      <c r="F15" s="265">
        <f t="shared" si="0"/>
        <v>433</v>
      </c>
      <c r="G15" s="266">
        <f t="shared" si="0"/>
        <v>590</v>
      </c>
      <c r="H15" s="348">
        <f t="shared" si="1"/>
        <v>0</v>
      </c>
      <c r="I15" s="349">
        <f t="shared" si="1"/>
        <v>0</v>
      </c>
      <c r="J15" s="348">
        <f t="shared" si="1"/>
        <v>-8</v>
      </c>
      <c r="K15" s="349">
        <f t="shared" si="1"/>
        <v>0</v>
      </c>
      <c r="L15" s="348">
        <f t="shared" si="2"/>
        <v>-59</v>
      </c>
      <c r="M15" s="349">
        <f t="shared" si="2"/>
        <v>-33</v>
      </c>
      <c r="N15" s="159">
        <f t="shared" si="3"/>
        <v>-18</v>
      </c>
      <c r="O15" s="324">
        <f t="shared" si="3"/>
        <v>-43</v>
      </c>
      <c r="P15" s="159">
        <f t="shared" si="1"/>
        <v>8</v>
      </c>
      <c r="Q15" s="148">
        <f t="shared" si="1"/>
        <v>-55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5.95" customHeight="1">
      <c r="A16" s="407"/>
      <c r="B16" s="52" t="s">
        <v>54</v>
      </c>
      <c r="C16" s="53"/>
      <c r="D16" s="53"/>
      <c r="E16" s="101" t="s">
        <v>196</v>
      </c>
      <c r="F16" s="265">
        <f>F8-F11</f>
        <v>515</v>
      </c>
      <c r="G16" s="266">
        <f t="shared" ref="G16" si="4">G8-G11</f>
        <v>499</v>
      </c>
      <c r="H16" s="348">
        <f t="shared" ref="H16:Q16" si="5">H8-H11</f>
        <v>-113</v>
      </c>
      <c r="I16" s="349">
        <f t="shared" si="5"/>
        <v>-209</v>
      </c>
      <c r="J16" s="348">
        <f>J8-J11</f>
        <v>-75</v>
      </c>
      <c r="K16" s="349">
        <f>K8-K11</f>
        <v>5</v>
      </c>
      <c r="L16" s="348">
        <f t="shared" ref="L16:M16" si="6">L8-L11</f>
        <v>8634</v>
      </c>
      <c r="M16" s="349">
        <f t="shared" si="6"/>
        <v>9497</v>
      </c>
      <c r="N16" s="159">
        <f t="shared" ref="N16:O16" si="7">N8-N11</f>
        <v>10377</v>
      </c>
      <c r="O16" s="324">
        <f t="shared" si="7"/>
        <v>9182</v>
      </c>
      <c r="P16" s="159">
        <f t="shared" si="5"/>
        <v>2036</v>
      </c>
      <c r="Q16" s="148">
        <f t="shared" si="5"/>
        <v>2775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15.95" customHeight="1">
      <c r="A17" s="407"/>
      <c r="B17" s="52" t="s">
        <v>55</v>
      </c>
      <c r="C17" s="53"/>
      <c r="D17" s="53"/>
      <c r="E17" s="43"/>
      <c r="F17" s="360">
        <v>8783</v>
      </c>
      <c r="G17" s="361">
        <v>9297</v>
      </c>
      <c r="H17" s="342">
        <v>4462</v>
      </c>
      <c r="I17" s="343">
        <v>4350</v>
      </c>
      <c r="J17" s="342">
        <v>484</v>
      </c>
      <c r="K17" s="343">
        <v>409</v>
      </c>
      <c r="L17" s="342">
        <v>210182</v>
      </c>
      <c r="M17" s="343">
        <v>218817</v>
      </c>
      <c r="N17" s="116"/>
      <c r="O17" s="325"/>
      <c r="P17" s="120">
        <v>0</v>
      </c>
      <c r="Q17" s="129">
        <v>0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15.95" customHeight="1">
      <c r="A18" s="408"/>
      <c r="B18" s="59" t="s">
        <v>56</v>
      </c>
      <c r="C18" s="37"/>
      <c r="D18" s="37"/>
      <c r="E18" s="15"/>
      <c r="F18" s="312">
        <v>0</v>
      </c>
      <c r="G18" s="313">
        <v>0</v>
      </c>
      <c r="H18" s="350"/>
      <c r="I18" s="351"/>
      <c r="J18" s="350">
        <v>0</v>
      </c>
      <c r="K18" s="351">
        <v>0</v>
      </c>
      <c r="L18" s="350">
        <v>0</v>
      </c>
      <c r="M18" s="351">
        <v>0</v>
      </c>
      <c r="N18" s="130"/>
      <c r="O18" s="326"/>
      <c r="P18" s="130">
        <v>0</v>
      </c>
      <c r="Q18" s="132">
        <v>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5.95" customHeight="1">
      <c r="A19" s="407" t="s">
        <v>85</v>
      </c>
      <c r="B19" s="66" t="s">
        <v>57</v>
      </c>
      <c r="C19" s="69"/>
      <c r="D19" s="69"/>
      <c r="E19" s="105"/>
      <c r="F19" s="314">
        <v>2558</v>
      </c>
      <c r="G19" s="315">
        <v>2353</v>
      </c>
      <c r="H19" s="352">
        <v>1038</v>
      </c>
      <c r="I19" s="353">
        <v>942</v>
      </c>
      <c r="J19" s="352">
        <v>1762</v>
      </c>
      <c r="K19" s="353">
        <v>1454</v>
      </c>
      <c r="L19" s="352">
        <v>15223</v>
      </c>
      <c r="M19" s="353">
        <v>8473</v>
      </c>
      <c r="N19" s="133">
        <v>2636</v>
      </c>
      <c r="O19" s="327">
        <v>5315</v>
      </c>
      <c r="P19" s="133">
        <v>19645</v>
      </c>
      <c r="Q19" s="136">
        <v>18014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15.95" customHeight="1">
      <c r="A20" s="407"/>
      <c r="B20" s="13"/>
      <c r="C20" s="61" t="s">
        <v>58</v>
      </c>
      <c r="D20" s="53"/>
      <c r="E20" s="101"/>
      <c r="F20" s="265">
        <v>758</v>
      </c>
      <c r="G20" s="266">
        <v>602</v>
      </c>
      <c r="H20" s="342">
        <v>324</v>
      </c>
      <c r="I20" s="345">
        <v>248</v>
      </c>
      <c r="J20" s="342">
        <v>295</v>
      </c>
      <c r="K20" s="345">
        <v>611</v>
      </c>
      <c r="L20" s="342">
        <v>7838</v>
      </c>
      <c r="M20" s="345">
        <v>5956</v>
      </c>
      <c r="N20" s="116">
        <v>1000</v>
      </c>
      <c r="O20" s="321">
        <v>1500</v>
      </c>
      <c r="P20" s="116">
        <v>13875</v>
      </c>
      <c r="Q20" s="119">
        <v>13024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15.95" customHeight="1">
      <c r="A21" s="407"/>
      <c r="B21" s="26" t="s">
        <v>59</v>
      </c>
      <c r="C21" s="67"/>
      <c r="D21" s="67"/>
      <c r="E21" s="103" t="s">
        <v>197</v>
      </c>
      <c r="F21" s="316">
        <v>2558</v>
      </c>
      <c r="G21" s="317">
        <v>2353</v>
      </c>
      <c r="H21" s="346">
        <v>1038</v>
      </c>
      <c r="I21" s="347">
        <v>942</v>
      </c>
      <c r="J21" s="346">
        <v>1762</v>
      </c>
      <c r="K21" s="347">
        <v>1454</v>
      </c>
      <c r="L21" s="346">
        <v>15223</v>
      </c>
      <c r="M21" s="347">
        <v>8473</v>
      </c>
      <c r="N21" s="121">
        <v>2636</v>
      </c>
      <c r="O21" s="322">
        <v>5315</v>
      </c>
      <c r="P21" s="121">
        <v>19645</v>
      </c>
      <c r="Q21" s="124">
        <v>18014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15.95" customHeight="1">
      <c r="A22" s="407"/>
      <c r="B22" s="66" t="s">
        <v>60</v>
      </c>
      <c r="C22" s="69"/>
      <c r="D22" s="69"/>
      <c r="E22" s="105" t="s">
        <v>198</v>
      </c>
      <c r="F22" s="314">
        <v>3413</v>
      </c>
      <c r="G22" s="315">
        <v>3217</v>
      </c>
      <c r="H22" s="352">
        <v>1744</v>
      </c>
      <c r="I22" s="353">
        <v>1644</v>
      </c>
      <c r="J22" s="352">
        <v>1921</v>
      </c>
      <c r="K22" s="353">
        <v>1630</v>
      </c>
      <c r="L22" s="352">
        <v>36261</v>
      </c>
      <c r="M22" s="353">
        <v>30560</v>
      </c>
      <c r="N22" s="133">
        <v>23981</v>
      </c>
      <c r="O22" s="327">
        <v>26249</v>
      </c>
      <c r="P22" s="133">
        <v>37138</v>
      </c>
      <c r="Q22" s="136">
        <v>35836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15.95" customHeight="1">
      <c r="A23" s="407"/>
      <c r="B23" s="8" t="s">
        <v>61</v>
      </c>
      <c r="C23" s="50" t="s">
        <v>62</v>
      </c>
      <c r="D23" s="68"/>
      <c r="E23" s="104"/>
      <c r="F23" s="310">
        <v>2501</v>
      </c>
      <c r="G23" s="311">
        <v>2499</v>
      </c>
      <c r="H23" s="354">
        <v>1425</v>
      </c>
      <c r="I23" s="355">
        <v>1389</v>
      </c>
      <c r="J23" s="354">
        <v>153</v>
      </c>
      <c r="K23" s="355">
        <v>171</v>
      </c>
      <c r="L23" s="354">
        <v>26148</v>
      </c>
      <c r="M23" s="355">
        <v>23586</v>
      </c>
      <c r="N23" s="302">
        <v>7126</v>
      </c>
      <c r="O23" s="323">
        <v>8007</v>
      </c>
      <c r="P23" s="125">
        <v>16958</v>
      </c>
      <c r="Q23" s="128">
        <v>17843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15.95" customHeight="1">
      <c r="A24" s="407"/>
      <c r="B24" s="52" t="s">
        <v>199</v>
      </c>
      <c r="C24" s="53"/>
      <c r="D24" s="53"/>
      <c r="E24" s="101" t="s">
        <v>200</v>
      </c>
      <c r="F24" s="265">
        <f>F21-F22</f>
        <v>-855</v>
      </c>
      <c r="G24" s="266">
        <f t="shared" ref="G24" si="8">G21-G22</f>
        <v>-864</v>
      </c>
      <c r="H24" s="348">
        <f t="shared" ref="H24:Q24" si="9">H21-H22</f>
        <v>-706</v>
      </c>
      <c r="I24" s="349">
        <f t="shared" si="9"/>
        <v>-702</v>
      </c>
      <c r="J24" s="348">
        <f t="shared" si="9"/>
        <v>-159</v>
      </c>
      <c r="K24" s="349">
        <f t="shared" si="9"/>
        <v>-176</v>
      </c>
      <c r="L24" s="348">
        <f t="shared" si="9"/>
        <v>-21038</v>
      </c>
      <c r="M24" s="349">
        <f t="shared" si="9"/>
        <v>-22087</v>
      </c>
      <c r="N24" s="159">
        <f t="shared" ref="N24:O24" si="10">N21-N22</f>
        <v>-21345</v>
      </c>
      <c r="O24" s="324">
        <f t="shared" si="10"/>
        <v>-20934</v>
      </c>
      <c r="P24" s="159">
        <f t="shared" si="9"/>
        <v>-17493</v>
      </c>
      <c r="Q24" s="148">
        <f t="shared" si="9"/>
        <v>-17822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15.95" customHeight="1">
      <c r="A25" s="407"/>
      <c r="B25" s="112" t="s">
        <v>63</v>
      </c>
      <c r="C25" s="68"/>
      <c r="D25" s="68"/>
      <c r="E25" s="409" t="s">
        <v>201</v>
      </c>
      <c r="F25" s="411">
        <v>2</v>
      </c>
      <c r="G25" s="415">
        <v>1</v>
      </c>
      <c r="H25" s="417">
        <v>706</v>
      </c>
      <c r="I25" s="383">
        <v>702</v>
      </c>
      <c r="J25" s="417">
        <v>159</v>
      </c>
      <c r="K25" s="383">
        <v>176</v>
      </c>
      <c r="L25" s="417">
        <v>21038</v>
      </c>
      <c r="M25" s="383">
        <v>22087</v>
      </c>
      <c r="N25" s="387">
        <v>21345</v>
      </c>
      <c r="O25" s="389">
        <v>20934</v>
      </c>
      <c r="P25" s="387">
        <v>17493</v>
      </c>
      <c r="Q25" s="424">
        <v>17822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15.95" customHeight="1">
      <c r="A26" s="407"/>
      <c r="B26" s="26" t="s">
        <v>64</v>
      </c>
      <c r="C26" s="67"/>
      <c r="D26" s="67"/>
      <c r="E26" s="410"/>
      <c r="F26" s="412"/>
      <c r="G26" s="416"/>
      <c r="H26" s="418"/>
      <c r="I26" s="384"/>
      <c r="J26" s="418"/>
      <c r="K26" s="384"/>
      <c r="L26" s="418"/>
      <c r="M26" s="384"/>
      <c r="N26" s="388"/>
      <c r="O26" s="390"/>
      <c r="P26" s="388"/>
      <c r="Q26" s="425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15.95" customHeight="1">
      <c r="A27" s="408"/>
      <c r="B27" s="59" t="s">
        <v>202</v>
      </c>
      <c r="C27" s="37"/>
      <c r="D27" s="37"/>
      <c r="E27" s="106" t="s">
        <v>203</v>
      </c>
      <c r="F27" s="318">
        <f t="shared" ref="F27:G27" si="11">F24+F25</f>
        <v>-853</v>
      </c>
      <c r="G27" s="319">
        <f t="shared" si="11"/>
        <v>-863</v>
      </c>
      <c r="H27" s="356">
        <f t="shared" ref="H27:Q27" si="12">H24+H25</f>
        <v>0</v>
      </c>
      <c r="I27" s="357">
        <f t="shared" si="12"/>
        <v>0</v>
      </c>
      <c r="J27" s="356">
        <f t="shared" si="12"/>
        <v>0</v>
      </c>
      <c r="K27" s="357">
        <f t="shared" si="12"/>
        <v>0</v>
      </c>
      <c r="L27" s="356">
        <f t="shared" si="12"/>
        <v>0</v>
      </c>
      <c r="M27" s="357">
        <f t="shared" si="12"/>
        <v>0</v>
      </c>
      <c r="N27" s="162">
        <f t="shared" ref="N27:O27" si="13">N24+N25</f>
        <v>0</v>
      </c>
      <c r="O27" s="149">
        <f t="shared" si="13"/>
        <v>0</v>
      </c>
      <c r="P27" s="162">
        <f t="shared" si="12"/>
        <v>0</v>
      </c>
      <c r="Q27" s="149">
        <f t="shared" si="12"/>
        <v>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15.95" customHeight="1">
      <c r="A28" s="27"/>
      <c r="F28" s="71"/>
      <c r="G28" s="71"/>
      <c r="H28" s="71"/>
      <c r="I28" s="71"/>
      <c r="J28" s="71"/>
      <c r="K28" s="71"/>
      <c r="L28" s="71"/>
      <c r="M28" s="71"/>
      <c r="N28" s="72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15.95" customHeight="1">
      <c r="A29" s="37"/>
      <c r="F29" s="71"/>
      <c r="G29" s="71"/>
      <c r="H29" s="71"/>
      <c r="I29" s="71"/>
      <c r="J29" s="73"/>
      <c r="K29" s="73"/>
      <c r="L29" s="73"/>
      <c r="M29" s="73"/>
      <c r="N29" s="72"/>
      <c r="O29" s="71"/>
      <c r="P29" s="71"/>
      <c r="Q29" s="73" t="s">
        <v>204</v>
      </c>
      <c r="R29" s="71"/>
      <c r="S29" s="71"/>
      <c r="T29" s="71"/>
      <c r="U29" s="71"/>
      <c r="V29" s="71"/>
      <c r="W29" s="71"/>
      <c r="X29" s="71"/>
      <c r="Y29" s="71"/>
      <c r="Z29" s="71"/>
      <c r="AA29" s="73"/>
    </row>
    <row r="30" spans="1:27" ht="15.95" customHeight="1">
      <c r="A30" s="394" t="s">
        <v>65</v>
      </c>
      <c r="B30" s="395"/>
      <c r="C30" s="395"/>
      <c r="D30" s="395"/>
      <c r="E30" s="396"/>
      <c r="F30" s="381"/>
      <c r="G30" s="382"/>
      <c r="H30" s="381"/>
      <c r="I30" s="382"/>
      <c r="J30" s="381"/>
      <c r="K30" s="382"/>
      <c r="L30" s="381"/>
      <c r="M30" s="382"/>
      <c r="N30" s="381"/>
      <c r="O30" s="382"/>
      <c r="P30" s="381"/>
      <c r="Q30" s="382"/>
      <c r="R30" s="146"/>
      <c r="S30" s="72"/>
      <c r="T30" s="146"/>
      <c r="U30" s="72"/>
      <c r="V30" s="146"/>
      <c r="W30" s="72"/>
      <c r="X30" s="146"/>
      <c r="Y30" s="72"/>
      <c r="Z30" s="146"/>
      <c r="AA30" s="72"/>
    </row>
    <row r="31" spans="1:27" ht="15.95" customHeight="1">
      <c r="A31" s="397"/>
      <c r="B31" s="398"/>
      <c r="C31" s="398"/>
      <c r="D31" s="398"/>
      <c r="E31" s="399"/>
      <c r="F31" s="175" t="s">
        <v>284</v>
      </c>
      <c r="G31" s="51" t="s">
        <v>1</v>
      </c>
      <c r="H31" s="175" t="s">
        <v>284</v>
      </c>
      <c r="I31" s="51" t="s">
        <v>1</v>
      </c>
      <c r="J31" s="175" t="s">
        <v>284</v>
      </c>
      <c r="K31" s="51" t="s">
        <v>1</v>
      </c>
      <c r="L31" s="175" t="s">
        <v>284</v>
      </c>
      <c r="M31" s="51" t="s">
        <v>1</v>
      </c>
      <c r="N31" s="175" t="s">
        <v>284</v>
      </c>
      <c r="O31" s="51" t="s">
        <v>1</v>
      </c>
      <c r="P31" s="175" t="s">
        <v>284</v>
      </c>
      <c r="Q31" s="235" t="s">
        <v>1</v>
      </c>
      <c r="R31" s="144"/>
      <c r="S31" s="144"/>
      <c r="T31" s="144"/>
      <c r="U31" s="144"/>
      <c r="V31" s="144"/>
      <c r="W31" s="144"/>
      <c r="X31" s="144"/>
      <c r="Y31" s="144"/>
      <c r="Z31" s="144"/>
      <c r="AA31" s="144"/>
    </row>
    <row r="32" spans="1:27" ht="15.95" customHeight="1">
      <c r="A32" s="406" t="s">
        <v>86</v>
      </c>
      <c r="B32" s="47" t="s">
        <v>46</v>
      </c>
      <c r="C32" s="48"/>
      <c r="D32" s="48"/>
      <c r="E32" s="16" t="s">
        <v>37</v>
      </c>
      <c r="F32" s="133"/>
      <c r="G32" s="134"/>
      <c r="H32" s="113"/>
      <c r="I32" s="114"/>
      <c r="J32" s="113"/>
      <c r="K32" s="115"/>
      <c r="L32" s="113"/>
      <c r="M32" s="115"/>
      <c r="N32" s="133"/>
      <c r="O32" s="134"/>
      <c r="P32" s="113"/>
      <c r="Q32" s="152"/>
      <c r="R32" s="134"/>
      <c r="S32" s="134"/>
      <c r="T32" s="134"/>
      <c r="U32" s="134"/>
      <c r="V32" s="145"/>
      <c r="W32" s="145"/>
      <c r="X32" s="134"/>
      <c r="Y32" s="134"/>
      <c r="Z32" s="145"/>
      <c r="AA32" s="145"/>
    </row>
    <row r="33" spans="1:27" ht="15.95" customHeight="1">
      <c r="A33" s="413"/>
      <c r="B33" s="14"/>
      <c r="C33" s="50" t="s">
        <v>66</v>
      </c>
      <c r="D33" s="68"/>
      <c r="E33" s="108"/>
      <c r="F33" s="125"/>
      <c r="G33" s="126"/>
      <c r="H33" s="125"/>
      <c r="I33" s="127"/>
      <c r="J33" s="125"/>
      <c r="K33" s="128"/>
      <c r="L33" s="293"/>
      <c r="M33" s="128"/>
      <c r="N33" s="125"/>
      <c r="O33" s="126"/>
      <c r="P33" s="125"/>
      <c r="Q33" s="137"/>
      <c r="R33" s="134"/>
      <c r="S33" s="134"/>
      <c r="T33" s="134"/>
      <c r="U33" s="134"/>
      <c r="V33" s="145"/>
      <c r="W33" s="145"/>
      <c r="X33" s="134"/>
      <c r="Y33" s="134"/>
      <c r="Z33" s="145"/>
      <c r="AA33" s="145"/>
    </row>
    <row r="34" spans="1:27" ht="15.95" customHeight="1">
      <c r="A34" s="413"/>
      <c r="B34" s="14"/>
      <c r="C34" s="12"/>
      <c r="D34" s="61" t="s">
        <v>67</v>
      </c>
      <c r="E34" s="102"/>
      <c r="F34" s="116"/>
      <c r="G34" s="117"/>
      <c r="H34" s="116"/>
      <c r="I34" s="118"/>
      <c r="J34" s="116"/>
      <c r="K34" s="119"/>
      <c r="L34" s="116"/>
      <c r="M34" s="119"/>
      <c r="N34" s="116"/>
      <c r="O34" s="117"/>
      <c r="P34" s="116"/>
      <c r="Q34" s="148"/>
      <c r="R34" s="134"/>
      <c r="S34" s="134"/>
      <c r="T34" s="134"/>
      <c r="U34" s="134"/>
      <c r="V34" s="145"/>
      <c r="W34" s="145"/>
      <c r="X34" s="134"/>
      <c r="Y34" s="134"/>
      <c r="Z34" s="145"/>
      <c r="AA34" s="145"/>
    </row>
    <row r="35" spans="1:27" ht="15.95" customHeight="1">
      <c r="A35" s="413"/>
      <c r="B35" s="11"/>
      <c r="C35" s="31" t="s">
        <v>68</v>
      </c>
      <c r="D35" s="67"/>
      <c r="E35" s="109"/>
      <c r="F35" s="121"/>
      <c r="G35" s="122"/>
      <c r="H35" s="121"/>
      <c r="I35" s="123"/>
      <c r="J35" s="142"/>
      <c r="K35" s="143"/>
      <c r="L35" s="142"/>
      <c r="M35" s="143"/>
      <c r="N35" s="121"/>
      <c r="O35" s="122"/>
      <c r="P35" s="121"/>
      <c r="Q35" s="147"/>
      <c r="R35" s="134"/>
      <c r="S35" s="134"/>
      <c r="T35" s="134"/>
      <c r="U35" s="134"/>
      <c r="V35" s="145"/>
      <c r="W35" s="145"/>
      <c r="X35" s="134"/>
      <c r="Y35" s="134"/>
      <c r="Z35" s="145"/>
      <c r="AA35" s="145"/>
    </row>
    <row r="36" spans="1:27" ht="15.95" customHeight="1">
      <c r="A36" s="413"/>
      <c r="B36" s="66" t="s">
        <v>49</v>
      </c>
      <c r="C36" s="69"/>
      <c r="D36" s="69"/>
      <c r="E36" s="16" t="s">
        <v>38</v>
      </c>
      <c r="F36" s="133"/>
      <c r="G36" s="134"/>
      <c r="H36" s="133"/>
      <c r="I36" s="135"/>
      <c r="J36" s="133"/>
      <c r="K36" s="136"/>
      <c r="L36" s="133"/>
      <c r="M36" s="136"/>
      <c r="N36" s="133"/>
      <c r="O36" s="134"/>
      <c r="P36" s="133"/>
      <c r="Q36" s="153"/>
      <c r="R36" s="134"/>
      <c r="S36" s="134"/>
      <c r="T36" s="134"/>
      <c r="U36" s="134"/>
      <c r="V36" s="134"/>
      <c r="W36" s="134"/>
      <c r="X36" s="134"/>
      <c r="Y36" s="134"/>
      <c r="Z36" s="145"/>
      <c r="AA36" s="145"/>
    </row>
    <row r="37" spans="1:27" ht="15.95" customHeight="1">
      <c r="A37" s="413"/>
      <c r="B37" s="14"/>
      <c r="C37" s="61" t="s">
        <v>69</v>
      </c>
      <c r="D37" s="53"/>
      <c r="E37" s="102"/>
      <c r="F37" s="116"/>
      <c r="G37" s="117"/>
      <c r="H37" s="116"/>
      <c r="I37" s="118"/>
      <c r="J37" s="116"/>
      <c r="K37" s="119"/>
      <c r="L37" s="116"/>
      <c r="M37" s="119"/>
      <c r="N37" s="116"/>
      <c r="O37" s="117"/>
      <c r="P37" s="116"/>
      <c r="Q37" s="148"/>
      <c r="R37" s="134"/>
      <c r="S37" s="134"/>
      <c r="T37" s="134"/>
      <c r="U37" s="134"/>
      <c r="V37" s="134"/>
      <c r="W37" s="134"/>
      <c r="X37" s="134"/>
      <c r="Y37" s="134"/>
      <c r="Z37" s="145"/>
      <c r="AA37" s="145"/>
    </row>
    <row r="38" spans="1:27" ht="15.95" customHeight="1">
      <c r="A38" s="413"/>
      <c r="B38" s="11"/>
      <c r="C38" s="61" t="s">
        <v>70</v>
      </c>
      <c r="D38" s="53"/>
      <c r="E38" s="102"/>
      <c r="F38" s="159"/>
      <c r="G38" s="148"/>
      <c r="H38" s="116"/>
      <c r="I38" s="118"/>
      <c r="J38" s="116"/>
      <c r="K38" s="143"/>
      <c r="L38" s="116"/>
      <c r="M38" s="143"/>
      <c r="N38" s="116"/>
      <c r="O38" s="117"/>
      <c r="P38" s="116"/>
      <c r="Q38" s="148"/>
      <c r="R38" s="134"/>
      <c r="S38" s="134"/>
      <c r="T38" s="145"/>
      <c r="U38" s="145"/>
      <c r="V38" s="134"/>
      <c r="W38" s="134"/>
      <c r="X38" s="134"/>
      <c r="Y38" s="134"/>
      <c r="Z38" s="145"/>
      <c r="AA38" s="145"/>
    </row>
    <row r="39" spans="1:27" ht="15.95" customHeight="1">
      <c r="A39" s="414"/>
      <c r="B39" s="6" t="s">
        <v>71</v>
      </c>
      <c r="C39" s="7"/>
      <c r="D39" s="7"/>
      <c r="E39" s="110" t="s">
        <v>205</v>
      </c>
      <c r="F39" s="162">
        <f t="shared" ref="F39:Q39" si="14">F32-F36</f>
        <v>0</v>
      </c>
      <c r="G39" s="149">
        <f t="shared" si="14"/>
        <v>0</v>
      </c>
      <c r="H39" s="162">
        <f t="shared" si="14"/>
        <v>0</v>
      </c>
      <c r="I39" s="149">
        <f t="shared" si="14"/>
        <v>0</v>
      </c>
      <c r="J39" s="162">
        <f t="shared" si="14"/>
        <v>0</v>
      </c>
      <c r="K39" s="149">
        <f t="shared" si="14"/>
        <v>0</v>
      </c>
      <c r="L39" s="162">
        <f t="shared" ref="L39:M39" si="15">L32-L36</f>
        <v>0</v>
      </c>
      <c r="M39" s="149">
        <f t="shared" si="15"/>
        <v>0</v>
      </c>
      <c r="N39" s="162">
        <f t="shared" si="14"/>
        <v>0</v>
      </c>
      <c r="O39" s="149">
        <f t="shared" si="14"/>
        <v>0</v>
      </c>
      <c r="P39" s="162">
        <f t="shared" si="14"/>
        <v>0</v>
      </c>
      <c r="Q39" s="149">
        <f t="shared" si="14"/>
        <v>0</v>
      </c>
      <c r="R39" s="134"/>
      <c r="S39" s="134"/>
      <c r="T39" s="134"/>
      <c r="U39" s="134"/>
      <c r="V39" s="134"/>
      <c r="W39" s="134"/>
      <c r="X39" s="134"/>
      <c r="Y39" s="134"/>
      <c r="Z39" s="145"/>
      <c r="AA39" s="145"/>
    </row>
    <row r="40" spans="1:27" ht="15.95" customHeight="1">
      <c r="A40" s="406" t="s">
        <v>87</v>
      </c>
      <c r="B40" s="66" t="s">
        <v>72</v>
      </c>
      <c r="C40" s="69"/>
      <c r="D40" s="69"/>
      <c r="E40" s="16" t="s">
        <v>40</v>
      </c>
      <c r="F40" s="161"/>
      <c r="G40" s="153"/>
      <c r="H40" s="133"/>
      <c r="I40" s="135"/>
      <c r="J40" s="133"/>
      <c r="K40" s="136"/>
      <c r="L40" s="133"/>
      <c r="M40" s="136"/>
      <c r="N40" s="133"/>
      <c r="O40" s="134"/>
      <c r="P40" s="133"/>
      <c r="Q40" s="153"/>
      <c r="R40" s="134"/>
      <c r="S40" s="134"/>
      <c r="T40" s="134"/>
      <c r="U40" s="134"/>
      <c r="V40" s="145"/>
      <c r="W40" s="145"/>
      <c r="X40" s="145"/>
      <c r="Y40" s="145"/>
      <c r="Z40" s="134"/>
      <c r="AA40" s="134"/>
    </row>
    <row r="41" spans="1:27" ht="15.95" customHeight="1">
      <c r="A41" s="419"/>
      <c r="B41" s="11"/>
      <c r="C41" s="61" t="s">
        <v>73</v>
      </c>
      <c r="D41" s="53"/>
      <c r="E41" s="102"/>
      <c r="F41" s="164"/>
      <c r="G41" s="166"/>
      <c r="H41" s="142"/>
      <c r="I41" s="143"/>
      <c r="J41" s="116"/>
      <c r="K41" s="119"/>
      <c r="L41" s="116"/>
      <c r="M41" s="119"/>
      <c r="N41" s="116"/>
      <c r="O41" s="117"/>
      <c r="P41" s="116"/>
      <c r="Q41" s="148"/>
      <c r="R41" s="145"/>
      <c r="S41" s="145"/>
      <c r="T41" s="145"/>
      <c r="U41" s="145"/>
      <c r="V41" s="145"/>
      <c r="W41" s="145"/>
      <c r="X41" s="145"/>
      <c r="Y41" s="145"/>
      <c r="Z41" s="134"/>
      <c r="AA41" s="134"/>
    </row>
    <row r="42" spans="1:27" ht="15.95" customHeight="1">
      <c r="A42" s="419"/>
      <c r="B42" s="66" t="s">
        <v>60</v>
      </c>
      <c r="C42" s="69"/>
      <c r="D42" s="69"/>
      <c r="E42" s="16" t="s">
        <v>41</v>
      </c>
      <c r="F42" s="161"/>
      <c r="G42" s="153"/>
      <c r="H42" s="133"/>
      <c r="I42" s="135"/>
      <c r="J42" s="133"/>
      <c r="K42" s="136"/>
      <c r="L42" s="133"/>
      <c r="M42" s="136"/>
      <c r="N42" s="133"/>
      <c r="O42" s="134"/>
      <c r="P42" s="133"/>
      <c r="Q42" s="153"/>
      <c r="R42" s="134"/>
      <c r="S42" s="134"/>
      <c r="T42" s="134"/>
      <c r="U42" s="134"/>
      <c r="V42" s="145"/>
      <c r="W42" s="145"/>
      <c r="X42" s="134"/>
      <c r="Y42" s="134"/>
      <c r="Z42" s="134"/>
      <c r="AA42" s="134"/>
    </row>
    <row r="43" spans="1:27" ht="15.95" customHeight="1">
      <c r="A43" s="419"/>
      <c r="B43" s="11"/>
      <c r="C43" s="61" t="s">
        <v>74</v>
      </c>
      <c r="D43" s="53"/>
      <c r="E43" s="102"/>
      <c r="F43" s="159"/>
      <c r="G43" s="148"/>
      <c r="H43" s="116"/>
      <c r="I43" s="118"/>
      <c r="J43" s="142"/>
      <c r="K43" s="143"/>
      <c r="L43" s="142"/>
      <c r="M43" s="143"/>
      <c r="N43" s="116"/>
      <c r="O43" s="117"/>
      <c r="P43" s="116"/>
      <c r="Q43" s="148"/>
      <c r="R43" s="134"/>
      <c r="S43" s="134"/>
      <c r="T43" s="145"/>
      <c r="U43" s="134"/>
      <c r="V43" s="145"/>
      <c r="W43" s="145"/>
      <c r="X43" s="134"/>
      <c r="Y43" s="134"/>
      <c r="Z43" s="145"/>
      <c r="AA43" s="145"/>
    </row>
    <row r="44" spans="1:27" ht="15.95" customHeight="1">
      <c r="A44" s="420"/>
      <c r="B44" s="59" t="s">
        <v>71</v>
      </c>
      <c r="C44" s="37"/>
      <c r="D44" s="37"/>
      <c r="E44" s="110" t="s">
        <v>206</v>
      </c>
      <c r="F44" s="160">
        <f t="shared" ref="F44:Q44" si="16">F40-F42</f>
        <v>0</v>
      </c>
      <c r="G44" s="163">
        <f t="shared" si="16"/>
        <v>0</v>
      </c>
      <c r="H44" s="160">
        <f t="shared" si="16"/>
        <v>0</v>
      </c>
      <c r="I44" s="163">
        <f t="shared" si="16"/>
        <v>0</v>
      </c>
      <c r="J44" s="160">
        <f t="shared" si="16"/>
        <v>0</v>
      </c>
      <c r="K44" s="163">
        <f t="shared" si="16"/>
        <v>0</v>
      </c>
      <c r="L44" s="160">
        <f t="shared" ref="L44:M44" si="17">L40-L42</f>
        <v>0</v>
      </c>
      <c r="M44" s="163">
        <f t="shared" si="17"/>
        <v>0</v>
      </c>
      <c r="N44" s="160">
        <f t="shared" si="16"/>
        <v>0</v>
      </c>
      <c r="O44" s="163">
        <f t="shared" si="16"/>
        <v>0</v>
      </c>
      <c r="P44" s="160">
        <f t="shared" si="16"/>
        <v>0</v>
      </c>
      <c r="Q44" s="163">
        <f t="shared" si="16"/>
        <v>0</v>
      </c>
      <c r="R44" s="145"/>
      <c r="S44" s="145"/>
      <c r="T44" s="134"/>
      <c r="U44" s="134"/>
      <c r="V44" s="145"/>
      <c r="W44" s="145"/>
      <c r="X44" s="134"/>
      <c r="Y44" s="134"/>
      <c r="Z44" s="134"/>
      <c r="AA44" s="134"/>
    </row>
    <row r="45" spans="1:27" ht="15.95" customHeight="1">
      <c r="A45" s="391" t="s">
        <v>79</v>
      </c>
      <c r="B45" s="20" t="s">
        <v>75</v>
      </c>
      <c r="C45" s="9"/>
      <c r="D45" s="9"/>
      <c r="E45" s="111" t="s">
        <v>207</v>
      </c>
      <c r="F45" s="165">
        <f t="shared" ref="F45:Q45" si="18">F39+F44</f>
        <v>0</v>
      </c>
      <c r="G45" s="150">
        <f t="shared" si="18"/>
        <v>0</v>
      </c>
      <c r="H45" s="165">
        <f t="shared" si="18"/>
        <v>0</v>
      </c>
      <c r="I45" s="150">
        <f t="shared" si="18"/>
        <v>0</v>
      </c>
      <c r="J45" s="165">
        <f t="shared" si="18"/>
        <v>0</v>
      </c>
      <c r="K45" s="150">
        <f t="shared" si="18"/>
        <v>0</v>
      </c>
      <c r="L45" s="165">
        <f t="shared" ref="L45:M45" si="19">L39+L44</f>
        <v>0</v>
      </c>
      <c r="M45" s="150">
        <f t="shared" si="19"/>
        <v>0</v>
      </c>
      <c r="N45" s="165">
        <f t="shared" si="18"/>
        <v>0</v>
      </c>
      <c r="O45" s="150">
        <f t="shared" si="18"/>
        <v>0</v>
      </c>
      <c r="P45" s="165">
        <f t="shared" si="18"/>
        <v>0</v>
      </c>
      <c r="Q45" s="150">
        <f t="shared" si="18"/>
        <v>0</v>
      </c>
      <c r="R45" s="134"/>
      <c r="S45" s="134"/>
      <c r="T45" s="134"/>
      <c r="U45" s="134"/>
      <c r="V45" s="134"/>
      <c r="W45" s="134"/>
      <c r="X45" s="134"/>
      <c r="Y45" s="134"/>
      <c r="Z45" s="134"/>
      <c r="AA45" s="134"/>
    </row>
    <row r="46" spans="1:27" ht="15.95" customHeight="1">
      <c r="A46" s="392"/>
      <c r="B46" s="52" t="s">
        <v>76</v>
      </c>
      <c r="C46" s="53"/>
      <c r="D46" s="53"/>
      <c r="E46" s="53"/>
      <c r="F46" s="164"/>
      <c r="G46" s="166"/>
      <c r="H46" s="142"/>
      <c r="I46" s="143"/>
      <c r="J46" s="142"/>
      <c r="K46" s="143"/>
      <c r="L46" s="142"/>
      <c r="M46" s="143"/>
      <c r="N46" s="116"/>
      <c r="O46" s="117"/>
      <c r="P46" s="142"/>
      <c r="Q46" s="129"/>
      <c r="R46" s="145"/>
      <c r="S46" s="145"/>
      <c r="T46" s="145"/>
      <c r="U46" s="145"/>
      <c r="V46" s="145"/>
      <c r="W46" s="145"/>
      <c r="X46" s="145"/>
      <c r="Y46" s="145"/>
      <c r="Z46" s="145"/>
      <c r="AA46" s="145"/>
    </row>
    <row r="47" spans="1:27" ht="15.95" customHeight="1">
      <c r="A47" s="392"/>
      <c r="B47" s="52" t="s">
        <v>77</v>
      </c>
      <c r="C47" s="53"/>
      <c r="D47" s="53"/>
      <c r="E47" s="53"/>
      <c r="F47" s="116"/>
      <c r="G47" s="117"/>
      <c r="H47" s="116"/>
      <c r="I47" s="118"/>
      <c r="J47" s="116"/>
      <c r="K47" s="119"/>
      <c r="L47" s="116"/>
      <c r="M47" s="119"/>
      <c r="N47" s="116"/>
      <c r="O47" s="117"/>
      <c r="P47" s="116"/>
      <c r="Q47" s="148"/>
      <c r="R47" s="134"/>
      <c r="S47" s="134"/>
      <c r="T47" s="134"/>
      <c r="U47" s="134"/>
      <c r="V47" s="134"/>
      <c r="W47" s="134"/>
      <c r="X47" s="134"/>
      <c r="Y47" s="134"/>
      <c r="Z47" s="134"/>
      <c r="AA47" s="134"/>
    </row>
    <row r="48" spans="1:27" ht="15.95" customHeight="1">
      <c r="A48" s="393"/>
      <c r="B48" s="59" t="s">
        <v>78</v>
      </c>
      <c r="C48" s="37"/>
      <c r="D48" s="37"/>
      <c r="E48" s="37"/>
      <c r="F48" s="138"/>
      <c r="G48" s="139"/>
      <c r="H48" s="138"/>
      <c r="I48" s="140"/>
      <c r="J48" s="138"/>
      <c r="K48" s="141"/>
      <c r="L48" s="138"/>
      <c r="M48" s="141"/>
      <c r="N48" s="138"/>
      <c r="O48" s="139"/>
      <c r="P48" s="138"/>
      <c r="Q48" s="149"/>
      <c r="R48" s="134"/>
      <c r="S48" s="134"/>
      <c r="T48" s="134"/>
      <c r="U48" s="134"/>
      <c r="V48" s="134"/>
      <c r="W48" s="134"/>
      <c r="X48" s="134"/>
      <c r="Y48" s="134"/>
      <c r="Z48" s="134"/>
      <c r="AA48" s="134"/>
    </row>
    <row r="49" spans="1:17" ht="15.95" customHeight="1">
      <c r="A49" s="27" t="s">
        <v>208</v>
      </c>
      <c r="Q49" s="5"/>
    </row>
    <row r="50" spans="1:17" ht="15.95" customHeight="1">
      <c r="A50" s="27"/>
      <c r="Q50" s="14"/>
    </row>
  </sheetData>
  <mergeCells count="32">
    <mergeCell ref="A45:A48"/>
    <mergeCell ref="Q25:Q26"/>
    <mergeCell ref="A30:E31"/>
    <mergeCell ref="F30:G30"/>
    <mergeCell ref="H30:I30"/>
    <mergeCell ref="J30:K30"/>
    <mergeCell ref="N30:O30"/>
    <mergeCell ref="P30:Q30"/>
    <mergeCell ref="A19:A27"/>
    <mergeCell ref="E25:E26"/>
    <mergeCell ref="P25:P26"/>
    <mergeCell ref="I25:I26"/>
    <mergeCell ref="J25:J26"/>
    <mergeCell ref="F25:F26"/>
    <mergeCell ref="G25:G26"/>
    <mergeCell ref="H25:H26"/>
    <mergeCell ref="H6:I6"/>
    <mergeCell ref="A32:A39"/>
    <mergeCell ref="A40:A44"/>
    <mergeCell ref="N6:O6"/>
    <mergeCell ref="P6:Q6"/>
    <mergeCell ref="A8:A18"/>
    <mergeCell ref="L30:M30"/>
    <mergeCell ref="J6:K6"/>
    <mergeCell ref="K25:K26"/>
    <mergeCell ref="N25:N26"/>
    <mergeCell ref="O25:O26"/>
    <mergeCell ref="A6:E7"/>
    <mergeCell ref="F6:G6"/>
    <mergeCell ref="L6:M6"/>
    <mergeCell ref="L25:L26"/>
    <mergeCell ref="M25:M26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67" firstPageNumber="3" orientation="landscape" useFirstPageNumber="1" horizontalDpi="4294967292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K31" sqref="K31"/>
      <selection pane="topRight" activeCell="K31" sqref="K31"/>
      <selection pane="bottomLeft" activeCell="K31" sqref="K31"/>
      <selection pane="bottomRight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182" t="s">
        <v>0</v>
      </c>
      <c r="B1" s="182"/>
      <c r="C1" s="236" t="s">
        <v>303</v>
      </c>
      <c r="D1" s="237"/>
    </row>
    <row r="3" spans="1:14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4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38"/>
      <c r="B5" s="238" t="s">
        <v>285</v>
      </c>
      <c r="C5" s="238"/>
      <c r="D5" s="238"/>
      <c r="H5" s="46"/>
      <c r="L5" s="46"/>
      <c r="N5" s="46" t="s">
        <v>210</v>
      </c>
    </row>
    <row r="6" spans="1:14" ht="15" customHeight="1">
      <c r="A6" s="239"/>
      <c r="B6" s="240"/>
      <c r="C6" s="240"/>
      <c r="D6" s="240"/>
      <c r="E6" s="428" t="s">
        <v>299</v>
      </c>
      <c r="F6" s="429"/>
      <c r="G6" s="430" t="s">
        <v>300</v>
      </c>
      <c r="H6" s="431"/>
      <c r="I6" s="241" t="s">
        <v>301</v>
      </c>
      <c r="J6" s="242"/>
      <c r="K6" s="430"/>
      <c r="L6" s="431"/>
      <c r="M6" s="430"/>
      <c r="N6" s="431"/>
    </row>
    <row r="7" spans="1:14" ht="15" customHeight="1">
      <c r="A7" s="243"/>
      <c r="B7" s="244"/>
      <c r="C7" s="244"/>
      <c r="D7" s="244"/>
      <c r="E7" s="245" t="s">
        <v>284</v>
      </c>
      <c r="F7" s="35" t="s">
        <v>1</v>
      </c>
      <c r="G7" s="245" t="s">
        <v>284</v>
      </c>
      <c r="H7" s="35" t="s">
        <v>1</v>
      </c>
      <c r="I7" s="245" t="s">
        <v>284</v>
      </c>
      <c r="J7" s="35" t="s">
        <v>1</v>
      </c>
      <c r="K7" s="245" t="s">
        <v>284</v>
      </c>
      <c r="L7" s="35" t="s">
        <v>1</v>
      </c>
      <c r="M7" s="245" t="s">
        <v>284</v>
      </c>
      <c r="N7" s="292" t="s">
        <v>1</v>
      </c>
    </row>
    <row r="8" spans="1:14" ht="18" customHeight="1">
      <c r="A8" s="432" t="s">
        <v>211</v>
      </c>
      <c r="B8" s="246" t="s">
        <v>212</v>
      </c>
      <c r="C8" s="247"/>
      <c r="D8" s="247"/>
      <c r="E8" s="248">
        <v>5</v>
      </c>
      <c r="F8" s="249">
        <v>5</v>
      </c>
      <c r="G8" s="248">
        <v>6</v>
      </c>
      <c r="H8" s="250">
        <v>6</v>
      </c>
      <c r="I8" s="296">
        <v>27</v>
      </c>
      <c r="J8" s="249">
        <v>27</v>
      </c>
      <c r="K8" s="248"/>
      <c r="L8" s="250"/>
      <c r="M8" s="248"/>
      <c r="N8" s="250"/>
    </row>
    <row r="9" spans="1:14" ht="18" customHeight="1">
      <c r="A9" s="377"/>
      <c r="B9" s="432" t="s">
        <v>213</v>
      </c>
      <c r="C9" s="204" t="s">
        <v>214</v>
      </c>
      <c r="D9" s="205"/>
      <c r="E9" s="251">
        <v>470</v>
      </c>
      <c r="F9" s="252">
        <v>470</v>
      </c>
      <c r="G9" s="251">
        <v>477</v>
      </c>
      <c r="H9" s="253">
        <v>477</v>
      </c>
      <c r="I9" s="297">
        <v>1000</v>
      </c>
      <c r="J9" s="252">
        <v>1000</v>
      </c>
      <c r="K9" s="251"/>
      <c r="L9" s="253"/>
      <c r="M9" s="251"/>
      <c r="N9" s="253"/>
    </row>
    <row r="10" spans="1:14" ht="18" customHeight="1">
      <c r="A10" s="377"/>
      <c r="B10" s="377"/>
      <c r="C10" s="52" t="s">
        <v>215</v>
      </c>
      <c r="D10" s="53"/>
      <c r="E10" s="254">
        <v>236</v>
      </c>
      <c r="F10" s="255">
        <v>236</v>
      </c>
      <c r="G10" s="254">
        <v>392</v>
      </c>
      <c r="H10" s="256">
        <v>392</v>
      </c>
      <c r="I10" s="298">
        <v>550</v>
      </c>
      <c r="J10" s="255">
        <v>550</v>
      </c>
      <c r="K10" s="254"/>
      <c r="L10" s="256"/>
      <c r="M10" s="254"/>
      <c r="N10" s="256"/>
    </row>
    <row r="11" spans="1:14" ht="18" customHeight="1">
      <c r="A11" s="377"/>
      <c r="B11" s="377"/>
      <c r="C11" s="52" t="s">
        <v>216</v>
      </c>
      <c r="D11" s="53"/>
      <c r="E11" s="254">
        <v>0</v>
      </c>
      <c r="F11" s="255">
        <v>0</v>
      </c>
      <c r="G11" s="254">
        <v>0</v>
      </c>
      <c r="H11" s="256">
        <v>0</v>
      </c>
      <c r="I11" s="298">
        <v>0</v>
      </c>
      <c r="J11" s="255">
        <v>0</v>
      </c>
      <c r="K11" s="254"/>
      <c r="L11" s="256"/>
      <c r="M11" s="254"/>
      <c r="N11" s="256"/>
    </row>
    <row r="12" spans="1:14" ht="18" customHeight="1">
      <c r="A12" s="377"/>
      <c r="B12" s="377"/>
      <c r="C12" s="52" t="s">
        <v>217</v>
      </c>
      <c r="D12" s="53"/>
      <c r="E12" s="254">
        <v>234</v>
      </c>
      <c r="F12" s="255">
        <v>234</v>
      </c>
      <c r="G12" s="254">
        <v>79</v>
      </c>
      <c r="H12" s="256">
        <v>79</v>
      </c>
      <c r="I12" s="298">
        <v>400</v>
      </c>
      <c r="J12" s="255">
        <v>400</v>
      </c>
      <c r="K12" s="254"/>
      <c r="L12" s="256"/>
      <c r="M12" s="254"/>
      <c r="N12" s="256"/>
    </row>
    <row r="13" spans="1:14" ht="18" customHeight="1">
      <c r="A13" s="377"/>
      <c r="B13" s="377"/>
      <c r="C13" s="52" t="s">
        <v>218</v>
      </c>
      <c r="D13" s="53"/>
      <c r="E13" s="254">
        <v>0</v>
      </c>
      <c r="F13" s="255">
        <v>0</v>
      </c>
      <c r="G13" s="254">
        <v>0</v>
      </c>
      <c r="H13" s="256">
        <v>0</v>
      </c>
      <c r="I13" s="298">
        <v>0</v>
      </c>
      <c r="J13" s="255">
        <v>0</v>
      </c>
      <c r="K13" s="254"/>
      <c r="L13" s="256"/>
      <c r="M13" s="254"/>
      <c r="N13" s="256"/>
    </row>
    <row r="14" spans="1:14" ht="18" customHeight="1">
      <c r="A14" s="378"/>
      <c r="B14" s="378"/>
      <c r="C14" s="59" t="s">
        <v>79</v>
      </c>
      <c r="D14" s="37"/>
      <c r="E14" s="257">
        <v>0</v>
      </c>
      <c r="F14" s="258">
        <v>0</v>
      </c>
      <c r="G14" s="257">
        <v>6</v>
      </c>
      <c r="H14" s="259">
        <v>6</v>
      </c>
      <c r="I14" s="299">
        <v>50</v>
      </c>
      <c r="J14" s="258">
        <v>50</v>
      </c>
      <c r="K14" s="257"/>
      <c r="L14" s="259"/>
      <c r="M14" s="257"/>
      <c r="N14" s="259"/>
    </row>
    <row r="15" spans="1:14" ht="18" customHeight="1">
      <c r="A15" s="376" t="s">
        <v>219</v>
      </c>
      <c r="B15" s="432" t="s">
        <v>220</v>
      </c>
      <c r="C15" s="204" t="s">
        <v>221</v>
      </c>
      <c r="D15" s="205"/>
      <c r="E15" s="260">
        <v>237.12799999999999</v>
      </c>
      <c r="F15" s="261">
        <v>231</v>
      </c>
      <c r="G15" s="260">
        <v>836.86699999999996</v>
      </c>
      <c r="H15" s="150">
        <v>1067</v>
      </c>
      <c r="I15" s="300">
        <v>3460.1931399999999</v>
      </c>
      <c r="J15" s="261">
        <v>3633</v>
      </c>
      <c r="K15" s="260"/>
      <c r="L15" s="150"/>
      <c r="M15" s="260"/>
      <c r="N15" s="150"/>
    </row>
    <row r="16" spans="1:14" ht="18" customHeight="1">
      <c r="A16" s="377"/>
      <c r="B16" s="377"/>
      <c r="C16" s="52" t="s">
        <v>222</v>
      </c>
      <c r="D16" s="53"/>
      <c r="E16" s="116">
        <v>455.53100000000001</v>
      </c>
      <c r="F16" s="118">
        <v>469</v>
      </c>
      <c r="G16" s="116">
        <v>12290.793</v>
      </c>
      <c r="H16" s="148">
        <v>12442</v>
      </c>
      <c r="I16" s="116">
        <v>575.497972</v>
      </c>
      <c r="J16" s="118">
        <v>648</v>
      </c>
      <c r="K16" s="116"/>
      <c r="L16" s="148"/>
      <c r="M16" s="116"/>
      <c r="N16" s="148"/>
    </row>
    <row r="17" spans="1:15" ht="18" customHeight="1">
      <c r="A17" s="377"/>
      <c r="B17" s="377"/>
      <c r="C17" s="52" t="s">
        <v>223</v>
      </c>
      <c r="D17" s="53"/>
      <c r="E17" s="116">
        <v>0</v>
      </c>
      <c r="F17" s="118">
        <v>0</v>
      </c>
      <c r="G17" s="116">
        <v>0</v>
      </c>
      <c r="H17" s="148">
        <v>0</v>
      </c>
      <c r="I17" s="116">
        <v>0</v>
      </c>
      <c r="J17" s="118">
        <v>0</v>
      </c>
      <c r="K17" s="116"/>
      <c r="L17" s="148"/>
      <c r="M17" s="116"/>
      <c r="N17" s="148"/>
    </row>
    <row r="18" spans="1:15" ht="18" customHeight="1">
      <c r="A18" s="377"/>
      <c r="B18" s="378"/>
      <c r="C18" s="59" t="s">
        <v>224</v>
      </c>
      <c r="D18" s="37"/>
      <c r="E18" s="162">
        <f>+E15+E16</f>
        <v>692.65899999999999</v>
      </c>
      <c r="F18" s="262">
        <v>700</v>
      </c>
      <c r="G18" s="162">
        <f>+G15+G16</f>
        <v>13127.66</v>
      </c>
      <c r="H18" s="262">
        <v>13509</v>
      </c>
      <c r="I18" s="162">
        <f>+I15+I16</f>
        <v>4035.691112</v>
      </c>
      <c r="J18" s="262">
        <v>4281</v>
      </c>
      <c r="K18" s="162"/>
      <c r="L18" s="262"/>
      <c r="M18" s="162"/>
      <c r="N18" s="262"/>
    </row>
    <row r="19" spans="1:15" ht="18" customHeight="1">
      <c r="A19" s="377"/>
      <c r="B19" s="432" t="s">
        <v>225</v>
      </c>
      <c r="C19" s="204" t="s">
        <v>226</v>
      </c>
      <c r="D19" s="205"/>
      <c r="E19" s="165">
        <v>53.584000000000003</v>
      </c>
      <c r="F19" s="150">
        <v>57</v>
      </c>
      <c r="G19" s="165">
        <v>719.548</v>
      </c>
      <c r="H19" s="150">
        <v>665</v>
      </c>
      <c r="I19" s="165">
        <v>977.02835600000003</v>
      </c>
      <c r="J19" s="150">
        <v>1397</v>
      </c>
      <c r="K19" s="165"/>
      <c r="L19" s="150"/>
      <c r="M19" s="165"/>
      <c r="N19" s="150"/>
    </row>
    <row r="20" spans="1:15" ht="18" customHeight="1">
      <c r="A20" s="377"/>
      <c r="B20" s="377"/>
      <c r="C20" s="52" t="s">
        <v>227</v>
      </c>
      <c r="D20" s="53"/>
      <c r="E20" s="159">
        <v>42.085000000000001</v>
      </c>
      <c r="F20" s="148">
        <v>44</v>
      </c>
      <c r="G20" s="159">
        <v>9243.2440000000006</v>
      </c>
      <c r="H20" s="148">
        <v>9635</v>
      </c>
      <c r="I20" s="159">
        <v>63.099266</v>
      </c>
      <c r="J20" s="148">
        <v>57</v>
      </c>
      <c r="K20" s="159"/>
      <c r="L20" s="148"/>
      <c r="M20" s="159"/>
      <c r="N20" s="148"/>
    </row>
    <row r="21" spans="1:15" s="267" customFormat="1" ht="18" customHeight="1">
      <c r="A21" s="377"/>
      <c r="B21" s="377"/>
      <c r="C21" s="263" t="s">
        <v>228</v>
      </c>
      <c r="D21" s="264"/>
      <c r="E21" s="265">
        <v>0</v>
      </c>
      <c r="F21" s="266">
        <v>0</v>
      </c>
      <c r="G21" s="265">
        <v>0</v>
      </c>
      <c r="H21" s="266">
        <v>0</v>
      </c>
      <c r="I21" s="265">
        <v>0</v>
      </c>
      <c r="J21" s="266">
        <v>0</v>
      </c>
      <c r="K21" s="265"/>
      <c r="L21" s="266"/>
      <c r="M21" s="265"/>
      <c r="N21" s="266"/>
    </row>
    <row r="22" spans="1:15" ht="18" customHeight="1">
      <c r="A22" s="377"/>
      <c r="B22" s="378"/>
      <c r="C22" s="6" t="s">
        <v>229</v>
      </c>
      <c r="D22" s="7"/>
      <c r="E22" s="162">
        <f>+E19+E20</f>
        <v>95.669000000000011</v>
      </c>
      <c r="F22" s="149">
        <v>101</v>
      </c>
      <c r="G22" s="162">
        <f>+G19+G20</f>
        <v>9962.7920000000013</v>
      </c>
      <c r="H22" s="149">
        <v>10300</v>
      </c>
      <c r="I22" s="162">
        <f>+I19+I20</f>
        <v>1040.127622</v>
      </c>
      <c r="J22" s="149">
        <v>1454</v>
      </c>
      <c r="K22" s="162"/>
      <c r="L22" s="149"/>
      <c r="M22" s="162"/>
      <c r="N22" s="149"/>
    </row>
    <row r="23" spans="1:15" ht="18" customHeight="1">
      <c r="A23" s="377"/>
      <c r="B23" s="432" t="s">
        <v>230</v>
      </c>
      <c r="C23" s="204" t="s">
        <v>231</v>
      </c>
      <c r="D23" s="205"/>
      <c r="E23" s="165">
        <v>470</v>
      </c>
      <c r="F23" s="150">
        <v>470</v>
      </c>
      <c r="G23" s="165">
        <v>476.75200000000001</v>
      </c>
      <c r="H23" s="150">
        <v>477</v>
      </c>
      <c r="I23" s="165">
        <v>1000</v>
      </c>
      <c r="J23" s="150">
        <v>1000</v>
      </c>
      <c r="K23" s="165"/>
      <c r="L23" s="150"/>
      <c r="M23" s="165"/>
      <c r="N23" s="150"/>
    </row>
    <row r="24" spans="1:15" ht="18" customHeight="1">
      <c r="A24" s="377"/>
      <c r="B24" s="377"/>
      <c r="C24" s="52" t="s">
        <v>232</v>
      </c>
      <c r="D24" s="53"/>
      <c r="E24" s="159">
        <f>+E26-E23</f>
        <v>126.99000000000001</v>
      </c>
      <c r="F24" s="148">
        <v>128</v>
      </c>
      <c r="G24" s="159">
        <v>2559.938126</v>
      </c>
      <c r="H24" s="148">
        <v>2604</v>
      </c>
      <c r="I24" s="159">
        <v>1965.56349</v>
      </c>
      <c r="J24" s="148">
        <v>1799</v>
      </c>
      <c r="K24" s="159"/>
      <c r="L24" s="148"/>
      <c r="M24" s="159"/>
      <c r="N24" s="148"/>
    </row>
    <row r="25" spans="1:15" ht="18" customHeight="1">
      <c r="A25" s="377"/>
      <c r="B25" s="377"/>
      <c r="C25" s="52" t="s">
        <v>233</v>
      </c>
      <c r="D25" s="53"/>
      <c r="E25" s="159">
        <v>0</v>
      </c>
      <c r="F25" s="148">
        <v>0</v>
      </c>
      <c r="G25" s="159">
        <v>128.178</v>
      </c>
      <c r="H25" s="148">
        <v>128</v>
      </c>
      <c r="I25" s="159">
        <v>30</v>
      </c>
      <c r="J25" s="148">
        <v>28</v>
      </c>
      <c r="K25" s="159"/>
      <c r="L25" s="148"/>
      <c r="M25" s="159"/>
      <c r="N25" s="148"/>
    </row>
    <row r="26" spans="1:15" ht="18" customHeight="1">
      <c r="A26" s="377"/>
      <c r="B26" s="378"/>
      <c r="C26" s="57" t="s">
        <v>234</v>
      </c>
      <c r="D26" s="58"/>
      <c r="E26" s="268">
        <v>596.99</v>
      </c>
      <c r="F26" s="149">
        <v>598</v>
      </c>
      <c r="G26" s="295">
        <f>SUM(G23:G25)</f>
        <v>3164.8681259999998</v>
      </c>
      <c r="H26" s="149">
        <v>3209</v>
      </c>
      <c r="I26" s="140">
        <f>+I23+I24+I25</f>
        <v>2995.56349</v>
      </c>
      <c r="J26" s="149">
        <v>2827</v>
      </c>
      <c r="K26" s="268"/>
      <c r="L26" s="149"/>
      <c r="M26" s="268"/>
      <c r="N26" s="149"/>
    </row>
    <row r="27" spans="1:15" ht="18" customHeight="1">
      <c r="A27" s="378"/>
      <c r="B27" s="59" t="s">
        <v>235</v>
      </c>
      <c r="C27" s="37"/>
      <c r="D27" s="37"/>
      <c r="E27" s="269">
        <f>+E26+E22</f>
        <v>692.65899999999999</v>
      </c>
      <c r="F27" s="149">
        <v>700</v>
      </c>
      <c r="G27" s="269">
        <f>+G26+G22</f>
        <v>13127.660126000001</v>
      </c>
      <c r="H27" s="149">
        <v>13509</v>
      </c>
      <c r="I27" s="269">
        <f>+I22+I26</f>
        <v>4035.691112</v>
      </c>
      <c r="J27" s="149">
        <v>4281</v>
      </c>
      <c r="K27" s="162"/>
      <c r="L27" s="149"/>
      <c r="M27" s="162"/>
      <c r="N27" s="149"/>
    </row>
    <row r="28" spans="1:15" ht="18" customHeight="1">
      <c r="A28" s="432" t="s">
        <v>236</v>
      </c>
      <c r="B28" s="432" t="s">
        <v>237</v>
      </c>
      <c r="C28" s="204" t="s">
        <v>238</v>
      </c>
      <c r="D28" s="270" t="s">
        <v>37</v>
      </c>
      <c r="E28" s="165">
        <v>120.72929999999999</v>
      </c>
      <c r="F28" s="150">
        <v>123</v>
      </c>
      <c r="G28" s="165">
        <v>2594.6829600000001</v>
      </c>
      <c r="H28" s="150">
        <v>2681</v>
      </c>
      <c r="I28" s="165">
        <v>3972.2817070000001</v>
      </c>
      <c r="J28" s="150">
        <v>3616</v>
      </c>
      <c r="K28" s="165"/>
      <c r="L28" s="150"/>
      <c r="M28" s="165"/>
      <c r="N28" s="150"/>
    </row>
    <row r="29" spans="1:15" ht="18" customHeight="1">
      <c r="A29" s="377"/>
      <c r="B29" s="377"/>
      <c r="C29" s="52" t="s">
        <v>239</v>
      </c>
      <c r="D29" s="271" t="s">
        <v>38</v>
      </c>
      <c r="E29" s="159">
        <v>0</v>
      </c>
      <c r="F29" s="148">
        <v>0</v>
      </c>
      <c r="G29" s="159">
        <v>55.782685000000001</v>
      </c>
      <c r="H29" s="148">
        <v>73</v>
      </c>
      <c r="I29" s="159">
        <v>2690.7222099999999</v>
      </c>
      <c r="J29" s="148">
        <v>2652</v>
      </c>
      <c r="K29" s="159"/>
      <c r="L29" s="148"/>
      <c r="M29" s="159"/>
      <c r="N29" s="148"/>
    </row>
    <row r="30" spans="1:15" ht="18" customHeight="1">
      <c r="A30" s="377"/>
      <c r="B30" s="377"/>
      <c r="C30" s="52" t="s">
        <v>240</v>
      </c>
      <c r="D30" s="271" t="s">
        <v>241</v>
      </c>
      <c r="E30" s="159">
        <v>123.260077</v>
      </c>
      <c r="F30" s="148">
        <v>115</v>
      </c>
      <c r="G30" s="116">
        <v>2570.3898479999998</v>
      </c>
      <c r="H30" s="148">
        <v>2530</v>
      </c>
      <c r="I30" s="159">
        <v>1052.242395</v>
      </c>
      <c r="J30" s="148">
        <v>1449</v>
      </c>
      <c r="K30" s="159"/>
      <c r="L30" s="148"/>
      <c r="M30" s="159"/>
      <c r="N30" s="148"/>
    </row>
    <row r="31" spans="1:15" ht="18" customHeight="1">
      <c r="A31" s="377"/>
      <c r="B31" s="377"/>
      <c r="C31" s="6" t="s">
        <v>242</v>
      </c>
      <c r="D31" s="272" t="s">
        <v>243</v>
      </c>
      <c r="E31" s="162">
        <f>E28-E29-E30</f>
        <v>-2.5307770000000005</v>
      </c>
      <c r="F31" s="262">
        <f t="shared" ref="F31:N31" si="0">F28-F29-F30</f>
        <v>8</v>
      </c>
      <c r="G31" s="162">
        <f t="shared" si="0"/>
        <v>-31.489572999999837</v>
      </c>
      <c r="H31" s="262">
        <f t="shared" si="0"/>
        <v>78</v>
      </c>
      <c r="I31" s="162">
        <f t="shared" si="0"/>
        <v>229.3171020000002</v>
      </c>
      <c r="J31" s="273">
        <f t="shared" si="0"/>
        <v>-485</v>
      </c>
      <c r="K31" s="162">
        <f t="shared" si="0"/>
        <v>0</v>
      </c>
      <c r="L31" s="273">
        <f t="shared" si="0"/>
        <v>0</v>
      </c>
      <c r="M31" s="162">
        <f t="shared" si="0"/>
        <v>0</v>
      </c>
      <c r="N31" s="262">
        <f t="shared" si="0"/>
        <v>0</v>
      </c>
      <c r="O31" s="8"/>
    </row>
    <row r="32" spans="1:15" ht="18" customHeight="1">
      <c r="A32" s="377"/>
      <c r="B32" s="377"/>
      <c r="C32" s="204" t="s">
        <v>244</v>
      </c>
      <c r="D32" s="270" t="s">
        <v>245</v>
      </c>
      <c r="E32" s="165">
        <v>1.7884949999999999</v>
      </c>
      <c r="F32" s="150">
        <v>2</v>
      </c>
      <c r="G32" s="165">
        <v>53.722006</v>
      </c>
      <c r="H32" s="150">
        <v>37</v>
      </c>
      <c r="I32" s="165">
        <v>181.77912499999999</v>
      </c>
      <c r="J32" s="150">
        <v>58</v>
      </c>
      <c r="K32" s="165"/>
      <c r="L32" s="150"/>
      <c r="M32" s="165"/>
      <c r="N32" s="150"/>
    </row>
    <row r="33" spans="1:14" ht="18" customHeight="1">
      <c r="A33" s="377"/>
      <c r="B33" s="377"/>
      <c r="C33" s="52" t="s">
        <v>246</v>
      </c>
      <c r="D33" s="271" t="s">
        <v>247</v>
      </c>
      <c r="E33" s="159">
        <v>0</v>
      </c>
      <c r="F33" s="148">
        <v>0</v>
      </c>
      <c r="G33" s="159">
        <v>59.162601000000002</v>
      </c>
      <c r="H33" s="148">
        <v>75</v>
      </c>
      <c r="I33" s="159">
        <v>0.29917199999999999</v>
      </c>
      <c r="J33" s="148">
        <v>0</v>
      </c>
      <c r="K33" s="159"/>
      <c r="L33" s="148"/>
      <c r="M33" s="159"/>
      <c r="N33" s="148"/>
    </row>
    <row r="34" spans="1:14" ht="18" customHeight="1">
      <c r="A34" s="377"/>
      <c r="B34" s="378"/>
      <c r="C34" s="6" t="s">
        <v>248</v>
      </c>
      <c r="D34" s="272" t="s">
        <v>249</v>
      </c>
      <c r="E34" s="162">
        <f>E31+E32-E33</f>
        <v>-0.74228200000000055</v>
      </c>
      <c r="F34" s="149">
        <f t="shared" ref="F34:N34" si="1">F31+F32-F33</f>
        <v>10</v>
      </c>
      <c r="G34" s="162">
        <f t="shared" si="1"/>
        <v>-36.930167999999838</v>
      </c>
      <c r="H34" s="149">
        <f t="shared" si="1"/>
        <v>40</v>
      </c>
      <c r="I34" s="162">
        <f t="shared" si="1"/>
        <v>410.79705500000023</v>
      </c>
      <c r="J34" s="149">
        <f t="shared" si="1"/>
        <v>-427</v>
      </c>
      <c r="K34" s="162">
        <f t="shared" si="1"/>
        <v>0</v>
      </c>
      <c r="L34" s="149">
        <f t="shared" si="1"/>
        <v>0</v>
      </c>
      <c r="M34" s="162">
        <f t="shared" si="1"/>
        <v>0</v>
      </c>
      <c r="N34" s="149">
        <f t="shared" si="1"/>
        <v>0</v>
      </c>
    </row>
    <row r="35" spans="1:14" ht="18" customHeight="1">
      <c r="A35" s="377"/>
      <c r="B35" s="432" t="s">
        <v>250</v>
      </c>
      <c r="C35" s="204" t="s">
        <v>251</v>
      </c>
      <c r="D35" s="270" t="s">
        <v>252</v>
      </c>
      <c r="E35" s="165">
        <v>1.2849999999999999E-3</v>
      </c>
      <c r="F35" s="150">
        <v>0</v>
      </c>
      <c r="G35" s="165">
        <v>41.851723</v>
      </c>
      <c r="H35" s="150">
        <v>11</v>
      </c>
      <c r="I35" s="165">
        <v>0</v>
      </c>
      <c r="J35" s="150">
        <v>0</v>
      </c>
      <c r="K35" s="165"/>
      <c r="L35" s="150"/>
      <c r="M35" s="165"/>
      <c r="N35" s="150"/>
    </row>
    <row r="36" spans="1:14" ht="18" customHeight="1">
      <c r="A36" s="377"/>
      <c r="B36" s="377"/>
      <c r="C36" s="52" t="s">
        <v>253</v>
      </c>
      <c r="D36" s="271" t="s">
        <v>254</v>
      </c>
      <c r="E36" s="159">
        <v>0</v>
      </c>
      <c r="F36" s="148">
        <v>0</v>
      </c>
      <c r="G36" s="159">
        <v>42.022176999999999</v>
      </c>
      <c r="H36" s="148">
        <v>15</v>
      </c>
      <c r="I36" s="159">
        <v>5.0030000000000001</v>
      </c>
      <c r="J36" s="148">
        <v>0</v>
      </c>
      <c r="K36" s="159"/>
      <c r="L36" s="148"/>
      <c r="M36" s="159"/>
      <c r="N36" s="148"/>
    </row>
    <row r="37" spans="1:14" ht="18" customHeight="1">
      <c r="A37" s="377"/>
      <c r="B37" s="377"/>
      <c r="C37" s="52" t="s">
        <v>255</v>
      </c>
      <c r="D37" s="271" t="s">
        <v>256</v>
      </c>
      <c r="E37" s="159">
        <f t="shared" ref="E37:N37" si="2">E34+E35-E36</f>
        <v>-0.74099700000000057</v>
      </c>
      <c r="F37" s="148">
        <f t="shared" si="2"/>
        <v>10</v>
      </c>
      <c r="G37" s="159">
        <f t="shared" si="2"/>
        <v>-37.100621999999838</v>
      </c>
      <c r="H37" s="148">
        <f t="shared" si="2"/>
        <v>36</v>
      </c>
      <c r="I37" s="159">
        <f t="shared" si="2"/>
        <v>405.79405500000024</v>
      </c>
      <c r="J37" s="148">
        <f t="shared" si="2"/>
        <v>-427</v>
      </c>
      <c r="K37" s="159">
        <f t="shared" si="2"/>
        <v>0</v>
      </c>
      <c r="L37" s="148">
        <f t="shared" si="2"/>
        <v>0</v>
      </c>
      <c r="M37" s="159">
        <f t="shared" si="2"/>
        <v>0</v>
      </c>
      <c r="N37" s="148">
        <f t="shared" si="2"/>
        <v>0</v>
      </c>
    </row>
    <row r="38" spans="1:14" ht="18" customHeight="1">
      <c r="A38" s="377"/>
      <c r="B38" s="377"/>
      <c r="C38" s="52" t="s">
        <v>257</v>
      </c>
      <c r="D38" s="271" t="s">
        <v>258</v>
      </c>
      <c r="E38" s="159">
        <v>0</v>
      </c>
      <c r="F38" s="148">
        <v>0</v>
      </c>
      <c r="G38" s="159">
        <v>0</v>
      </c>
      <c r="H38" s="148">
        <v>0</v>
      </c>
      <c r="I38" s="159">
        <v>0</v>
      </c>
      <c r="J38" s="148">
        <v>0</v>
      </c>
      <c r="K38" s="159"/>
      <c r="L38" s="148"/>
      <c r="M38" s="159"/>
      <c r="N38" s="148"/>
    </row>
    <row r="39" spans="1:14" ht="18" customHeight="1">
      <c r="A39" s="377"/>
      <c r="B39" s="377"/>
      <c r="C39" s="52" t="s">
        <v>259</v>
      </c>
      <c r="D39" s="271" t="s">
        <v>260</v>
      </c>
      <c r="E39" s="159">
        <v>0</v>
      </c>
      <c r="F39" s="148">
        <v>0</v>
      </c>
      <c r="G39" s="159">
        <v>0</v>
      </c>
      <c r="H39" s="148">
        <v>0</v>
      </c>
      <c r="I39" s="159">
        <v>0</v>
      </c>
      <c r="J39" s="148">
        <v>0</v>
      </c>
      <c r="K39" s="159"/>
      <c r="L39" s="148"/>
      <c r="M39" s="159"/>
      <c r="N39" s="148"/>
    </row>
    <row r="40" spans="1:14" ht="18" customHeight="1">
      <c r="A40" s="377"/>
      <c r="B40" s="377"/>
      <c r="C40" s="52" t="s">
        <v>261</v>
      </c>
      <c r="D40" s="271" t="s">
        <v>262</v>
      </c>
      <c r="E40" s="159">
        <v>0.41768100000000002</v>
      </c>
      <c r="F40" s="148">
        <v>4</v>
      </c>
      <c r="G40" s="159">
        <v>1.33</v>
      </c>
      <c r="H40" s="148">
        <v>2</v>
      </c>
      <c r="I40" s="159">
        <v>217.324671</v>
      </c>
      <c r="J40" s="148">
        <v>-69</v>
      </c>
      <c r="K40" s="159"/>
      <c r="L40" s="148"/>
      <c r="M40" s="159"/>
      <c r="N40" s="148"/>
    </row>
    <row r="41" spans="1:14" ht="18" customHeight="1">
      <c r="A41" s="377"/>
      <c r="B41" s="377"/>
      <c r="C41" s="216" t="s">
        <v>263</v>
      </c>
      <c r="D41" s="271" t="s">
        <v>264</v>
      </c>
      <c r="E41" s="159">
        <f>E34+E35-E36-E40</f>
        <v>-1.1586780000000005</v>
      </c>
      <c r="F41" s="148">
        <f t="shared" ref="F41:N41" si="3">F34+F35-F36-F40</f>
        <v>6</v>
      </c>
      <c r="G41" s="159">
        <f t="shared" si="3"/>
        <v>-38.430621999999836</v>
      </c>
      <c r="H41" s="148">
        <f t="shared" si="3"/>
        <v>34</v>
      </c>
      <c r="I41" s="159">
        <f t="shared" si="3"/>
        <v>188.46938400000025</v>
      </c>
      <c r="J41" s="148">
        <f t="shared" si="3"/>
        <v>-358</v>
      </c>
      <c r="K41" s="159">
        <f t="shared" si="3"/>
        <v>0</v>
      </c>
      <c r="L41" s="148">
        <f t="shared" si="3"/>
        <v>0</v>
      </c>
      <c r="M41" s="159">
        <f t="shared" si="3"/>
        <v>0</v>
      </c>
      <c r="N41" s="148">
        <f t="shared" si="3"/>
        <v>0</v>
      </c>
    </row>
    <row r="42" spans="1:14" ht="18" customHeight="1">
      <c r="A42" s="377"/>
      <c r="B42" s="377"/>
      <c r="C42" s="433" t="s">
        <v>265</v>
      </c>
      <c r="D42" s="434"/>
      <c r="E42" s="116">
        <f t="shared" ref="E42:N42" si="4">E37+E38-E39-E40</f>
        <v>-1.1586780000000005</v>
      </c>
      <c r="F42" s="117">
        <f t="shared" si="4"/>
        <v>6</v>
      </c>
      <c r="G42" s="116">
        <f t="shared" si="4"/>
        <v>-38.430621999999836</v>
      </c>
      <c r="H42" s="117">
        <f t="shared" si="4"/>
        <v>34</v>
      </c>
      <c r="I42" s="116">
        <f t="shared" si="4"/>
        <v>188.46938400000025</v>
      </c>
      <c r="J42" s="117">
        <f t="shared" si="4"/>
        <v>-358</v>
      </c>
      <c r="K42" s="116">
        <f t="shared" si="4"/>
        <v>0</v>
      </c>
      <c r="L42" s="117">
        <f t="shared" si="4"/>
        <v>0</v>
      </c>
      <c r="M42" s="116">
        <f t="shared" si="4"/>
        <v>0</v>
      </c>
      <c r="N42" s="148">
        <f t="shared" si="4"/>
        <v>0</v>
      </c>
    </row>
    <row r="43" spans="1:14" ht="18" customHeight="1">
      <c r="A43" s="377"/>
      <c r="B43" s="377"/>
      <c r="C43" s="52" t="s">
        <v>266</v>
      </c>
      <c r="D43" s="271" t="s">
        <v>267</v>
      </c>
      <c r="E43" s="159">
        <v>0</v>
      </c>
      <c r="F43" s="148">
        <v>0</v>
      </c>
      <c r="G43" s="159">
        <v>0</v>
      </c>
      <c r="H43" s="148">
        <v>0</v>
      </c>
      <c r="I43" s="159">
        <v>0</v>
      </c>
      <c r="J43" s="148">
        <v>0</v>
      </c>
      <c r="K43" s="159"/>
      <c r="L43" s="148"/>
      <c r="M43" s="159"/>
      <c r="N43" s="148"/>
    </row>
    <row r="44" spans="1:14" ht="18" customHeight="1">
      <c r="A44" s="378"/>
      <c r="B44" s="378"/>
      <c r="C44" s="6" t="s">
        <v>268</v>
      </c>
      <c r="D44" s="110" t="s">
        <v>269</v>
      </c>
      <c r="E44" s="162">
        <f t="shared" ref="E44:N44" si="5">E41+E43</f>
        <v>-1.1586780000000005</v>
      </c>
      <c r="F44" s="149">
        <f t="shared" si="5"/>
        <v>6</v>
      </c>
      <c r="G44" s="162">
        <f t="shared" si="5"/>
        <v>-38.430621999999836</v>
      </c>
      <c r="H44" s="149">
        <f t="shared" si="5"/>
        <v>34</v>
      </c>
      <c r="I44" s="162">
        <f t="shared" si="5"/>
        <v>188.46938400000025</v>
      </c>
      <c r="J44" s="149">
        <f t="shared" si="5"/>
        <v>-358</v>
      </c>
      <c r="K44" s="162">
        <f t="shared" si="5"/>
        <v>0</v>
      </c>
      <c r="L44" s="149">
        <f t="shared" si="5"/>
        <v>0</v>
      </c>
      <c r="M44" s="162">
        <f t="shared" si="5"/>
        <v>0</v>
      </c>
      <c r="N44" s="149">
        <f t="shared" si="5"/>
        <v>0</v>
      </c>
    </row>
    <row r="45" spans="1:14" ht="14.1" customHeight="1">
      <c r="A45" s="27" t="s">
        <v>270</v>
      </c>
    </row>
    <row r="46" spans="1:14" ht="14.1" customHeight="1">
      <c r="A46" s="27" t="s">
        <v>271</v>
      </c>
    </row>
    <row r="47" spans="1:14">
      <c r="A47" s="274"/>
    </row>
  </sheetData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2021-08-12T08:09:11Z</cp:lastPrinted>
  <dcterms:created xsi:type="dcterms:W3CDTF">1999-07-06T05:17:05Z</dcterms:created>
  <dcterms:modified xsi:type="dcterms:W3CDTF">2021-09-27T00:27:02Z</dcterms:modified>
</cp:coreProperties>
</file>