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41　佐賀県\"/>
    </mc:Choice>
  </mc:AlternateContent>
  <xr:revisionPtr revIDLastSave="0" documentId="8_{B63CB362-E711-4A12-9799-5878CCDFF957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" sheetId="4" r:id="rId2"/>
    <sheet name="3.(1)普通会計決算" sheetId="5" r:id="rId3"/>
    <sheet name="3.(2)財政指標等" sheetId="6" r:id="rId4"/>
    <sheet name="4.公営企業会計決算" sheetId="7" r:id="rId5"/>
    <sheet name="5.三セク決算" sheetId="9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7" l="1"/>
  <c r="H44" i="7"/>
  <c r="G44" i="7"/>
  <c r="F44" i="7"/>
  <c r="I39" i="7"/>
  <c r="I45" i="7" s="1"/>
  <c r="H39" i="7"/>
  <c r="H45" i="7" s="1"/>
  <c r="G39" i="7"/>
  <c r="G45" i="7" s="1"/>
  <c r="F39" i="7"/>
  <c r="F45" i="7" s="1"/>
  <c r="I27" i="7"/>
  <c r="H27" i="7"/>
  <c r="K24" i="7"/>
  <c r="K27" i="7" s="1"/>
  <c r="J24" i="7"/>
  <c r="J27" i="7" s="1"/>
  <c r="I24" i="7"/>
  <c r="H24" i="7"/>
  <c r="G24" i="7"/>
  <c r="G27" i="7" s="1"/>
  <c r="F24" i="7"/>
  <c r="F27" i="7" s="1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G45" i="4"/>
  <c r="I44" i="4"/>
  <c r="H44" i="4"/>
  <c r="G44" i="4"/>
  <c r="F44" i="4"/>
  <c r="I39" i="4"/>
  <c r="I45" i="4" s="1"/>
  <c r="H39" i="4"/>
  <c r="H45" i="4" s="1"/>
  <c r="G39" i="4"/>
  <c r="F39" i="4"/>
  <c r="F45" i="4" s="1"/>
  <c r="H27" i="4"/>
  <c r="G27" i="4"/>
  <c r="F27" i="4"/>
  <c r="K24" i="4"/>
  <c r="K27" i="4" s="1"/>
  <c r="J24" i="4"/>
  <c r="J27" i="4" s="1"/>
  <c r="I24" i="4"/>
  <c r="I27" i="4" s="1"/>
  <c r="H24" i="4"/>
  <c r="G24" i="4"/>
  <c r="F24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E44" i="9" l="1"/>
  <c r="E42" i="9"/>
  <c r="E41" i="9"/>
  <c r="E37" i="9"/>
  <c r="E34" i="9"/>
  <c r="E31" i="9"/>
  <c r="N31" i="9" l="1"/>
  <c r="N34" i="9" s="1"/>
  <c r="M31" i="9"/>
  <c r="M34" i="9" s="1"/>
  <c r="L31" i="9"/>
  <c r="L34" i="9" s="1"/>
  <c r="K31" i="9"/>
  <c r="K34" i="9" s="1"/>
  <c r="J31" i="9"/>
  <c r="J34" i="9" s="1"/>
  <c r="I31" i="9"/>
  <c r="I34" i="9" s="1"/>
  <c r="H31" i="9"/>
  <c r="H34" i="9" s="1"/>
  <c r="F31" i="9"/>
  <c r="F34" i="9" s="1"/>
  <c r="K37" i="9" l="1"/>
  <c r="K42" i="9" s="1"/>
  <c r="K41" i="9"/>
  <c r="K44" i="9" s="1"/>
  <c r="L41" i="9"/>
  <c r="L44" i="9" s="1"/>
  <c r="L37" i="9"/>
  <c r="L42" i="9" s="1"/>
  <c r="F41" i="9"/>
  <c r="F44" i="9" s="1"/>
  <c r="F37" i="9"/>
  <c r="F42" i="9" s="1"/>
  <c r="M41" i="9"/>
  <c r="M44" i="9" s="1"/>
  <c r="M37" i="9"/>
  <c r="M42" i="9" s="1"/>
  <c r="H41" i="9"/>
  <c r="H44" i="9" s="1"/>
  <c r="H37" i="9"/>
  <c r="H42" i="9" s="1"/>
  <c r="I41" i="9"/>
  <c r="I44" i="9" s="1"/>
  <c r="I37" i="9"/>
  <c r="I42" i="9" s="1"/>
  <c r="J41" i="9"/>
  <c r="J44" i="9" s="1"/>
  <c r="J37" i="9"/>
  <c r="J42" i="9" s="1"/>
  <c r="N41" i="9"/>
  <c r="N44" i="9" s="1"/>
  <c r="N37" i="9"/>
  <c r="N42" i="9" s="1"/>
  <c r="H45" i="2" l="1"/>
  <c r="I44" i="2"/>
  <c r="I43" i="2"/>
  <c r="I42" i="2"/>
  <c r="I41" i="2"/>
  <c r="I40" i="2"/>
  <c r="F39" i="2"/>
  <c r="I39" i="2" s="1"/>
  <c r="I38" i="2"/>
  <c r="I37" i="2"/>
  <c r="I36" i="2"/>
  <c r="I35" i="2"/>
  <c r="I34" i="2"/>
  <c r="I33" i="2"/>
  <c r="I32" i="2"/>
  <c r="F32" i="2"/>
  <c r="I31" i="2"/>
  <c r="I30" i="2"/>
  <c r="I29" i="2"/>
  <c r="F28" i="2"/>
  <c r="I28" i="2" s="1"/>
  <c r="I27" i="2"/>
  <c r="H27" i="2"/>
  <c r="F27" i="2"/>
  <c r="G27" i="2" s="1"/>
  <c r="I26" i="2"/>
  <c r="F26" i="2"/>
  <c r="G26" i="2" s="1"/>
  <c r="I25" i="2"/>
  <c r="G25" i="2"/>
  <c r="I24" i="2"/>
  <c r="I23" i="2"/>
  <c r="G23" i="2"/>
  <c r="I22" i="2"/>
  <c r="I21" i="2"/>
  <c r="G21" i="2"/>
  <c r="I20" i="2"/>
  <c r="I19" i="2"/>
  <c r="G19" i="2"/>
  <c r="I18" i="2"/>
  <c r="I17" i="2"/>
  <c r="G17" i="2"/>
  <c r="I16" i="2"/>
  <c r="I15" i="2"/>
  <c r="G15" i="2"/>
  <c r="I14" i="2"/>
  <c r="I13" i="2"/>
  <c r="G13" i="2"/>
  <c r="I12" i="2"/>
  <c r="I11" i="2"/>
  <c r="G11" i="2"/>
  <c r="I10" i="2"/>
  <c r="I9" i="2"/>
  <c r="G9" i="2"/>
  <c r="F45" i="2" l="1"/>
  <c r="G28" i="2" s="1"/>
  <c r="G10" i="2"/>
  <c r="G12" i="2"/>
  <c r="G14" i="2"/>
  <c r="G16" i="2"/>
  <c r="G18" i="2"/>
  <c r="G20" i="2"/>
  <c r="G22" i="2"/>
  <c r="G24" i="2"/>
  <c r="G39" i="2"/>
  <c r="I45" i="2" l="1"/>
  <c r="G37" i="2"/>
  <c r="G35" i="2"/>
  <c r="G33" i="2"/>
  <c r="G44" i="2"/>
  <c r="G45" i="2"/>
  <c r="G38" i="2"/>
  <c r="G36" i="2"/>
  <c r="G34" i="2"/>
  <c r="G43" i="2"/>
  <c r="G41" i="2"/>
  <c r="G30" i="2"/>
  <c r="G31" i="2"/>
  <c r="G42" i="2"/>
  <c r="G40" i="2"/>
  <c r="G29" i="2"/>
  <c r="G32" i="2"/>
  <c r="F32" i="5" l="1"/>
  <c r="F40" i="5" l="1"/>
  <c r="F39" i="5" s="1"/>
  <c r="F28" i="5"/>
  <c r="F26" i="5"/>
  <c r="H26" i="5"/>
  <c r="F22" i="6" l="1"/>
  <c r="E22" i="6"/>
  <c r="E19" i="6"/>
  <c r="E23" i="6" s="1"/>
  <c r="H45" i="5"/>
  <c r="F45" i="5"/>
  <c r="G33" i="5" s="1"/>
  <c r="H27" i="5"/>
  <c r="F27" i="5"/>
  <c r="G19" i="5" s="1"/>
  <c r="O44" i="7"/>
  <c r="N44" i="7"/>
  <c r="N45" i="7" s="1"/>
  <c r="M44" i="7"/>
  <c r="L44" i="7"/>
  <c r="K44" i="7"/>
  <c r="K45" i="7"/>
  <c r="J44" i="7"/>
  <c r="O39" i="7"/>
  <c r="O45" i="7" s="1"/>
  <c r="N39" i="7"/>
  <c r="M39" i="7"/>
  <c r="M45" i="7" s="1"/>
  <c r="L39" i="7"/>
  <c r="L45" i="7" s="1"/>
  <c r="K39" i="7"/>
  <c r="J39" i="7"/>
  <c r="O24" i="7"/>
  <c r="O27" i="7"/>
  <c r="N24" i="7"/>
  <c r="N27" i="7"/>
  <c r="M24" i="7"/>
  <c r="M27" i="7" s="1"/>
  <c r="L24" i="7"/>
  <c r="L27" i="7" s="1"/>
  <c r="O16" i="7"/>
  <c r="N16" i="7"/>
  <c r="M16" i="7"/>
  <c r="L16" i="7"/>
  <c r="O15" i="7"/>
  <c r="N15" i="7"/>
  <c r="M15" i="7"/>
  <c r="L15" i="7"/>
  <c r="O14" i="7"/>
  <c r="N14" i="7"/>
  <c r="M14" i="7"/>
  <c r="L14" i="7"/>
  <c r="I20" i="6"/>
  <c r="H20" i="6"/>
  <c r="G20" i="6"/>
  <c r="F20" i="6"/>
  <c r="E20" i="6"/>
  <c r="I19" i="6"/>
  <c r="I21" i="6" s="1"/>
  <c r="H19" i="6"/>
  <c r="H21" i="6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O39" i="4"/>
  <c r="O44" i="4"/>
  <c r="O45" i="4" s="1"/>
  <c r="N39" i="4"/>
  <c r="N45" i="4"/>
  <c r="N44" i="4"/>
  <c r="M39" i="4"/>
  <c r="M45" i="4" s="1"/>
  <c r="M44" i="4"/>
  <c r="L39" i="4"/>
  <c r="L45" i="4" s="1"/>
  <c r="L44" i="4"/>
  <c r="K39" i="4"/>
  <c r="K45" i="4" s="1"/>
  <c r="K44" i="4"/>
  <c r="J39" i="4"/>
  <c r="J44" i="4"/>
  <c r="O24" i="4"/>
  <c r="O27" i="4" s="1"/>
  <c r="N24" i="4"/>
  <c r="N27" i="4" s="1"/>
  <c r="M24" i="4"/>
  <c r="M27" i="4" s="1"/>
  <c r="L24" i="4"/>
  <c r="L27" i="4" s="1"/>
  <c r="M16" i="4"/>
  <c r="L16" i="4"/>
  <c r="M15" i="4"/>
  <c r="L15" i="4"/>
  <c r="M14" i="4"/>
  <c r="L14" i="4"/>
  <c r="O16" i="4"/>
  <c r="N16" i="4"/>
  <c r="O15" i="4"/>
  <c r="N15" i="4"/>
  <c r="O14" i="4"/>
  <c r="N14" i="4"/>
  <c r="F23" i="6"/>
  <c r="G29" i="5"/>
  <c r="G31" i="5"/>
  <c r="G28" i="5"/>
  <c r="G40" i="5"/>
  <c r="E21" i="6" l="1"/>
  <c r="G36" i="5"/>
  <c r="G32" i="5"/>
  <c r="G37" i="5"/>
  <c r="G43" i="5"/>
  <c r="G41" i="5"/>
  <c r="G38" i="5"/>
  <c r="G30" i="5"/>
  <c r="G39" i="5"/>
  <c r="G35" i="5"/>
  <c r="J45" i="7"/>
  <c r="G44" i="5"/>
  <c r="G42" i="5"/>
  <c r="G34" i="5"/>
  <c r="G45" i="5"/>
  <c r="I45" i="5"/>
  <c r="J45" i="4"/>
  <c r="I24" i="6"/>
  <c r="I22" i="6" s="1"/>
  <c r="H22" i="6"/>
  <c r="H23" i="6"/>
  <c r="G23" i="6"/>
  <c r="G22" i="6"/>
  <c r="I23" i="6"/>
  <c r="I27" i="5"/>
  <c r="G12" i="5"/>
  <c r="G26" i="5"/>
  <c r="G10" i="5"/>
  <c r="G15" i="5"/>
  <c r="G27" i="5"/>
  <c r="G9" i="5"/>
  <c r="G23" i="5"/>
  <c r="G24" i="5"/>
  <c r="G21" i="5"/>
  <c r="G22" i="5"/>
  <c r="G11" i="5"/>
  <c r="G20" i="5"/>
  <c r="G17" i="5"/>
  <c r="G18" i="5"/>
  <c r="G21" i="6"/>
  <c r="G25" i="5"/>
  <c r="G16" i="5"/>
  <c r="G13" i="5"/>
  <c r="G14" i="5"/>
</calcChain>
</file>

<file path=xl/sharedStrings.xml><?xml version="1.0" encoding="utf-8"?>
<sst xmlns="http://schemas.openxmlformats.org/spreadsheetml/2006/main" count="440" uniqueCount="264">
  <si>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</si>
  <si>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</si>
  <si>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</si>
  <si>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</si>
  <si>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</si>
  <si>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</si>
  <si>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</si>
  <si>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</si>
  <si>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</si>
  <si>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</si>
  <si>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</si>
  <si>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</si>
  <si>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</si>
  <si>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</si>
  <si>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</si>
  <si>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</si>
  <si>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</si>
  <si>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</si>
  <si>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</si>
  <si>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</si>
  <si>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</si>
  <si>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</si>
  <si>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</si>
  <si>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</si>
  <si>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</si>
  <si>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</si>
  <si>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</si>
  <si>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</si>
  <si>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</si>
  <si>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</si>
  <si>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</si>
  <si>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</si>
  <si>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</si>
  <si>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</si>
  <si>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</si>
  <si>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</si>
  <si>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</si>
  <si>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</si>
  <si>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</si>
  <si>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</si>
  <si>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</si>
  <si>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</si>
  <si>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</si>
  <si>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</si>
  <si>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</si>
  <si>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</si>
  <si>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</si>
  <si>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</si>
  <si>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</si>
  <si>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</si>
  <si>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</si>
  <si>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</si>
  <si>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</si>
  <si>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</si>
  <si>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</si>
  <si>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</si>
  <si>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</si>
  <si>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</si>
  <si>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</si>
  <si>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</si>
  <si>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</si>
  <si>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</si>
  <si>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</si>
  <si>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</si>
  <si>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</si>
  <si>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</si>
  <si>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</si>
  <si>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</si>
  <si>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</si>
  <si>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</si>
  <si>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</si>
  <si>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</si>
  <si>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</si>
  <si>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</si>
  <si>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</si>
  <si>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</si>
  <si>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</si>
  <si>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</si>
  <si>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</si>
  <si>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</si>
  <si>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</si>
  <si>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</si>
  <si>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</si>
  <si>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</si>
  <si>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</si>
  <si>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</si>
  <si>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</si>
  <si>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</si>
  <si>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</si>
  <si>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</si>
  <si>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</si>
  <si>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</si>
  <si>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</si>
  <si>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</si>
  <si>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</si>
  <si>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</si>
  <si>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</si>
  <si>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</si>
  <si>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</si>
  <si>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</si>
  <si>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</si>
  <si>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</si>
  <si>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</si>
  <si>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</si>
  <si>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</si>
  <si>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</si>
  <si>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</si>
  <si>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</si>
  <si>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</si>
  <si>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</si>
  <si>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</si>
  <si>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</si>
  <si>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</si>
  <si>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</si>
  <si>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</si>
  <si>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</si>
  <si>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</si>
  <si>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</si>
  <si>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</si>
  <si>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</si>
  <si>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</si>
  <si>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</si>
  <si>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</si>
  <si>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</si>
  <si>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</si>
  <si>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</si>
  <si>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</si>
  <si>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</si>
  <si>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</si>
  <si>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</si>
  <si>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</si>
  <si>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</si>
  <si>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</si>
  <si>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</si>
  <si>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</si>
  <si>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</si>
  <si>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</si>
  <si>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</si>
  <si>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</si>
  <si>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</si>
  <si>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</si>
  <si>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</si>
  <si>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</si>
  <si>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</si>
  <si>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</si>
  <si>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</si>
  <si>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</si>
  <si>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</si>
  <si>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</si>
  <si>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</si>
  <si>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</si>
  <si>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</si>
  <si>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</si>
  <si>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</si>
  <si>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</si>
  <si>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</si>
  <si>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</si>
  <si>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</si>
  <si>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</si>
  <si>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</si>
  <si>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</si>
  <si>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</si>
  <si>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</si>
  <si>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</si>
  <si>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</si>
  <si>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</si>
  <si>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</si>
  <si>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</si>
  <si>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</si>
  <si>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</si>
  <si>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</si>
  <si>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</si>
  <si>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</si>
  <si>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</si>
  <si>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</si>
  <si>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</si>
  <si>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</si>
  <si>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</si>
  <si>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</si>
  <si>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</si>
  <si>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</si>
  <si>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</si>
  <si>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</si>
  <si>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</si>
  <si>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</si>
  <si>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</si>
  <si>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</si>
  <si>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</si>
  <si>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</si>
  <si>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</si>
  <si>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</si>
  <si>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</si>
  <si>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</si>
  <si>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</si>
  <si>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</si>
  <si>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</si>
  <si>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</si>
  <si>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</si>
  <si>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</si>
  <si>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</si>
  <si>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</si>
  <si>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</si>
  <si>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</si>
  <si>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</si>
  <si>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</si>
  <si>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</si>
  <si>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</si>
  <si>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</si>
  <si>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</si>
  <si>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</si>
  <si>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</si>
  <si>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</si>
  <si>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</si>
  <si>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</si>
  <si>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</si>
  <si>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</si>
  <si>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</si>
  <si>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</si>
  <si>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</si>
  <si>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</si>
  <si>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</si>
  <si>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</si>
  <si>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</si>
  <si>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</si>
  <si>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</si>
  <si>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</si>
  <si>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</si>
  <si>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</si>
  <si>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</si>
  <si>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</si>
  <si>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</si>
  <si>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</si>
  <si>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</si>
  <si>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</si>
  <si>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</si>
  <si>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</si>
  <si>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</si>
  <si>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</si>
  <si>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</si>
  <si>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</si>
  <si>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</si>
  <si>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</si>
  <si>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</si>
  <si>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</si>
  <si>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</si>
  <si>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</si>
  <si>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</si>
  <si>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佐賀県</t>
    <rPh sb="0" eb="3">
      <t>サガケン</t>
    </rPh>
    <phoneticPr fontId="16"/>
  </si>
  <si>
    <t>佐賀県</t>
    <rPh sb="0" eb="3">
      <t>サガケン</t>
    </rPh>
    <phoneticPr fontId="16"/>
  </si>
  <si>
    <t>佐賀県</t>
    <rPh sb="0" eb="3">
      <t>サガケン</t>
    </rPh>
    <phoneticPr fontId="9"/>
  </si>
  <si>
    <t>佐賀県</t>
    <rPh sb="0" eb="3">
      <t>サガケン</t>
    </rPh>
    <phoneticPr fontId="14"/>
  </si>
  <si>
    <t>佐賀県土地開発公社</t>
    <rPh sb="0" eb="3">
      <t>サガケン</t>
    </rPh>
    <rPh sb="3" eb="5">
      <t>トチ</t>
    </rPh>
    <rPh sb="5" eb="7">
      <t>カイハツ</t>
    </rPh>
    <rPh sb="7" eb="9">
      <t>コウシャ</t>
    </rPh>
    <phoneticPr fontId="22"/>
  </si>
  <si>
    <t>佐賀県道路公社</t>
    <rPh sb="0" eb="3">
      <t>サガケン</t>
    </rPh>
    <rPh sb="3" eb="5">
      <t>ドウロ</t>
    </rPh>
    <rPh sb="5" eb="7">
      <t>コウシャ</t>
    </rPh>
    <phoneticPr fontId="22"/>
  </si>
  <si>
    <t>-</t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</si>
  <si>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9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</si>
  <si>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9"/>
  </si>
  <si>
    <t>（独法）佐賀県医療センター好生館</t>
    <rPh sb="1" eb="3">
      <t>ドッポウ</t>
    </rPh>
    <rPh sb="4" eb="7">
      <t>サガケン</t>
    </rPh>
    <rPh sb="7" eb="9">
      <t>イリョウ</t>
    </rPh>
    <rPh sb="13" eb="16">
      <t>コウセイカン</t>
    </rPh>
    <phoneticPr fontId="9"/>
  </si>
  <si>
    <t>産業用地造成事業</t>
    <rPh sb="0" eb="2">
      <t>サンギョウ</t>
    </rPh>
    <rPh sb="2" eb="4">
      <t>ヨウチ</t>
    </rPh>
    <rPh sb="4" eb="6">
      <t>ゾウセイ</t>
    </rPh>
    <rPh sb="6" eb="8">
      <t>ジギョウ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</si>
  <si>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</si>
  <si>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佐賀県</t>
    <rPh sb="0" eb="3">
      <t>サガケン</t>
    </rPh>
    <phoneticPr fontId="9"/>
  </si>
  <si>
    <t>佐賀県</t>
    <rPh sb="0" eb="3">
      <t>サガケン</t>
    </rPh>
    <phoneticPr fontId="16"/>
  </si>
  <si>
    <t>佐賀県医療センター好生館貸付金</t>
    <rPh sb="0" eb="3">
      <t>サガケン</t>
    </rPh>
    <rPh sb="3" eb="5">
      <t>イリョウ</t>
    </rPh>
    <rPh sb="9" eb="12">
      <t>コウセイカン</t>
    </rPh>
    <rPh sb="12" eb="14">
      <t>カシツケ</t>
    </rPh>
    <rPh sb="14" eb="15">
      <t>キン</t>
    </rPh>
    <phoneticPr fontId="14"/>
  </si>
  <si>
    <t>東部工業用水道事業</t>
    <rPh sb="0" eb="2">
      <t>トウブ</t>
    </rPh>
    <rPh sb="2" eb="5">
      <t>コウギョウヨウ</t>
    </rPh>
    <rPh sb="5" eb="7">
      <t>スイドウ</t>
    </rPh>
    <rPh sb="7" eb="9">
      <t>ジギョウ</t>
    </rPh>
    <phoneticPr fontId="14"/>
  </si>
  <si>
    <t>（独法）佐賀県医療センター好生館</t>
    <rPh sb="1" eb="3">
      <t>ドクホウ</t>
    </rPh>
    <rPh sb="4" eb="7">
      <t>サガケン</t>
    </rPh>
    <rPh sb="7" eb="9">
      <t>イリョウ</t>
    </rPh>
    <rPh sb="13" eb="16">
      <t>コウセイカン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</si>
</sst>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0"/>
      <name val="游ゴシック"/>
      <family val="1"/>
      <charset val="128"/>
    </font>
    <font>
      <b/>
      <sz val="12"/>
      <name val="ＭＳ Ｐゴシック"/>
      <family val="1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1"/>
      <charset val="128"/>
    </font>
    <font>
      <sz val="11"/>
      <color theme="1"/>
      <name val="明朝"/>
      <family val="1"/>
      <charset val="128"/>
    </font>
    <font>
      <b/>
      <sz val="11"/>
      <name val="ＭＳ Ｐゴシック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61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177" fontId="2" fillId="0" borderId="47" xfId="1" applyNumberFormat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177" fontId="8" fillId="0" borderId="3" xfId="1" applyNumberFormat="1" applyFont="1" applyBorder="1" applyAlignment="1">
      <alignment horizontal="right" vertical="center"/>
    </xf>
    <xf numFmtId="178" fontId="8" fillId="0" borderId="7" xfId="1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178" fontId="8" fillId="0" borderId="35" xfId="1" applyNumberFormat="1" applyFont="1" applyBorder="1" applyAlignment="1">
      <alignment vertical="center"/>
    </xf>
    <xf numFmtId="177" fontId="8" fillId="0" borderId="30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7" fontId="8" fillId="0" borderId="30" xfId="1" applyNumberFormat="1" applyFont="1" applyBorder="1" applyAlignment="1">
      <alignment vertical="center"/>
    </xf>
    <xf numFmtId="178" fontId="8" fillId="0" borderId="36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178" fontId="8" fillId="0" borderId="18" xfId="1" applyNumberFormat="1" applyFont="1" applyBorder="1" applyAlignment="1">
      <alignment vertical="center"/>
    </xf>
    <xf numFmtId="178" fontId="8" fillId="0" borderId="37" xfId="1" applyNumberFormat="1" applyFont="1" applyBorder="1" applyAlignment="1">
      <alignment vertical="center"/>
    </xf>
    <xf numFmtId="177" fontId="19" fillId="0" borderId="24" xfId="1" applyNumberFormat="1" applyFont="1" applyBorder="1" applyAlignment="1">
      <alignment horizontal="right" vertical="center"/>
    </xf>
    <xf numFmtId="177" fontId="8" fillId="0" borderId="25" xfId="1" applyNumberFormat="1" applyFont="1" applyBorder="1" applyAlignment="1">
      <alignment horizontal="right" vertical="center"/>
    </xf>
    <xf numFmtId="178" fontId="8" fillId="0" borderId="34" xfId="1" applyNumberFormat="1" applyFont="1" applyBorder="1" applyAlignment="1">
      <alignment vertical="center"/>
    </xf>
    <xf numFmtId="178" fontId="8" fillId="0" borderId="38" xfId="1" applyNumberFormat="1" applyFont="1" applyBorder="1" applyAlignment="1">
      <alignment vertical="center"/>
    </xf>
    <xf numFmtId="177" fontId="8" fillId="0" borderId="5" xfId="1" applyNumberFormat="1" applyFont="1" applyBorder="1" applyAlignment="1">
      <alignment horizontal="right" vertical="center"/>
    </xf>
    <xf numFmtId="178" fontId="8" fillId="0" borderId="14" xfId="1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178" fontId="8" fillId="0" borderId="39" xfId="1" applyNumberFormat="1" applyFont="1" applyBorder="1" applyAlignment="1">
      <alignment vertical="center"/>
    </xf>
    <xf numFmtId="178" fontId="8" fillId="0" borderId="40" xfId="1" applyNumberFormat="1" applyFont="1" applyBorder="1" applyAlignment="1">
      <alignment vertical="center"/>
    </xf>
    <xf numFmtId="178" fontId="8" fillId="0" borderId="16" xfId="1" applyNumberFormat="1" applyFont="1" applyBorder="1" applyAlignment="1">
      <alignment vertical="center"/>
    </xf>
    <xf numFmtId="178" fontId="8" fillId="0" borderId="41" xfId="1" applyNumberFormat="1" applyFont="1" applyBorder="1" applyAlignment="1">
      <alignment vertical="center"/>
    </xf>
    <xf numFmtId="178" fontId="8" fillId="0" borderId="16" xfId="0" applyNumberFormat="1" applyFont="1" applyBorder="1" applyAlignment="1">
      <alignment vertical="center"/>
    </xf>
    <xf numFmtId="178" fontId="8" fillId="0" borderId="41" xfId="0" applyNumberFormat="1" applyFont="1" applyBorder="1" applyAlignment="1">
      <alignment vertical="center"/>
    </xf>
    <xf numFmtId="177" fontId="8" fillId="0" borderId="20" xfId="1" applyNumberFormat="1" applyFont="1" applyBorder="1" applyAlignment="1">
      <alignment horizontal="right" vertical="center"/>
    </xf>
    <xf numFmtId="177" fontId="8" fillId="0" borderId="20" xfId="1" applyNumberFormat="1" applyFont="1" applyBorder="1" applyAlignment="1">
      <alignment vertical="center"/>
    </xf>
    <xf numFmtId="178" fontId="8" fillId="0" borderId="22" xfId="1" applyNumberFormat="1" applyFont="1" applyBorder="1" applyAlignment="1">
      <alignment vertical="center"/>
    </xf>
    <xf numFmtId="0" fontId="20" fillId="0" borderId="6" xfId="0" applyNumberFormat="1" applyFont="1" applyBorder="1" applyAlignment="1">
      <alignment horizontal="distributed" vertical="center" justifyLastLine="1"/>
    </xf>
    <xf numFmtId="177" fontId="8" fillId="0" borderId="19" xfId="1" applyNumberFormat="1" applyFont="1" applyBorder="1" applyAlignment="1">
      <alignment vertical="center"/>
    </xf>
    <xf numFmtId="177" fontId="8" fillId="0" borderId="31" xfId="1" applyNumberFormat="1" applyFont="1" applyBorder="1" applyAlignment="1">
      <alignment vertical="center"/>
    </xf>
    <xf numFmtId="177" fontId="8" fillId="0" borderId="32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177" fontId="8" fillId="0" borderId="33" xfId="1" applyNumberFormat="1" applyFon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1" fillId="0" borderId="25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distributed" vertical="center"/>
    </xf>
    <xf numFmtId="177" fontId="2" fillId="0" borderId="57" xfId="1" applyNumberFormat="1" applyFill="1" applyBorder="1" applyAlignment="1">
      <alignment horizontal="center" vertical="center"/>
    </xf>
    <xf numFmtId="177" fontId="2" fillId="0" borderId="9" xfId="1" applyNumberFormat="1" applyFill="1" applyBorder="1" applyAlignment="1">
      <alignment horizontal="center" vertical="center"/>
    </xf>
    <xf numFmtId="177" fontId="2" fillId="0" borderId="32" xfId="1" applyNumberFormat="1" applyFill="1" applyBorder="1" applyAlignment="1">
      <alignment horizontal="center" vertical="center"/>
    </xf>
    <xf numFmtId="177" fontId="23" fillId="0" borderId="12" xfId="1" applyNumberFormat="1" applyFont="1" applyBorder="1" applyAlignment="1">
      <alignment horizontal="right" vertical="center"/>
    </xf>
    <xf numFmtId="177" fontId="2" fillId="0" borderId="20" xfId="1" applyNumberFormat="1" applyFill="1" applyBorder="1" applyAlignment="1">
      <alignment horizontal="center" vertical="center"/>
    </xf>
    <xf numFmtId="177" fontId="23" fillId="0" borderId="14" xfId="1" applyNumberFormat="1" applyFont="1" applyBorder="1" applyAlignment="1">
      <alignment horizontal="right" vertical="center"/>
    </xf>
    <xf numFmtId="177" fontId="2" fillId="0" borderId="59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11" xfId="1" applyNumberFormat="1" applyFill="1" applyBorder="1" applyAlignment="1">
      <alignment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" fillId="0" borderId="25" xfId="1" applyNumberFormat="1" applyFill="1" applyBorder="1" applyAlignment="1">
      <alignment vertical="center"/>
    </xf>
    <xf numFmtId="177" fontId="2" fillId="0" borderId="47" xfId="1" applyNumberFormat="1" applyFill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4" fillId="0" borderId="19" xfId="1" applyNumberFormat="1" applyFont="1" applyBorder="1" applyAlignment="1">
      <alignment vertical="center"/>
    </xf>
    <xf numFmtId="177" fontId="24" fillId="0" borderId="32" xfId="1" applyNumberFormat="1" applyFont="1" applyBorder="1" applyAlignment="1">
      <alignment vertical="center"/>
    </xf>
    <xf numFmtId="177" fontId="2" fillId="0" borderId="55" xfId="1" applyNumberFormat="1" applyBorder="1" applyAlignment="1">
      <alignment vertical="center"/>
    </xf>
    <xf numFmtId="0" fontId="25" fillId="0" borderId="6" xfId="0" applyNumberFormat="1" applyFont="1" applyBorder="1" applyAlignment="1">
      <alignment horizontal="distributed" vertical="center" justifyLastLine="1"/>
    </xf>
    <xf numFmtId="177" fontId="0" fillId="0" borderId="53" xfId="0" quotePrefix="1" applyNumberFormat="1" applyBorder="1" applyAlignment="1">
      <alignment horizontal="right"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7" fontId="2" fillId="0" borderId="54" xfId="1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2" t="s">
        <v>249</v>
      </c>
      <c r="F1" s="1"/>
    </row>
    <row r="3" spans="1:11" ht="14.25">
      <c r="A3" s="27" t="s">
        <v>93</v>
      </c>
    </row>
    <row r="5" spans="1:11">
      <c r="A5" s="58" t="s">
        <v>234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235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308" t="s">
        <v>88</v>
      </c>
      <c r="B9" s="308" t="s">
        <v>90</v>
      </c>
      <c r="C9" s="55" t="s">
        <v>4</v>
      </c>
      <c r="D9" s="56"/>
      <c r="E9" s="56"/>
      <c r="F9" s="65">
        <v>104377</v>
      </c>
      <c r="G9" s="75">
        <f>F9/$F$27*100</f>
        <v>19.186948529411765</v>
      </c>
      <c r="H9" s="66">
        <v>106811</v>
      </c>
      <c r="I9" s="80">
        <f>(F9/H9-1)*100</f>
        <v>-2.2787915102377099</v>
      </c>
      <c r="K9" s="108"/>
    </row>
    <row r="10" spans="1:11" ht="18" customHeight="1">
      <c r="A10" s="309"/>
      <c r="B10" s="309"/>
      <c r="C10" s="7"/>
      <c r="D10" s="52" t="s">
        <v>23</v>
      </c>
      <c r="E10" s="53"/>
      <c r="F10" s="282">
        <v>25889</v>
      </c>
      <c r="G10" s="76">
        <f t="shared" ref="G10:G27" si="0">F10/$F$27*100</f>
        <v>4.7590073529411772</v>
      </c>
      <c r="H10" s="281">
        <v>26275</v>
      </c>
      <c r="I10" s="81">
        <f t="shared" ref="I10:I27" si="1">(F10/H10-1)*100</f>
        <v>-1.4690770694576583</v>
      </c>
    </row>
    <row r="11" spans="1:11" ht="18" customHeight="1">
      <c r="A11" s="309"/>
      <c r="B11" s="309"/>
      <c r="C11" s="7"/>
      <c r="D11" s="16"/>
      <c r="E11" s="23" t="s">
        <v>24</v>
      </c>
      <c r="F11" s="69">
        <v>21758</v>
      </c>
      <c r="G11" s="77">
        <f t="shared" si="0"/>
        <v>3.9996323529411764</v>
      </c>
      <c r="H11" s="70">
        <v>22206</v>
      </c>
      <c r="I11" s="82">
        <f t="shared" si="1"/>
        <v>-2.017472755111227</v>
      </c>
    </row>
    <row r="12" spans="1:11" ht="18" customHeight="1">
      <c r="A12" s="309"/>
      <c r="B12" s="309"/>
      <c r="C12" s="7"/>
      <c r="D12" s="16"/>
      <c r="E12" s="23" t="s">
        <v>25</v>
      </c>
      <c r="F12" s="69">
        <v>1093</v>
      </c>
      <c r="G12" s="77">
        <f t="shared" si="0"/>
        <v>0.2009191176470588</v>
      </c>
      <c r="H12" s="70">
        <v>1173</v>
      </c>
      <c r="I12" s="82">
        <f t="shared" si="1"/>
        <v>-6.8201193520886605</v>
      </c>
    </row>
    <row r="13" spans="1:11" ht="18" customHeight="1">
      <c r="A13" s="309"/>
      <c r="B13" s="309"/>
      <c r="C13" s="7"/>
      <c r="D13" s="33"/>
      <c r="E13" s="23" t="s">
        <v>26</v>
      </c>
      <c r="F13" s="69">
        <v>148</v>
      </c>
      <c r="G13" s="77">
        <f t="shared" si="0"/>
        <v>2.7205882352941177E-2</v>
      </c>
      <c r="H13" s="70">
        <v>148</v>
      </c>
      <c r="I13" s="82">
        <f t="shared" si="1"/>
        <v>0</v>
      </c>
    </row>
    <row r="14" spans="1:11" ht="18" customHeight="1">
      <c r="A14" s="309"/>
      <c r="B14" s="309"/>
      <c r="C14" s="7"/>
      <c r="D14" s="61" t="s">
        <v>27</v>
      </c>
      <c r="E14" s="51"/>
      <c r="F14" s="65">
        <v>16061</v>
      </c>
      <c r="G14" s="75">
        <f t="shared" si="0"/>
        <v>2.9523897058823532</v>
      </c>
      <c r="H14" s="66">
        <v>17327</v>
      </c>
      <c r="I14" s="83">
        <f t="shared" si="1"/>
        <v>-7.3065158423269994</v>
      </c>
    </row>
    <row r="15" spans="1:11" ht="18" customHeight="1">
      <c r="A15" s="309"/>
      <c r="B15" s="309"/>
      <c r="C15" s="7"/>
      <c r="D15" s="16"/>
      <c r="E15" s="23" t="s">
        <v>28</v>
      </c>
      <c r="F15" s="69">
        <v>902</v>
      </c>
      <c r="G15" s="77">
        <f t="shared" si="0"/>
        <v>0.16580882352941176</v>
      </c>
      <c r="H15" s="70">
        <v>929</v>
      </c>
      <c r="I15" s="82">
        <f t="shared" si="1"/>
        <v>-2.9063509149623301</v>
      </c>
    </row>
    <row r="16" spans="1:11" ht="18" customHeight="1">
      <c r="A16" s="309"/>
      <c r="B16" s="309"/>
      <c r="C16" s="7"/>
      <c r="D16" s="16"/>
      <c r="E16" s="29" t="s">
        <v>29</v>
      </c>
      <c r="F16" s="282">
        <v>15159</v>
      </c>
      <c r="G16" s="76">
        <f t="shared" si="0"/>
        <v>2.7865808823529412</v>
      </c>
      <c r="H16" s="281">
        <v>16398</v>
      </c>
      <c r="I16" s="81">
        <f t="shared" si="1"/>
        <v>-7.5557994877424095</v>
      </c>
      <c r="K16" s="109"/>
    </row>
    <row r="17" spans="1:26" ht="18" customHeight="1">
      <c r="A17" s="309"/>
      <c r="B17" s="309"/>
      <c r="C17" s="7"/>
      <c r="D17" s="311" t="s">
        <v>30</v>
      </c>
      <c r="E17" s="312"/>
      <c r="F17" s="282">
        <v>36924</v>
      </c>
      <c r="G17" s="76">
        <f t="shared" si="0"/>
        <v>6.7875000000000005</v>
      </c>
      <c r="H17" s="281">
        <v>37315</v>
      </c>
      <c r="I17" s="81">
        <f t="shared" si="1"/>
        <v>-1.0478359908883794</v>
      </c>
    </row>
    <row r="18" spans="1:26" ht="18" customHeight="1">
      <c r="A18" s="309"/>
      <c r="B18" s="309"/>
      <c r="C18" s="7"/>
      <c r="D18" s="313" t="s">
        <v>94</v>
      </c>
      <c r="E18" s="314"/>
      <c r="F18" s="69">
        <v>1563</v>
      </c>
      <c r="G18" s="77">
        <f t="shared" si="0"/>
        <v>0.28731617647058821</v>
      </c>
      <c r="H18" s="70">
        <v>1901</v>
      </c>
      <c r="I18" s="82">
        <f t="shared" si="1"/>
        <v>-17.780115728563917</v>
      </c>
    </row>
    <row r="19" spans="1:26" ht="18" customHeight="1">
      <c r="A19" s="309"/>
      <c r="B19" s="309"/>
      <c r="C19" s="10"/>
      <c r="D19" s="313" t="s">
        <v>95</v>
      </c>
      <c r="E19" s="314"/>
      <c r="F19" s="107"/>
      <c r="G19" s="77">
        <f t="shared" si="0"/>
        <v>0</v>
      </c>
      <c r="H19" s="70">
        <v>0</v>
      </c>
      <c r="I19" s="82" t="e">
        <f t="shared" si="1"/>
        <v>#DIV/0!</v>
      </c>
      <c r="Z19" s="2" t="s">
        <v>96</v>
      </c>
    </row>
    <row r="20" spans="1:26" ht="18" customHeight="1">
      <c r="A20" s="309"/>
      <c r="B20" s="309"/>
      <c r="C20" s="44" t="s">
        <v>5</v>
      </c>
      <c r="D20" s="43"/>
      <c r="E20" s="43"/>
      <c r="F20" s="69">
        <v>10970</v>
      </c>
      <c r="G20" s="77">
        <f t="shared" si="0"/>
        <v>2.0165441176470589</v>
      </c>
      <c r="H20" s="70">
        <v>15935</v>
      </c>
      <c r="I20" s="82">
        <f t="shared" si="1"/>
        <v>-31.157828679008471</v>
      </c>
    </row>
    <row r="21" spans="1:26" ht="18" customHeight="1">
      <c r="A21" s="309"/>
      <c r="B21" s="309"/>
      <c r="C21" s="44" t="s">
        <v>6</v>
      </c>
      <c r="D21" s="43"/>
      <c r="E21" s="43"/>
      <c r="F21" s="69">
        <v>152247</v>
      </c>
      <c r="G21" s="77">
        <f t="shared" si="0"/>
        <v>27.986580882352939</v>
      </c>
      <c r="H21" s="70">
        <v>147306</v>
      </c>
      <c r="I21" s="82">
        <f t="shared" si="1"/>
        <v>3.3542421897275077</v>
      </c>
    </row>
    <row r="22" spans="1:26" ht="18" customHeight="1">
      <c r="A22" s="309"/>
      <c r="B22" s="309"/>
      <c r="C22" s="44" t="s">
        <v>31</v>
      </c>
      <c r="D22" s="43"/>
      <c r="E22" s="43"/>
      <c r="F22" s="69">
        <v>5854</v>
      </c>
      <c r="G22" s="77">
        <f t="shared" si="0"/>
        <v>1.0761029411764707</v>
      </c>
      <c r="H22" s="70">
        <v>6070</v>
      </c>
      <c r="I22" s="82">
        <f t="shared" si="1"/>
        <v>-3.5584843492586504</v>
      </c>
    </row>
    <row r="23" spans="1:26" ht="18" customHeight="1">
      <c r="A23" s="309"/>
      <c r="B23" s="309"/>
      <c r="C23" s="44" t="s">
        <v>7</v>
      </c>
      <c r="D23" s="43"/>
      <c r="E23" s="43"/>
      <c r="F23" s="69">
        <v>69848</v>
      </c>
      <c r="G23" s="77">
        <f t="shared" si="0"/>
        <v>12.839705882352941</v>
      </c>
      <c r="H23" s="70">
        <v>61204</v>
      </c>
      <c r="I23" s="82">
        <f t="shared" si="1"/>
        <v>14.123259917652442</v>
      </c>
    </row>
    <row r="24" spans="1:26" ht="18" customHeight="1">
      <c r="A24" s="309"/>
      <c r="B24" s="309"/>
      <c r="C24" s="44" t="s">
        <v>32</v>
      </c>
      <c r="D24" s="43"/>
      <c r="E24" s="43"/>
      <c r="F24" s="69">
        <v>1011</v>
      </c>
      <c r="G24" s="77">
        <f t="shared" si="0"/>
        <v>0.18584558823529412</v>
      </c>
      <c r="H24" s="70">
        <v>808</v>
      </c>
      <c r="I24" s="82">
        <f t="shared" si="1"/>
        <v>25.123762376237615</v>
      </c>
    </row>
    <row r="25" spans="1:26" ht="18" customHeight="1">
      <c r="A25" s="309"/>
      <c r="B25" s="309"/>
      <c r="C25" s="44" t="s">
        <v>8</v>
      </c>
      <c r="D25" s="43"/>
      <c r="E25" s="43"/>
      <c r="F25" s="69">
        <v>84187</v>
      </c>
      <c r="G25" s="77">
        <f t="shared" si="0"/>
        <v>15.475551470588236</v>
      </c>
      <c r="H25" s="70">
        <v>78304</v>
      </c>
      <c r="I25" s="82">
        <f t="shared" si="1"/>
        <v>7.5130261544748667</v>
      </c>
    </row>
    <row r="26" spans="1:26" ht="18" customHeight="1">
      <c r="A26" s="309"/>
      <c r="B26" s="309"/>
      <c r="C26" s="45" t="s">
        <v>9</v>
      </c>
      <c r="D26" s="46"/>
      <c r="E26" s="46"/>
      <c r="F26" s="283">
        <f>538+300+1416+1128+17902+1058+93164</f>
        <v>115506</v>
      </c>
      <c r="G26" s="78">
        <f t="shared" si="0"/>
        <v>21.232720588235292</v>
      </c>
      <c r="H26" s="72">
        <v>56381</v>
      </c>
      <c r="I26" s="84">
        <f t="shared" si="1"/>
        <v>104.86688778134479</v>
      </c>
    </row>
    <row r="27" spans="1:26" ht="18" customHeight="1">
      <c r="A27" s="309"/>
      <c r="B27" s="310"/>
      <c r="C27" s="47" t="s">
        <v>10</v>
      </c>
      <c r="D27" s="31"/>
      <c r="E27" s="31"/>
      <c r="F27" s="73">
        <f>SUM(F9,F20:F26)</f>
        <v>544000</v>
      </c>
      <c r="G27" s="79">
        <f t="shared" si="0"/>
        <v>100</v>
      </c>
      <c r="H27" s="73">
        <f>SUM(H9,H20:H26)</f>
        <v>472819</v>
      </c>
      <c r="I27" s="85">
        <f t="shared" si="1"/>
        <v>15.054598059722647</v>
      </c>
    </row>
    <row r="28" spans="1:26" ht="18" customHeight="1">
      <c r="A28" s="309"/>
      <c r="B28" s="308" t="s">
        <v>89</v>
      </c>
      <c r="C28" s="55" t="s">
        <v>11</v>
      </c>
      <c r="D28" s="56"/>
      <c r="E28" s="56"/>
      <c r="F28" s="65">
        <f>SUM(F29:F31)</f>
        <v>202113</v>
      </c>
      <c r="G28" s="75">
        <f>F28/$F$45*100</f>
        <v>37.153124999999996</v>
      </c>
      <c r="H28" s="65">
        <v>203510</v>
      </c>
      <c r="I28" s="86">
        <f>(F28/H28-1)*100</f>
        <v>-0.68645275416441276</v>
      </c>
    </row>
    <row r="29" spans="1:26" ht="18" customHeight="1">
      <c r="A29" s="309"/>
      <c r="B29" s="309"/>
      <c r="C29" s="7"/>
      <c r="D29" s="30" t="s">
        <v>12</v>
      </c>
      <c r="E29" s="43"/>
      <c r="F29" s="69">
        <v>127350</v>
      </c>
      <c r="G29" s="77">
        <f t="shared" ref="G29:G45" si="2">F29/$F$45*100</f>
        <v>23.409926470588236</v>
      </c>
      <c r="H29" s="69">
        <v>129916</v>
      </c>
      <c r="I29" s="87">
        <f t="shared" ref="I29:I45" si="3">(F29/H29-1)*100</f>
        <v>-1.9751223867729872</v>
      </c>
    </row>
    <row r="30" spans="1:26" ht="18" customHeight="1">
      <c r="A30" s="309"/>
      <c r="B30" s="309"/>
      <c r="C30" s="7"/>
      <c r="D30" s="30" t="s">
        <v>33</v>
      </c>
      <c r="E30" s="43"/>
      <c r="F30" s="69">
        <v>13048</v>
      </c>
      <c r="G30" s="77">
        <f t="shared" si="2"/>
        <v>2.3985294117647058</v>
      </c>
      <c r="H30" s="69">
        <v>12728</v>
      </c>
      <c r="I30" s="87">
        <f t="shared" si="3"/>
        <v>2.5141420490257804</v>
      </c>
    </row>
    <row r="31" spans="1:26" ht="18" customHeight="1">
      <c r="A31" s="309"/>
      <c r="B31" s="309"/>
      <c r="C31" s="19"/>
      <c r="D31" s="30" t="s">
        <v>13</v>
      </c>
      <c r="E31" s="43"/>
      <c r="F31" s="69">
        <v>61715</v>
      </c>
      <c r="G31" s="77">
        <f t="shared" si="2"/>
        <v>11.34466911764706</v>
      </c>
      <c r="H31" s="69">
        <v>60866</v>
      </c>
      <c r="I31" s="87">
        <f t="shared" si="3"/>
        <v>1.3948674136627925</v>
      </c>
    </row>
    <row r="32" spans="1:26" ht="18" customHeight="1">
      <c r="A32" s="309"/>
      <c r="B32" s="309"/>
      <c r="C32" s="50" t="s">
        <v>14</v>
      </c>
      <c r="D32" s="51"/>
      <c r="E32" s="51"/>
      <c r="F32" s="65">
        <f>SUM(F33:F38)+1321</f>
        <v>233034</v>
      </c>
      <c r="G32" s="75">
        <f t="shared" si="2"/>
        <v>42.837132352941175</v>
      </c>
      <c r="H32" s="65">
        <v>156234</v>
      </c>
      <c r="I32" s="86">
        <f t="shared" si="3"/>
        <v>49.157033680248865</v>
      </c>
    </row>
    <row r="33" spans="1:9" ht="18" customHeight="1">
      <c r="A33" s="309"/>
      <c r="B33" s="309"/>
      <c r="C33" s="7"/>
      <c r="D33" s="30" t="s">
        <v>15</v>
      </c>
      <c r="E33" s="43"/>
      <c r="F33" s="69">
        <v>23398</v>
      </c>
      <c r="G33" s="77">
        <f t="shared" si="2"/>
        <v>4.3011029411764703</v>
      </c>
      <c r="H33" s="69">
        <v>20023</v>
      </c>
      <c r="I33" s="87">
        <f t="shared" si="3"/>
        <v>16.855616041552214</v>
      </c>
    </row>
    <row r="34" spans="1:9" ht="18" customHeight="1">
      <c r="A34" s="309"/>
      <c r="B34" s="309"/>
      <c r="C34" s="7"/>
      <c r="D34" s="30" t="s">
        <v>34</v>
      </c>
      <c r="E34" s="43"/>
      <c r="F34" s="69">
        <v>2433</v>
      </c>
      <c r="G34" s="77">
        <f t="shared" si="2"/>
        <v>0.44724264705882349</v>
      </c>
      <c r="H34" s="69">
        <v>2224</v>
      </c>
      <c r="I34" s="87">
        <f t="shared" si="3"/>
        <v>9.3974820143884799</v>
      </c>
    </row>
    <row r="35" spans="1:9" ht="18" customHeight="1">
      <c r="A35" s="309"/>
      <c r="B35" s="309"/>
      <c r="C35" s="7"/>
      <c r="D35" s="30" t="s">
        <v>35</v>
      </c>
      <c r="E35" s="43"/>
      <c r="F35" s="69">
        <v>108700</v>
      </c>
      <c r="G35" s="77">
        <f t="shared" si="2"/>
        <v>19.981617647058826</v>
      </c>
      <c r="H35" s="69">
        <v>95300</v>
      </c>
      <c r="I35" s="87">
        <f t="shared" si="3"/>
        <v>14.06086044071353</v>
      </c>
    </row>
    <row r="36" spans="1:9" ht="18" customHeight="1">
      <c r="A36" s="309"/>
      <c r="B36" s="309"/>
      <c r="C36" s="7"/>
      <c r="D36" s="30" t="s">
        <v>36</v>
      </c>
      <c r="E36" s="43"/>
      <c r="F36" s="69">
        <v>5303</v>
      </c>
      <c r="G36" s="77">
        <f t="shared" si="2"/>
        <v>0.97481617647058816</v>
      </c>
      <c r="H36" s="69">
        <v>5485</v>
      </c>
      <c r="I36" s="87">
        <f t="shared" si="3"/>
        <v>-3.3181403828623557</v>
      </c>
    </row>
    <row r="37" spans="1:9" ht="18" customHeight="1">
      <c r="A37" s="309"/>
      <c r="B37" s="309"/>
      <c r="C37" s="7"/>
      <c r="D37" s="30" t="s">
        <v>16</v>
      </c>
      <c r="E37" s="43"/>
      <c r="F37" s="69">
        <v>4195</v>
      </c>
      <c r="G37" s="77">
        <f t="shared" si="2"/>
        <v>0.77113970588235292</v>
      </c>
      <c r="H37" s="69">
        <v>4873</v>
      </c>
      <c r="I37" s="87">
        <f t="shared" si="3"/>
        <v>-13.913400369382313</v>
      </c>
    </row>
    <row r="38" spans="1:9" ht="18" customHeight="1">
      <c r="A38" s="309"/>
      <c r="B38" s="309"/>
      <c r="C38" s="19"/>
      <c r="D38" s="30" t="s">
        <v>37</v>
      </c>
      <c r="E38" s="43"/>
      <c r="F38" s="69">
        <v>87684</v>
      </c>
      <c r="G38" s="77">
        <f t="shared" si="2"/>
        <v>16.118382352941175</v>
      </c>
      <c r="H38" s="69">
        <v>27342</v>
      </c>
      <c r="I38" s="87">
        <f t="shared" si="3"/>
        <v>220.69343866578888</v>
      </c>
    </row>
    <row r="39" spans="1:9" ht="18" customHeight="1">
      <c r="A39" s="309"/>
      <c r="B39" s="309"/>
      <c r="C39" s="50" t="s">
        <v>17</v>
      </c>
      <c r="D39" s="51"/>
      <c r="E39" s="51"/>
      <c r="F39" s="65">
        <f>F40+F43</f>
        <v>108853</v>
      </c>
      <c r="G39" s="75">
        <f t="shared" si="2"/>
        <v>20.009742647058822</v>
      </c>
      <c r="H39" s="65">
        <v>113075</v>
      </c>
      <c r="I39" s="86">
        <f t="shared" si="3"/>
        <v>-3.7338049966836206</v>
      </c>
    </row>
    <row r="40" spans="1:9" ht="18" customHeight="1">
      <c r="A40" s="309"/>
      <c r="B40" s="309"/>
      <c r="C40" s="7"/>
      <c r="D40" s="52" t="s">
        <v>18</v>
      </c>
      <c r="E40" s="53"/>
      <c r="F40" s="282">
        <v>105017</v>
      </c>
      <c r="G40" s="76">
        <f t="shared" si="2"/>
        <v>19.304595588235294</v>
      </c>
      <c r="H40" s="282">
        <v>111109</v>
      </c>
      <c r="I40" s="88">
        <f t="shared" si="3"/>
        <v>-5.4829041751793266</v>
      </c>
    </row>
    <row r="41" spans="1:9" ht="18" customHeight="1">
      <c r="A41" s="309"/>
      <c r="B41" s="309"/>
      <c r="C41" s="7"/>
      <c r="D41" s="16"/>
      <c r="E41" s="104" t="s">
        <v>92</v>
      </c>
      <c r="F41" s="69">
        <v>44897</v>
      </c>
      <c r="G41" s="77">
        <f t="shared" si="2"/>
        <v>8.2531250000000007</v>
      </c>
      <c r="H41" s="69">
        <v>57191</v>
      </c>
      <c r="I41" s="89">
        <f t="shared" si="3"/>
        <v>-21.496389292021469</v>
      </c>
    </row>
    <row r="42" spans="1:9" ht="18" customHeight="1">
      <c r="A42" s="309"/>
      <c r="B42" s="309"/>
      <c r="C42" s="7"/>
      <c r="D42" s="33"/>
      <c r="E42" s="32" t="s">
        <v>38</v>
      </c>
      <c r="F42" s="69">
        <v>60120</v>
      </c>
      <c r="G42" s="77">
        <f t="shared" si="2"/>
        <v>11.051470588235295</v>
      </c>
      <c r="H42" s="69">
        <v>53918</v>
      </c>
      <c r="I42" s="89">
        <f t="shared" si="3"/>
        <v>11.502652175525796</v>
      </c>
    </row>
    <row r="43" spans="1:9" ht="18" customHeight="1">
      <c r="A43" s="309"/>
      <c r="B43" s="309"/>
      <c r="C43" s="7"/>
      <c r="D43" s="30" t="s">
        <v>39</v>
      </c>
      <c r="E43" s="54"/>
      <c r="F43" s="69">
        <v>3836</v>
      </c>
      <c r="G43" s="77">
        <f t="shared" si="2"/>
        <v>0.70514705882352946</v>
      </c>
      <c r="H43" s="69">
        <v>1966</v>
      </c>
      <c r="I43" s="89">
        <f t="shared" si="3"/>
        <v>95.116988809766028</v>
      </c>
    </row>
    <row r="44" spans="1:9" ht="18" customHeight="1">
      <c r="A44" s="309"/>
      <c r="B44" s="309"/>
      <c r="C44" s="11"/>
      <c r="D44" s="48" t="s">
        <v>40</v>
      </c>
      <c r="E44" s="49"/>
      <c r="F44" s="73"/>
      <c r="G44" s="79">
        <f t="shared" si="2"/>
        <v>0</v>
      </c>
      <c r="H44" s="72"/>
      <c r="I44" s="84" t="e">
        <f t="shared" si="3"/>
        <v>#DIV/0!</v>
      </c>
    </row>
    <row r="45" spans="1:9" ht="18" customHeight="1">
      <c r="A45" s="310"/>
      <c r="B45" s="310"/>
      <c r="C45" s="11" t="s">
        <v>19</v>
      </c>
      <c r="D45" s="12"/>
      <c r="E45" s="12"/>
      <c r="F45" s="74">
        <f>SUM(F28,F32,F39)</f>
        <v>544000</v>
      </c>
      <c r="G45" s="85">
        <f t="shared" si="2"/>
        <v>100</v>
      </c>
      <c r="H45" s="74">
        <f>SUM(H28,H32,H39)</f>
        <v>472819</v>
      </c>
      <c r="I45" s="85">
        <f t="shared" si="3"/>
        <v>15.054598059722647</v>
      </c>
    </row>
    <row r="46" spans="1:9">
      <c r="A46" s="105" t="s">
        <v>20</v>
      </c>
    </row>
    <row r="47" spans="1:9">
      <c r="A47" s="106" t="s">
        <v>21</v>
      </c>
    </row>
    <row r="48" spans="1:9">
      <c r="A48" s="106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3" t="s">
        <v>259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236</v>
      </c>
      <c r="B5" s="31"/>
      <c r="C5" s="31"/>
      <c r="D5" s="31"/>
      <c r="K5" s="37"/>
      <c r="O5" s="37" t="s">
        <v>48</v>
      </c>
    </row>
    <row r="6" spans="1:25" ht="15.95" customHeight="1">
      <c r="A6" s="332" t="s">
        <v>49</v>
      </c>
      <c r="B6" s="333"/>
      <c r="C6" s="333"/>
      <c r="D6" s="333"/>
      <c r="E6" s="334"/>
      <c r="F6" s="321" t="s">
        <v>254</v>
      </c>
      <c r="G6" s="322"/>
      <c r="H6" s="325" t="s">
        <v>255</v>
      </c>
      <c r="I6" s="326"/>
      <c r="J6" s="321" t="s">
        <v>256</v>
      </c>
      <c r="K6" s="322"/>
      <c r="L6" s="319"/>
      <c r="M6" s="320"/>
      <c r="N6" s="319"/>
      <c r="O6" s="320"/>
    </row>
    <row r="7" spans="1:25" ht="15.95" customHeight="1">
      <c r="A7" s="335"/>
      <c r="B7" s="336"/>
      <c r="C7" s="336"/>
      <c r="D7" s="336"/>
      <c r="E7" s="337"/>
      <c r="F7" s="301" t="s">
        <v>235</v>
      </c>
      <c r="G7" s="302" t="s">
        <v>2</v>
      </c>
      <c r="H7" s="301" t="s">
        <v>235</v>
      </c>
      <c r="I7" s="302" t="s">
        <v>2</v>
      </c>
      <c r="J7" s="301" t="s">
        <v>235</v>
      </c>
      <c r="K7" s="302" t="s">
        <v>2</v>
      </c>
      <c r="L7" s="110" t="s">
        <v>235</v>
      </c>
      <c r="M7" s="38" t="s">
        <v>2</v>
      </c>
      <c r="N7" s="110" t="s">
        <v>235</v>
      </c>
      <c r="O7" s="242" t="s">
        <v>2</v>
      </c>
    </row>
    <row r="8" spans="1:25" ht="15.95" customHeight="1">
      <c r="A8" s="344" t="s">
        <v>83</v>
      </c>
      <c r="B8" s="55" t="s">
        <v>50</v>
      </c>
      <c r="C8" s="56"/>
      <c r="D8" s="56"/>
      <c r="E8" s="93" t="s">
        <v>41</v>
      </c>
      <c r="F8" s="111">
        <v>11</v>
      </c>
      <c r="G8" s="111">
        <v>12</v>
      </c>
      <c r="H8" s="111">
        <v>426</v>
      </c>
      <c r="I8" s="111">
        <v>409</v>
      </c>
      <c r="J8" s="111">
        <v>17855</v>
      </c>
      <c r="K8" s="303">
        <v>17983</v>
      </c>
      <c r="L8" s="111"/>
      <c r="M8" s="112"/>
      <c r="N8" s="111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45"/>
      <c r="B9" s="8"/>
      <c r="C9" s="30" t="s">
        <v>51</v>
      </c>
      <c r="D9" s="43"/>
      <c r="E9" s="91" t="s">
        <v>42</v>
      </c>
      <c r="F9" s="70">
        <v>11</v>
      </c>
      <c r="G9" s="70">
        <v>12</v>
      </c>
      <c r="H9" s="70">
        <v>426</v>
      </c>
      <c r="I9" s="70">
        <v>409</v>
      </c>
      <c r="J9" s="70">
        <v>17855</v>
      </c>
      <c r="K9" s="304">
        <v>17983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45"/>
      <c r="B10" s="10"/>
      <c r="C10" s="30" t="s">
        <v>52</v>
      </c>
      <c r="D10" s="43"/>
      <c r="E10" s="91" t="s">
        <v>43</v>
      </c>
      <c r="F10" s="70">
        <v>0</v>
      </c>
      <c r="G10" s="70">
        <v>0</v>
      </c>
      <c r="H10" s="70">
        <v>0</v>
      </c>
      <c r="I10" s="70">
        <v>0</v>
      </c>
      <c r="J10" s="118">
        <v>0</v>
      </c>
      <c r="K10" s="118">
        <v>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45"/>
      <c r="B11" s="50" t="s">
        <v>53</v>
      </c>
      <c r="C11" s="63"/>
      <c r="D11" s="63"/>
      <c r="E11" s="90" t="s">
        <v>44</v>
      </c>
      <c r="F11" s="119">
        <v>11</v>
      </c>
      <c r="G11" s="119">
        <v>12</v>
      </c>
      <c r="H11" s="119">
        <v>482</v>
      </c>
      <c r="I11" s="119">
        <v>453</v>
      </c>
      <c r="J11" s="119">
        <v>16548</v>
      </c>
      <c r="K11" s="119">
        <v>16801</v>
      </c>
      <c r="L11" s="119"/>
      <c r="M11" s="121"/>
      <c r="N11" s="119"/>
      <c r="O11" s="122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45"/>
      <c r="B12" s="7"/>
      <c r="C12" s="30" t="s">
        <v>54</v>
      </c>
      <c r="D12" s="43"/>
      <c r="E12" s="91" t="s">
        <v>45</v>
      </c>
      <c r="F12" s="70">
        <v>11</v>
      </c>
      <c r="G12" s="70">
        <v>12</v>
      </c>
      <c r="H12" s="70">
        <v>482</v>
      </c>
      <c r="I12" s="119">
        <v>453</v>
      </c>
      <c r="J12" s="119">
        <v>16548</v>
      </c>
      <c r="K12" s="119">
        <v>16801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45"/>
      <c r="B13" s="8"/>
      <c r="C13" s="52" t="s">
        <v>55</v>
      </c>
      <c r="D13" s="53"/>
      <c r="E13" s="95" t="s">
        <v>46</v>
      </c>
      <c r="F13" s="300">
        <v>0</v>
      </c>
      <c r="G13" s="300">
        <v>0</v>
      </c>
      <c r="H13" s="70">
        <v>0</v>
      </c>
      <c r="I13" s="118">
        <v>0</v>
      </c>
      <c r="J13" s="118">
        <v>0</v>
      </c>
      <c r="K13" s="118">
        <v>0</v>
      </c>
      <c r="L13" s="68"/>
      <c r="M13" s="124"/>
      <c r="N13" s="68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45"/>
      <c r="B14" s="44" t="s">
        <v>56</v>
      </c>
      <c r="C14" s="43"/>
      <c r="D14" s="43"/>
      <c r="E14" s="91" t="s">
        <v>97</v>
      </c>
      <c r="F14" s="69">
        <v>0</v>
      </c>
      <c r="G14" s="69">
        <v>0</v>
      </c>
      <c r="H14" s="69">
        <f t="shared" ref="H14:K15" si="0">H9-H12</f>
        <v>-56</v>
      </c>
      <c r="I14" s="69">
        <f t="shared" si="0"/>
        <v>-44</v>
      </c>
      <c r="J14" s="69">
        <f t="shared" si="0"/>
        <v>1307</v>
      </c>
      <c r="K14" s="69">
        <f t="shared" si="0"/>
        <v>1182</v>
      </c>
      <c r="L14" s="69">
        <f t="shared" ref="L14:O14" si="1">L9-L12</f>
        <v>0</v>
      </c>
      <c r="M14" s="126">
        <f t="shared" si="1"/>
        <v>0</v>
      </c>
      <c r="N14" s="69">
        <f t="shared" si="1"/>
        <v>0</v>
      </c>
      <c r="O14" s="126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45"/>
      <c r="B15" s="44" t="s">
        <v>57</v>
      </c>
      <c r="C15" s="43"/>
      <c r="D15" s="43"/>
      <c r="E15" s="91" t="s">
        <v>98</v>
      </c>
      <c r="F15" s="69">
        <f t="shared" ref="F15:J15" si="2">F10-F13</f>
        <v>0</v>
      </c>
      <c r="G15" s="69">
        <f t="shared" si="2"/>
        <v>0</v>
      </c>
      <c r="H15" s="69">
        <f t="shared" si="2"/>
        <v>0</v>
      </c>
      <c r="I15" s="69">
        <f t="shared" si="0"/>
        <v>0</v>
      </c>
      <c r="J15" s="69">
        <f t="shared" si="2"/>
        <v>0</v>
      </c>
      <c r="K15" s="69">
        <f t="shared" si="0"/>
        <v>0</v>
      </c>
      <c r="L15" s="69">
        <f t="shared" ref="L15:O15" si="3">L10-L13</f>
        <v>0</v>
      </c>
      <c r="M15" s="126">
        <f t="shared" si="3"/>
        <v>0</v>
      </c>
      <c r="N15" s="69">
        <f t="shared" si="3"/>
        <v>0</v>
      </c>
      <c r="O15" s="126">
        <f t="shared" si="3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45"/>
      <c r="B16" s="44" t="s">
        <v>58</v>
      </c>
      <c r="C16" s="43"/>
      <c r="D16" s="43"/>
      <c r="E16" s="91" t="s">
        <v>99</v>
      </c>
      <c r="F16" s="300">
        <f t="shared" ref="F16:K16" si="4">F8-F11</f>
        <v>0</v>
      </c>
      <c r="G16" s="300">
        <f t="shared" si="4"/>
        <v>0</v>
      </c>
      <c r="H16" s="300">
        <f t="shared" si="4"/>
        <v>-56</v>
      </c>
      <c r="I16" s="300">
        <f t="shared" si="4"/>
        <v>-44</v>
      </c>
      <c r="J16" s="300">
        <f t="shared" si="4"/>
        <v>1307</v>
      </c>
      <c r="K16" s="300">
        <f t="shared" si="4"/>
        <v>1182</v>
      </c>
      <c r="L16" s="67">
        <f t="shared" ref="L16:O16" si="5">L8-L11</f>
        <v>0</v>
      </c>
      <c r="M16" s="123">
        <f t="shared" si="5"/>
        <v>0</v>
      </c>
      <c r="N16" s="67">
        <f t="shared" si="5"/>
        <v>0</v>
      </c>
      <c r="O16" s="123">
        <f t="shared" si="5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45"/>
      <c r="B17" s="44" t="s">
        <v>59</v>
      </c>
      <c r="C17" s="43"/>
      <c r="D17" s="43"/>
      <c r="E17" s="34"/>
      <c r="F17" s="69">
        <v>0</v>
      </c>
      <c r="G17" s="69">
        <v>0</v>
      </c>
      <c r="H17" s="70">
        <v>0</v>
      </c>
      <c r="I17" s="118">
        <v>0</v>
      </c>
      <c r="J17" s="70">
        <v>0</v>
      </c>
      <c r="K17" s="70">
        <v>0</v>
      </c>
      <c r="L17" s="70"/>
      <c r="M17" s="116"/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46"/>
      <c r="B18" s="47" t="s">
        <v>60</v>
      </c>
      <c r="C18" s="31"/>
      <c r="D18" s="31"/>
      <c r="E18" s="17"/>
      <c r="F18" s="128">
        <v>0</v>
      </c>
      <c r="G18" s="128">
        <v>0</v>
      </c>
      <c r="H18" s="305">
        <v>0</v>
      </c>
      <c r="I18" s="130">
        <v>0</v>
      </c>
      <c r="J18" s="130">
        <v>0</v>
      </c>
      <c r="K18" s="130">
        <v>0</v>
      </c>
      <c r="L18" s="130"/>
      <c r="M18" s="131"/>
      <c r="N18" s="130"/>
      <c r="O18" s="132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45" t="s">
        <v>84</v>
      </c>
      <c r="B19" s="50" t="s">
        <v>61</v>
      </c>
      <c r="C19" s="51"/>
      <c r="D19" s="51"/>
      <c r="E19" s="96"/>
      <c r="F19" s="65">
        <v>28</v>
      </c>
      <c r="G19" s="65">
        <v>28</v>
      </c>
      <c r="H19" s="119">
        <v>0</v>
      </c>
      <c r="I19" s="66">
        <v>0</v>
      </c>
      <c r="J19" s="66">
        <v>1922</v>
      </c>
      <c r="K19" s="66">
        <v>2667</v>
      </c>
      <c r="L19" s="66"/>
      <c r="M19" s="134"/>
      <c r="N19" s="66"/>
      <c r="O19" s="135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45"/>
      <c r="B20" s="19"/>
      <c r="C20" s="30" t="s">
        <v>62</v>
      </c>
      <c r="D20" s="43"/>
      <c r="E20" s="91"/>
      <c r="F20" s="69">
        <v>0</v>
      </c>
      <c r="G20" s="69">
        <v>0</v>
      </c>
      <c r="H20" s="70">
        <v>0</v>
      </c>
      <c r="I20" s="70">
        <v>0</v>
      </c>
      <c r="J20" s="70">
        <v>1271</v>
      </c>
      <c r="K20" s="70">
        <v>2240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45"/>
      <c r="B21" s="9" t="s">
        <v>63</v>
      </c>
      <c r="C21" s="63"/>
      <c r="D21" s="63"/>
      <c r="E21" s="90" t="s">
        <v>100</v>
      </c>
      <c r="F21" s="136">
        <v>28</v>
      </c>
      <c r="G21" s="136">
        <v>28</v>
      </c>
      <c r="H21" s="70">
        <v>0</v>
      </c>
      <c r="I21" s="119">
        <v>0</v>
      </c>
      <c r="J21" s="119">
        <v>1922</v>
      </c>
      <c r="K21" s="119">
        <v>2667</v>
      </c>
      <c r="L21" s="119"/>
      <c r="M21" s="121"/>
      <c r="N21" s="119"/>
      <c r="O21" s="122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45"/>
      <c r="B22" s="50" t="s">
        <v>64</v>
      </c>
      <c r="C22" s="51"/>
      <c r="D22" s="51"/>
      <c r="E22" s="96" t="s">
        <v>101</v>
      </c>
      <c r="F22" s="65">
        <v>28</v>
      </c>
      <c r="G22" s="65">
        <v>28</v>
      </c>
      <c r="H22" s="66">
        <v>94</v>
      </c>
      <c r="I22" s="66">
        <v>122</v>
      </c>
      <c r="J22" s="66">
        <v>2876</v>
      </c>
      <c r="K22" s="66">
        <v>3415</v>
      </c>
      <c r="L22" s="66"/>
      <c r="M22" s="134"/>
      <c r="N22" s="66"/>
      <c r="O22" s="135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45"/>
      <c r="B23" s="7" t="s">
        <v>65</v>
      </c>
      <c r="C23" s="52" t="s">
        <v>66</v>
      </c>
      <c r="D23" s="53"/>
      <c r="E23" s="95"/>
      <c r="F23" s="300">
        <v>28</v>
      </c>
      <c r="G23" s="300">
        <v>28</v>
      </c>
      <c r="H23" s="70">
        <v>0</v>
      </c>
      <c r="I23" s="299">
        <v>0</v>
      </c>
      <c r="J23" s="299">
        <v>1302</v>
      </c>
      <c r="K23" s="299">
        <v>928</v>
      </c>
      <c r="L23" s="68"/>
      <c r="M23" s="124"/>
      <c r="N23" s="68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45"/>
      <c r="B24" s="44" t="s">
        <v>102</v>
      </c>
      <c r="C24" s="43"/>
      <c r="D24" s="43"/>
      <c r="E24" s="91" t="s">
        <v>103</v>
      </c>
      <c r="F24" s="69">
        <f t="shared" ref="F24:I24" si="6">F21-F22</f>
        <v>0</v>
      </c>
      <c r="G24" s="69">
        <f t="shared" si="6"/>
        <v>0</v>
      </c>
      <c r="H24" s="69">
        <f t="shared" si="6"/>
        <v>-94</v>
      </c>
      <c r="I24" s="69">
        <f t="shared" si="6"/>
        <v>-122</v>
      </c>
      <c r="J24" s="69">
        <f>J21-J22</f>
        <v>-954</v>
      </c>
      <c r="K24" s="69">
        <f>K21-K22</f>
        <v>-748</v>
      </c>
      <c r="L24" s="69">
        <f t="shared" ref="L24:O24" si="7">L21-L22</f>
        <v>0</v>
      </c>
      <c r="M24" s="126">
        <f t="shared" si="7"/>
        <v>0</v>
      </c>
      <c r="N24" s="69">
        <f t="shared" si="7"/>
        <v>0</v>
      </c>
      <c r="O24" s="126">
        <f t="shared" si="7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45"/>
      <c r="B25" s="101" t="s">
        <v>67</v>
      </c>
      <c r="C25" s="53"/>
      <c r="D25" s="53"/>
      <c r="E25" s="347" t="s">
        <v>104</v>
      </c>
      <c r="F25" s="327">
        <v>0</v>
      </c>
      <c r="G25" s="327">
        <v>0</v>
      </c>
      <c r="H25" s="315">
        <v>94</v>
      </c>
      <c r="I25" s="315">
        <v>122</v>
      </c>
      <c r="J25" s="315">
        <v>954</v>
      </c>
      <c r="K25" s="315">
        <v>748</v>
      </c>
      <c r="L25" s="315"/>
      <c r="M25" s="317"/>
      <c r="N25" s="315"/>
      <c r="O25" s="317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45"/>
      <c r="B26" s="9" t="s">
        <v>68</v>
      </c>
      <c r="C26" s="63"/>
      <c r="D26" s="63"/>
      <c r="E26" s="348"/>
      <c r="F26" s="328">
        <v>0</v>
      </c>
      <c r="G26" s="328">
        <v>0</v>
      </c>
      <c r="H26" s="316"/>
      <c r="I26" s="316"/>
      <c r="J26" s="316"/>
      <c r="K26" s="316"/>
      <c r="L26" s="316"/>
      <c r="M26" s="318"/>
      <c r="N26" s="316"/>
      <c r="O26" s="318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46"/>
      <c r="B27" s="47" t="s">
        <v>105</v>
      </c>
      <c r="C27" s="31"/>
      <c r="D27" s="31"/>
      <c r="E27" s="92" t="s">
        <v>106</v>
      </c>
      <c r="F27" s="73">
        <f t="shared" ref="F27:K27" si="8">F24+F25</f>
        <v>0</v>
      </c>
      <c r="G27" s="73">
        <f t="shared" si="8"/>
        <v>0</v>
      </c>
      <c r="H27" s="73">
        <f t="shared" si="8"/>
        <v>0</v>
      </c>
      <c r="I27" s="73">
        <f t="shared" si="8"/>
        <v>0</v>
      </c>
      <c r="J27" s="73">
        <f t="shared" si="8"/>
        <v>0</v>
      </c>
      <c r="K27" s="73">
        <f t="shared" si="8"/>
        <v>0</v>
      </c>
      <c r="L27" s="73">
        <f t="shared" ref="L27:O27" si="9">L24+L25</f>
        <v>0</v>
      </c>
      <c r="M27" s="138">
        <f t="shared" si="9"/>
        <v>0</v>
      </c>
      <c r="N27" s="73">
        <f t="shared" si="9"/>
        <v>0</v>
      </c>
      <c r="O27" s="138">
        <f t="shared" si="9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0"/>
    </row>
    <row r="30" spans="1:25" ht="15.95" customHeight="1">
      <c r="A30" s="338" t="s">
        <v>69</v>
      </c>
      <c r="B30" s="339"/>
      <c r="C30" s="339"/>
      <c r="D30" s="339"/>
      <c r="E30" s="340"/>
      <c r="F30" s="323" t="s">
        <v>257</v>
      </c>
      <c r="G30" s="324"/>
      <c r="H30" s="323" t="s">
        <v>258</v>
      </c>
      <c r="I30" s="324"/>
      <c r="J30" s="323"/>
      <c r="K30" s="324"/>
      <c r="L30" s="323"/>
      <c r="M30" s="324"/>
      <c r="N30" s="323"/>
      <c r="O30" s="324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95" customHeight="1">
      <c r="A31" s="341"/>
      <c r="B31" s="342"/>
      <c r="C31" s="342"/>
      <c r="D31" s="342"/>
      <c r="E31" s="343"/>
      <c r="F31" s="301" t="s">
        <v>235</v>
      </c>
      <c r="G31" s="142" t="s">
        <v>2</v>
      </c>
      <c r="H31" s="301" t="s">
        <v>235</v>
      </c>
      <c r="I31" s="142" t="s">
        <v>2</v>
      </c>
      <c r="J31" s="110" t="s">
        <v>235</v>
      </c>
      <c r="K31" s="143" t="s">
        <v>2</v>
      </c>
      <c r="L31" s="110" t="s">
        <v>235</v>
      </c>
      <c r="M31" s="142" t="s">
        <v>2</v>
      </c>
      <c r="N31" s="110" t="s">
        <v>235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95" customHeight="1">
      <c r="A32" s="344" t="s">
        <v>85</v>
      </c>
      <c r="B32" s="55" t="s">
        <v>50</v>
      </c>
      <c r="C32" s="56"/>
      <c r="D32" s="56"/>
      <c r="E32" s="15" t="s">
        <v>41</v>
      </c>
      <c r="F32" s="66">
        <v>47</v>
      </c>
      <c r="G32" s="66">
        <v>58</v>
      </c>
      <c r="H32" s="111">
        <v>272</v>
      </c>
      <c r="I32" s="111">
        <v>266</v>
      </c>
      <c r="J32" s="111"/>
      <c r="K32" s="113"/>
      <c r="L32" s="66"/>
      <c r="M32" s="146"/>
      <c r="N32" s="111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95" customHeight="1">
      <c r="A33" s="349"/>
      <c r="B33" s="8"/>
      <c r="C33" s="52" t="s">
        <v>70</v>
      </c>
      <c r="D33" s="53"/>
      <c r="E33" s="99"/>
      <c r="F33" s="299">
        <v>35</v>
      </c>
      <c r="G33" s="299">
        <v>35</v>
      </c>
      <c r="H33" s="299">
        <v>270</v>
      </c>
      <c r="I33" s="299">
        <v>264</v>
      </c>
      <c r="J33" s="68"/>
      <c r="K33" s="125"/>
      <c r="L33" s="68"/>
      <c r="M33" s="149"/>
      <c r="N33" s="68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95" customHeight="1">
      <c r="A34" s="349"/>
      <c r="B34" s="8"/>
      <c r="C34" s="24"/>
      <c r="D34" s="30" t="s">
        <v>71</v>
      </c>
      <c r="E34" s="94"/>
      <c r="F34" s="70">
        <v>0</v>
      </c>
      <c r="G34" s="70">
        <v>0</v>
      </c>
      <c r="H34" s="70">
        <v>270</v>
      </c>
      <c r="I34" s="70">
        <v>264</v>
      </c>
      <c r="J34" s="70"/>
      <c r="K34" s="117"/>
      <c r="L34" s="70"/>
      <c r="M34" s="115"/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95" customHeight="1">
      <c r="A35" s="349"/>
      <c r="B35" s="10"/>
      <c r="C35" s="62" t="s">
        <v>72</v>
      </c>
      <c r="D35" s="63"/>
      <c r="E35" s="100"/>
      <c r="F35" s="119">
        <v>12</v>
      </c>
      <c r="G35" s="119">
        <v>24</v>
      </c>
      <c r="H35" s="119">
        <v>2</v>
      </c>
      <c r="I35" s="119">
        <v>2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95" customHeight="1">
      <c r="A36" s="349"/>
      <c r="B36" s="50" t="s">
        <v>53</v>
      </c>
      <c r="C36" s="51"/>
      <c r="D36" s="51"/>
      <c r="E36" s="15" t="s">
        <v>42</v>
      </c>
      <c r="F36" s="65">
        <v>35</v>
      </c>
      <c r="G36" s="65">
        <v>46</v>
      </c>
      <c r="H36" s="66">
        <v>111</v>
      </c>
      <c r="I36" s="66">
        <v>109</v>
      </c>
      <c r="J36" s="66"/>
      <c r="K36" s="135"/>
      <c r="L36" s="66"/>
      <c r="M36" s="146"/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95" customHeight="1">
      <c r="A37" s="349"/>
      <c r="B37" s="8"/>
      <c r="C37" s="30" t="s">
        <v>73</v>
      </c>
      <c r="D37" s="43"/>
      <c r="E37" s="94"/>
      <c r="F37" s="69">
        <v>35</v>
      </c>
      <c r="G37" s="69">
        <v>46</v>
      </c>
      <c r="H37" s="70">
        <v>111</v>
      </c>
      <c r="I37" s="70">
        <v>109</v>
      </c>
      <c r="J37" s="70"/>
      <c r="K37" s="117"/>
      <c r="L37" s="70"/>
      <c r="M37" s="115"/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95" customHeight="1">
      <c r="A38" s="349"/>
      <c r="B38" s="10"/>
      <c r="C38" s="30" t="s">
        <v>74</v>
      </c>
      <c r="D38" s="43"/>
      <c r="E38" s="94"/>
      <c r="F38" s="69">
        <v>0</v>
      </c>
      <c r="G38" s="69">
        <v>0</v>
      </c>
      <c r="H38" s="70">
        <v>0</v>
      </c>
      <c r="I38" s="70">
        <v>0</v>
      </c>
      <c r="J38" s="70"/>
      <c r="K38" s="151"/>
      <c r="L38" s="70"/>
      <c r="M38" s="115"/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95" customHeight="1">
      <c r="A39" s="350"/>
      <c r="B39" s="11" t="s">
        <v>75</v>
      </c>
      <c r="C39" s="12"/>
      <c r="D39" s="12"/>
      <c r="E39" s="98" t="s">
        <v>108</v>
      </c>
      <c r="F39" s="73">
        <f>F32-F36</f>
        <v>12</v>
      </c>
      <c r="G39" s="73">
        <f>G32-G36</f>
        <v>12</v>
      </c>
      <c r="H39" s="73">
        <f>H32-H36</f>
        <v>161</v>
      </c>
      <c r="I39" s="73">
        <f t="shared" ref="I39" si="10">I32-I36</f>
        <v>157</v>
      </c>
      <c r="J39" s="73">
        <f t="shared" ref="J39:O39" si="11">J32-J36</f>
        <v>0</v>
      </c>
      <c r="K39" s="138">
        <f t="shared" si="11"/>
        <v>0</v>
      </c>
      <c r="L39" s="73">
        <f t="shared" si="11"/>
        <v>0</v>
      </c>
      <c r="M39" s="138">
        <f t="shared" si="11"/>
        <v>0</v>
      </c>
      <c r="N39" s="73">
        <f t="shared" si="11"/>
        <v>0</v>
      </c>
      <c r="O39" s="138">
        <f t="shared" si="11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95" customHeight="1">
      <c r="A40" s="344" t="s">
        <v>86</v>
      </c>
      <c r="B40" s="50" t="s">
        <v>76</v>
      </c>
      <c r="C40" s="51"/>
      <c r="D40" s="51"/>
      <c r="E40" s="15" t="s">
        <v>44</v>
      </c>
      <c r="F40" s="65">
        <v>185</v>
      </c>
      <c r="G40" s="65">
        <v>170</v>
      </c>
      <c r="H40" s="66">
        <v>1214</v>
      </c>
      <c r="I40" s="66">
        <v>641</v>
      </c>
      <c r="J40" s="66"/>
      <c r="K40" s="135"/>
      <c r="L40" s="66"/>
      <c r="M40" s="146"/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95" customHeight="1">
      <c r="A41" s="351"/>
      <c r="B41" s="10"/>
      <c r="C41" s="30" t="s">
        <v>77</v>
      </c>
      <c r="D41" s="43"/>
      <c r="E41" s="94"/>
      <c r="F41" s="152">
        <v>185</v>
      </c>
      <c r="G41" s="152">
        <v>170</v>
      </c>
      <c r="H41" s="150">
        <v>739</v>
      </c>
      <c r="I41" s="150">
        <v>90</v>
      </c>
      <c r="J41" s="70"/>
      <c r="K41" s="117"/>
      <c r="L41" s="70"/>
      <c r="M41" s="115"/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95" customHeight="1">
      <c r="A42" s="351"/>
      <c r="B42" s="50" t="s">
        <v>64</v>
      </c>
      <c r="C42" s="51"/>
      <c r="D42" s="51"/>
      <c r="E42" s="15" t="s">
        <v>45</v>
      </c>
      <c r="F42" s="65">
        <v>197</v>
      </c>
      <c r="G42" s="65">
        <v>182</v>
      </c>
      <c r="H42" s="66">
        <v>982</v>
      </c>
      <c r="I42" s="66">
        <v>319</v>
      </c>
      <c r="J42" s="66"/>
      <c r="K42" s="135"/>
      <c r="L42" s="66"/>
      <c r="M42" s="146"/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95" customHeight="1">
      <c r="A43" s="351"/>
      <c r="B43" s="10"/>
      <c r="C43" s="30" t="s">
        <v>78</v>
      </c>
      <c r="D43" s="43"/>
      <c r="E43" s="94"/>
      <c r="F43" s="69">
        <v>0</v>
      </c>
      <c r="G43" s="69">
        <v>0</v>
      </c>
      <c r="H43" s="70">
        <v>240</v>
      </c>
      <c r="I43" s="70">
        <v>209</v>
      </c>
      <c r="J43" s="150"/>
      <c r="K43" s="151"/>
      <c r="L43" s="70"/>
      <c r="M43" s="115"/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95" customHeight="1">
      <c r="A44" s="352"/>
      <c r="B44" s="47" t="s">
        <v>75</v>
      </c>
      <c r="C44" s="31"/>
      <c r="D44" s="31"/>
      <c r="E44" s="98" t="s">
        <v>109</v>
      </c>
      <c r="F44" s="128">
        <f>F40-F42</f>
        <v>-12</v>
      </c>
      <c r="G44" s="128">
        <f>G40-G42</f>
        <v>-12</v>
      </c>
      <c r="H44" s="128">
        <f>H40-H42</f>
        <v>232</v>
      </c>
      <c r="I44" s="128">
        <f t="shared" ref="I44" si="12">I40-I42</f>
        <v>322</v>
      </c>
      <c r="J44" s="128">
        <f t="shared" ref="J44:O44" si="13">J40-J42</f>
        <v>0</v>
      </c>
      <c r="K44" s="129">
        <f t="shared" si="13"/>
        <v>0</v>
      </c>
      <c r="L44" s="128">
        <f t="shared" si="13"/>
        <v>0</v>
      </c>
      <c r="M44" s="129">
        <f t="shared" si="13"/>
        <v>0</v>
      </c>
      <c r="N44" s="128">
        <f t="shared" si="13"/>
        <v>0</v>
      </c>
      <c r="O44" s="129">
        <f t="shared" si="13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95" customHeight="1">
      <c r="A45" s="329" t="s">
        <v>87</v>
      </c>
      <c r="B45" s="25" t="s">
        <v>79</v>
      </c>
      <c r="C45" s="20"/>
      <c r="D45" s="20"/>
      <c r="E45" s="97" t="s">
        <v>110</v>
      </c>
      <c r="F45" s="153">
        <f>F39+F44</f>
        <v>0</v>
      </c>
      <c r="G45" s="153">
        <f>G39+G44</f>
        <v>0</v>
      </c>
      <c r="H45" s="153">
        <f>H39+H44</f>
        <v>393</v>
      </c>
      <c r="I45" s="153">
        <f t="shared" ref="I45" si="14">I39+I44</f>
        <v>479</v>
      </c>
      <c r="J45" s="153">
        <f t="shared" ref="J45:O45" si="15">J39+J44</f>
        <v>0</v>
      </c>
      <c r="K45" s="154">
        <f t="shared" si="15"/>
        <v>0</v>
      </c>
      <c r="L45" s="153">
        <f t="shared" si="15"/>
        <v>0</v>
      </c>
      <c r="M45" s="154">
        <f t="shared" si="15"/>
        <v>0</v>
      </c>
      <c r="N45" s="153">
        <f t="shared" si="15"/>
        <v>0</v>
      </c>
      <c r="O45" s="154">
        <f t="shared" si="15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95" customHeight="1">
      <c r="A46" s="330"/>
      <c r="B46" s="44" t="s">
        <v>80</v>
      </c>
      <c r="C46" s="43"/>
      <c r="D46" s="43"/>
      <c r="E46" s="43"/>
      <c r="F46" s="152">
        <v>0</v>
      </c>
      <c r="G46" s="152">
        <v>0</v>
      </c>
      <c r="H46" s="150">
        <v>0</v>
      </c>
      <c r="I46" s="150">
        <v>0</v>
      </c>
      <c r="J46" s="150"/>
      <c r="K46" s="151"/>
      <c r="L46" s="70"/>
      <c r="M46" s="115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95" customHeight="1">
      <c r="A47" s="330"/>
      <c r="B47" s="44" t="s">
        <v>81</v>
      </c>
      <c r="C47" s="43"/>
      <c r="D47" s="43"/>
      <c r="E47" s="43"/>
      <c r="F47" s="69">
        <v>0</v>
      </c>
      <c r="G47" s="69">
        <v>0</v>
      </c>
      <c r="H47" s="70">
        <v>0</v>
      </c>
      <c r="I47" s="70">
        <v>0</v>
      </c>
      <c r="J47" s="70"/>
      <c r="K47" s="117"/>
      <c r="L47" s="70"/>
      <c r="M47" s="115"/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95" customHeight="1">
      <c r="A48" s="331"/>
      <c r="B48" s="47" t="s">
        <v>82</v>
      </c>
      <c r="C48" s="31"/>
      <c r="D48" s="31"/>
      <c r="E48" s="31"/>
      <c r="F48" s="74">
        <v>0</v>
      </c>
      <c r="G48" s="74">
        <v>0</v>
      </c>
      <c r="H48" s="74">
        <v>0</v>
      </c>
      <c r="I48" s="74">
        <v>0</v>
      </c>
      <c r="J48" s="74"/>
      <c r="K48" s="157"/>
      <c r="L48" s="74"/>
      <c r="M48" s="155"/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5.95" customHeight="1">
      <c r="A49" s="13" t="s">
        <v>111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8"/>
  <sheetViews>
    <sheetView view="pageBreakPreview" zoomScaleNormal="100" zoomScaleSheetLayoutView="100" workbookViewId="0"/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57" t="s">
        <v>0</v>
      </c>
      <c r="B1" s="57"/>
      <c r="C1" s="57"/>
      <c r="D1" s="57"/>
      <c r="E1" s="275" t="s">
        <v>247</v>
      </c>
      <c r="F1" s="1"/>
    </row>
    <row r="3" spans="1:9" ht="14.25">
      <c r="A3" s="27" t="s">
        <v>112</v>
      </c>
    </row>
    <row r="5" spans="1:9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44" t="s">
        <v>238</v>
      </c>
      <c r="G7" s="22"/>
      <c r="H7" s="245" t="s">
        <v>2</v>
      </c>
      <c r="I7" s="41" t="s">
        <v>22</v>
      </c>
    </row>
    <row r="8" spans="1:9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08" t="s">
        <v>88</v>
      </c>
      <c r="B9" s="308" t="s">
        <v>90</v>
      </c>
      <c r="C9" s="55" t="s">
        <v>4</v>
      </c>
      <c r="D9" s="56"/>
      <c r="E9" s="56"/>
      <c r="F9" s="246">
        <v>104510</v>
      </c>
      <c r="G9" s="247">
        <f>F9/$F$27*100</f>
        <v>23.172383822124072</v>
      </c>
      <c r="H9" s="276">
        <v>105132</v>
      </c>
      <c r="I9" s="249">
        <f t="shared" ref="I9:I45" si="0">(F9/H9-1)*100</f>
        <v>-0.59163717992618547</v>
      </c>
    </row>
    <row r="10" spans="1:9" ht="18" customHeight="1">
      <c r="A10" s="309"/>
      <c r="B10" s="309"/>
      <c r="C10" s="7"/>
      <c r="D10" s="52" t="s">
        <v>23</v>
      </c>
      <c r="E10" s="53"/>
      <c r="F10" s="250">
        <v>27541</v>
      </c>
      <c r="G10" s="251">
        <f t="shared" ref="G10:G27" si="1">F10/$F$27*100</f>
        <v>6.1065029456044311</v>
      </c>
      <c r="H10" s="277">
        <v>27832</v>
      </c>
      <c r="I10" s="253">
        <f t="shared" si="0"/>
        <v>-1.0455590686978988</v>
      </c>
    </row>
    <row r="11" spans="1:9" ht="18" customHeight="1">
      <c r="A11" s="309"/>
      <c r="B11" s="309"/>
      <c r="C11" s="7"/>
      <c r="D11" s="16"/>
      <c r="E11" s="23" t="s">
        <v>24</v>
      </c>
      <c r="F11" s="254">
        <v>22732</v>
      </c>
      <c r="G11" s="255">
        <f t="shared" si="1"/>
        <v>5.0402318347002621</v>
      </c>
      <c r="H11" s="278">
        <v>22828</v>
      </c>
      <c r="I11" s="257">
        <f t="shared" si="0"/>
        <v>-0.42053618363413481</v>
      </c>
    </row>
    <row r="12" spans="1:9" ht="18" customHeight="1">
      <c r="A12" s="309"/>
      <c r="B12" s="309"/>
      <c r="C12" s="7"/>
      <c r="D12" s="16"/>
      <c r="E12" s="23" t="s">
        <v>25</v>
      </c>
      <c r="F12" s="254">
        <v>2189</v>
      </c>
      <c r="G12" s="255">
        <f t="shared" si="1"/>
        <v>0.4853540157557133</v>
      </c>
      <c r="H12" s="278">
        <v>2253</v>
      </c>
      <c r="I12" s="257">
        <f t="shared" si="0"/>
        <v>-2.840656901908567</v>
      </c>
    </row>
    <row r="13" spans="1:9" ht="18" customHeight="1">
      <c r="A13" s="309"/>
      <c r="B13" s="309"/>
      <c r="C13" s="7"/>
      <c r="D13" s="33"/>
      <c r="E13" s="23" t="s">
        <v>26</v>
      </c>
      <c r="F13" s="254">
        <v>138</v>
      </c>
      <c r="G13" s="255">
        <f t="shared" si="1"/>
        <v>3.0597923332246882E-2</v>
      </c>
      <c r="H13" s="278">
        <v>277</v>
      </c>
      <c r="I13" s="257">
        <f t="shared" si="0"/>
        <v>-50.180505415162457</v>
      </c>
    </row>
    <row r="14" spans="1:9" ht="18" customHeight="1">
      <c r="A14" s="309"/>
      <c r="B14" s="309"/>
      <c r="C14" s="7"/>
      <c r="D14" s="61" t="s">
        <v>27</v>
      </c>
      <c r="E14" s="51"/>
      <c r="F14" s="246">
        <v>20502</v>
      </c>
      <c r="G14" s="247">
        <f t="shared" si="1"/>
        <v>4.5457871315777219</v>
      </c>
      <c r="H14" s="279">
        <v>18519</v>
      </c>
      <c r="I14" s="258">
        <f t="shared" si="0"/>
        <v>10.707921594038549</v>
      </c>
    </row>
    <row r="15" spans="1:9" ht="18" customHeight="1">
      <c r="A15" s="309"/>
      <c r="B15" s="309"/>
      <c r="C15" s="7"/>
      <c r="D15" s="16"/>
      <c r="E15" s="23" t="s">
        <v>28</v>
      </c>
      <c r="F15" s="254">
        <v>922</v>
      </c>
      <c r="G15" s="255">
        <f t="shared" si="1"/>
        <v>0.20442960371254804</v>
      </c>
      <c r="H15" s="278">
        <v>934</v>
      </c>
      <c r="I15" s="257">
        <f t="shared" si="0"/>
        <v>-1.2847965738758016</v>
      </c>
    </row>
    <row r="16" spans="1:9" ht="18" customHeight="1">
      <c r="A16" s="309"/>
      <c r="B16" s="309"/>
      <c r="C16" s="7"/>
      <c r="D16" s="16"/>
      <c r="E16" s="29" t="s">
        <v>29</v>
      </c>
      <c r="F16" s="250">
        <v>19580</v>
      </c>
      <c r="G16" s="251">
        <f t="shared" si="1"/>
        <v>4.3413575278651741</v>
      </c>
      <c r="H16" s="277">
        <v>17584</v>
      </c>
      <c r="I16" s="253">
        <f t="shared" si="0"/>
        <v>11.351228389444955</v>
      </c>
    </row>
    <row r="17" spans="1:9" ht="18" customHeight="1">
      <c r="A17" s="309"/>
      <c r="B17" s="309"/>
      <c r="C17" s="7"/>
      <c r="D17" s="313" t="s">
        <v>30</v>
      </c>
      <c r="E17" s="353"/>
      <c r="F17" s="250">
        <v>15445</v>
      </c>
      <c r="G17" s="251">
        <f t="shared" si="1"/>
        <v>3.4245284483083562</v>
      </c>
      <c r="H17" s="277">
        <v>14935</v>
      </c>
      <c r="I17" s="253">
        <f t="shared" si="0"/>
        <v>3.4147974556411054</v>
      </c>
    </row>
    <row r="18" spans="1:9" ht="18" customHeight="1">
      <c r="A18" s="309"/>
      <c r="B18" s="309"/>
      <c r="C18" s="7"/>
      <c r="D18" s="313" t="s">
        <v>94</v>
      </c>
      <c r="E18" s="314"/>
      <c r="F18" s="254">
        <v>1787</v>
      </c>
      <c r="G18" s="255">
        <f t="shared" si="1"/>
        <v>0.39622093474438536</v>
      </c>
      <c r="H18" s="278">
        <v>1955</v>
      </c>
      <c r="I18" s="257">
        <f t="shared" si="0"/>
        <v>-8.5933503836317158</v>
      </c>
    </row>
    <row r="19" spans="1:9" ht="18" customHeight="1">
      <c r="A19" s="309"/>
      <c r="B19" s="309"/>
      <c r="C19" s="10"/>
      <c r="D19" s="313" t="s">
        <v>95</v>
      </c>
      <c r="E19" s="314"/>
      <c r="F19" s="259">
        <v>0</v>
      </c>
      <c r="G19" s="255">
        <f t="shared" si="1"/>
        <v>0</v>
      </c>
      <c r="H19" s="278">
        <v>0</v>
      </c>
      <c r="I19" s="257" t="e">
        <f t="shared" si="0"/>
        <v>#DIV/0!</v>
      </c>
    </row>
    <row r="20" spans="1:9" ht="18" customHeight="1">
      <c r="A20" s="309"/>
      <c r="B20" s="309"/>
      <c r="C20" s="44" t="s">
        <v>5</v>
      </c>
      <c r="D20" s="43"/>
      <c r="E20" s="43"/>
      <c r="F20" s="254">
        <v>14615</v>
      </c>
      <c r="G20" s="255">
        <f t="shared" si="1"/>
        <v>3.2404974601506398</v>
      </c>
      <c r="H20" s="278">
        <v>14980</v>
      </c>
      <c r="I20" s="257">
        <f t="shared" si="0"/>
        <v>-2.4365821094793016</v>
      </c>
    </row>
    <row r="21" spans="1:9" ht="18" customHeight="1">
      <c r="A21" s="309"/>
      <c r="B21" s="309"/>
      <c r="C21" s="44" t="s">
        <v>6</v>
      </c>
      <c r="D21" s="43"/>
      <c r="E21" s="43"/>
      <c r="F21" s="254">
        <v>145518</v>
      </c>
      <c r="G21" s="255">
        <f t="shared" si="1"/>
        <v>32.264844981607986</v>
      </c>
      <c r="H21" s="278">
        <v>144949</v>
      </c>
      <c r="I21" s="257">
        <f t="shared" si="0"/>
        <v>0.39255186306907941</v>
      </c>
    </row>
    <row r="22" spans="1:9" ht="18" customHeight="1">
      <c r="A22" s="309"/>
      <c r="B22" s="309"/>
      <c r="C22" s="44" t="s">
        <v>31</v>
      </c>
      <c r="D22" s="43"/>
      <c r="E22" s="43"/>
      <c r="F22" s="254">
        <v>6020</v>
      </c>
      <c r="G22" s="255">
        <f t="shared" si="1"/>
        <v>1.3347789743487408</v>
      </c>
      <c r="H22" s="278">
        <v>6126</v>
      </c>
      <c r="I22" s="257">
        <f t="shared" si="0"/>
        <v>-1.7303297420829256</v>
      </c>
    </row>
    <row r="23" spans="1:9" ht="18" customHeight="1">
      <c r="A23" s="309"/>
      <c r="B23" s="309"/>
      <c r="C23" s="44" t="s">
        <v>7</v>
      </c>
      <c r="D23" s="43"/>
      <c r="E23" s="43"/>
      <c r="F23" s="254">
        <v>62652</v>
      </c>
      <c r="G23" s="255">
        <f t="shared" si="1"/>
        <v>13.891457192840088</v>
      </c>
      <c r="H23" s="278">
        <v>57346</v>
      </c>
      <c r="I23" s="257">
        <f t="shared" si="0"/>
        <v>9.2526069821783565</v>
      </c>
    </row>
    <row r="24" spans="1:9" ht="18" customHeight="1">
      <c r="A24" s="309"/>
      <c r="B24" s="309"/>
      <c r="C24" s="44" t="s">
        <v>32</v>
      </c>
      <c r="D24" s="43"/>
      <c r="E24" s="43"/>
      <c r="F24" s="254">
        <v>1326</v>
      </c>
      <c r="G24" s="255">
        <f t="shared" si="1"/>
        <v>0.29400613288811134</v>
      </c>
      <c r="H24" s="278">
        <v>1251</v>
      </c>
      <c r="I24" s="257">
        <f t="shared" si="0"/>
        <v>5.9952038369304628</v>
      </c>
    </row>
    <row r="25" spans="1:9" ht="18" customHeight="1">
      <c r="A25" s="309"/>
      <c r="B25" s="309"/>
      <c r="C25" s="44" t="s">
        <v>8</v>
      </c>
      <c r="D25" s="43"/>
      <c r="E25" s="43"/>
      <c r="F25" s="254">
        <v>58726</v>
      </c>
      <c r="G25" s="255">
        <f t="shared" si="1"/>
        <v>13.020968446445874</v>
      </c>
      <c r="H25" s="278">
        <v>55098</v>
      </c>
      <c r="I25" s="257">
        <f t="shared" si="0"/>
        <v>6.5846310210897041</v>
      </c>
    </row>
    <row r="26" spans="1:9" ht="18" customHeight="1">
      <c r="A26" s="309"/>
      <c r="B26" s="309"/>
      <c r="C26" s="45" t="s">
        <v>9</v>
      </c>
      <c r="D26" s="46"/>
      <c r="E26" s="46"/>
      <c r="F26" s="260">
        <f>451011-SUM(F9,F20:F25)</f>
        <v>57644</v>
      </c>
      <c r="G26" s="261">
        <f t="shared" si="1"/>
        <v>12.781062989594488</v>
      </c>
      <c r="H26" s="280">
        <f>437770-384882</f>
        <v>52888</v>
      </c>
      <c r="I26" s="262">
        <f t="shared" si="0"/>
        <v>8.992588110724542</v>
      </c>
    </row>
    <row r="27" spans="1:9" ht="18" customHeight="1">
      <c r="A27" s="309"/>
      <c r="B27" s="310"/>
      <c r="C27" s="47" t="s">
        <v>10</v>
      </c>
      <c r="D27" s="31"/>
      <c r="E27" s="31"/>
      <c r="F27" s="263">
        <f>SUM(F9,F20:F26)</f>
        <v>451011</v>
      </c>
      <c r="G27" s="264">
        <f t="shared" si="1"/>
        <v>100</v>
      </c>
      <c r="H27" s="265">
        <f>SUM(H9,H20:H26)</f>
        <v>437770</v>
      </c>
      <c r="I27" s="266">
        <f t="shared" si="0"/>
        <v>3.02464764602417</v>
      </c>
    </row>
    <row r="28" spans="1:9" ht="18" customHeight="1">
      <c r="A28" s="309"/>
      <c r="B28" s="308" t="s">
        <v>89</v>
      </c>
      <c r="C28" s="55" t="s">
        <v>11</v>
      </c>
      <c r="D28" s="56"/>
      <c r="E28" s="56"/>
      <c r="F28" s="246">
        <f>SUM(F29:F31)</f>
        <v>197449</v>
      </c>
      <c r="G28" s="247">
        <f t="shared" ref="G28:G45" si="2">F28/$F$45*100</f>
        <v>44.882729211087415</v>
      </c>
      <c r="H28" s="248">
        <v>199884</v>
      </c>
      <c r="I28" s="267">
        <f t="shared" si="0"/>
        <v>-1.2182065598046909</v>
      </c>
    </row>
    <row r="29" spans="1:9" ht="18" customHeight="1">
      <c r="A29" s="309"/>
      <c r="B29" s="309"/>
      <c r="C29" s="7"/>
      <c r="D29" s="30" t="s">
        <v>12</v>
      </c>
      <c r="E29" s="43"/>
      <c r="F29" s="254">
        <v>122732</v>
      </c>
      <c r="G29" s="255">
        <f t="shared" si="2"/>
        <v>27.89858202135833</v>
      </c>
      <c r="H29" s="256">
        <v>124440</v>
      </c>
      <c r="I29" s="268">
        <f t="shared" si="0"/>
        <v>-1.3725490196078383</v>
      </c>
    </row>
    <row r="30" spans="1:9" ht="18" customHeight="1">
      <c r="A30" s="309"/>
      <c r="B30" s="309"/>
      <c r="C30" s="7"/>
      <c r="D30" s="30" t="s">
        <v>33</v>
      </c>
      <c r="E30" s="43"/>
      <c r="F30" s="254">
        <v>11812</v>
      </c>
      <c r="G30" s="255">
        <f t="shared" si="2"/>
        <v>2.6850214356181326</v>
      </c>
      <c r="H30" s="256">
        <v>11033</v>
      </c>
      <c r="I30" s="268">
        <f t="shared" si="0"/>
        <v>7.0606362729991767</v>
      </c>
    </row>
    <row r="31" spans="1:9" ht="18" customHeight="1">
      <c r="A31" s="309"/>
      <c r="B31" s="309"/>
      <c r="C31" s="19"/>
      <c r="D31" s="30" t="s">
        <v>13</v>
      </c>
      <c r="E31" s="43"/>
      <c r="F31" s="254">
        <v>62905</v>
      </c>
      <c r="G31" s="255">
        <f t="shared" si="2"/>
        <v>14.299125754110955</v>
      </c>
      <c r="H31" s="256">
        <v>64411</v>
      </c>
      <c r="I31" s="268">
        <f t="shared" si="0"/>
        <v>-2.3381099501637914</v>
      </c>
    </row>
    <row r="32" spans="1:9" ht="18" customHeight="1">
      <c r="A32" s="309"/>
      <c r="B32" s="309"/>
      <c r="C32" s="50" t="s">
        <v>14</v>
      </c>
      <c r="D32" s="51"/>
      <c r="E32" s="51"/>
      <c r="F32" s="246">
        <f>SUM(F33:F38)</f>
        <v>143859</v>
      </c>
      <c r="G32" s="247">
        <f t="shared" si="2"/>
        <v>32.701024272484666</v>
      </c>
      <c r="H32" s="248">
        <v>141033</v>
      </c>
      <c r="I32" s="267">
        <f t="shared" si="0"/>
        <v>2.0037863478760354</v>
      </c>
    </row>
    <row r="33" spans="1:9" ht="18" customHeight="1">
      <c r="A33" s="309"/>
      <c r="B33" s="309"/>
      <c r="C33" s="7"/>
      <c r="D33" s="30" t="s">
        <v>15</v>
      </c>
      <c r="E33" s="43"/>
      <c r="F33" s="254">
        <v>17352</v>
      </c>
      <c r="G33" s="255">
        <f t="shared" si="2"/>
        <v>3.9443355867631076</v>
      </c>
      <c r="H33" s="256">
        <v>18218</v>
      </c>
      <c r="I33" s="268">
        <f t="shared" si="0"/>
        <v>-4.7535404544955533</v>
      </c>
    </row>
    <row r="34" spans="1:9" ht="18" customHeight="1">
      <c r="A34" s="309"/>
      <c r="B34" s="309"/>
      <c r="C34" s="7"/>
      <c r="D34" s="30" t="s">
        <v>34</v>
      </c>
      <c r="E34" s="43"/>
      <c r="F34" s="254">
        <v>2174</v>
      </c>
      <c r="G34" s="255">
        <f t="shared" si="2"/>
        <v>0.49417851346375041</v>
      </c>
      <c r="H34" s="256">
        <v>1983</v>
      </c>
      <c r="I34" s="268">
        <f t="shared" si="0"/>
        <v>9.6318709026727234</v>
      </c>
    </row>
    <row r="35" spans="1:9" ht="18" customHeight="1">
      <c r="A35" s="309"/>
      <c r="B35" s="309"/>
      <c r="C35" s="7"/>
      <c r="D35" s="30" t="s">
        <v>35</v>
      </c>
      <c r="E35" s="43"/>
      <c r="F35" s="254">
        <v>86970</v>
      </c>
      <c r="G35" s="255">
        <f t="shared" si="2"/>
        <v>19.76941366878674</v>
      </c>
      <c r="H35" s="256">
        <v>85565</v>
      </c>
      <c r="I35" s="268">
        <f t="shared" si="0"/>
        <v>1.6420265295389536</v>
      </c>
    </row>
    <row r="36" spans="1:9" ht="18" customHeight="1">
      <c r="A36" s="309"/>
      <c r="B36" s="309"/>
      <c r="C36" s="7"/>
      <c r="D36" s="30" t="s">
        <v>36</v>
      </c>
      <c r="E36" s="43"/>
      <c r="F36" s="254">
        <v>5585</v>
      </c>
      <c r="G36" s="255">
        <f t="shared" si="2"/>
        <v>1.2695432372102329</v>
      </c>
      <c r="H36" s="256">
        <v>5427</v>
      </c>
      <c r="I36" s="268">
        <f t="shared" si="0"/>
        <v>2.9113690805233183</v>
      </c>
    </row>
    <row r="37" spans="1:9" ht="18" customHeight="1">
      <c r="A37" s="309"/>
      <c r="B37" s="309"/>
      <c r="C37" s="7"/>
      <c r="D37" s="30" t="s">
        <v>16</v>
      </c>
      <c r="E37" s="43"/>
      <c r="F37" s="254">
        <v>7578</v>
      </c>
      <c r="G37" s="255">
        <f t="shared" si="2"/>
        <v>1.7225780933892827</v>
      </c>
      <c r="H37" s="256">
        <v>6604</v>
      </c>
      <c r="I37" s="268">
        <f t="shared" si="0"/>
        <v>14.74863718958208</v>
      </c>
    </row>
    <row r="38" spans="1:9" ht="18" customHeight="1">
      <c r="A38" s="309"/>
      <c r="B38" s="309"/>
      <c r="C38" s="19"/>
      <c r="D38" s="30" t="s">
        <v>37</v>
      </c>
      <c r="E38" s="43"/>
      <c r="F38" s="254">
        <v>24200</v>
      </c>
      <c r="G38" s="255">
        <f t="shared" si="2"/>
        <v>5.5009751728715539</v>
      </c>
      <c r="H38" s="256">
        <v>23236</v>
      </c>
      <c r="I38" s="268">
        <f t="shared" si="0"/>
        <v>4.1487347219831383</v>
      </c>
    </row>
    <row r="39" spans="1:9" ht="18" customHeight="1">
      <c r="A39" s="309"/>
      <c r="B39" s="309"/>
      <c r="C39" s="50" t="s">
        <v>17</v>
      </c>
      <c r="D39" s="51"/>
      <c r="E39" s="51"/>
      <c r="F39" s="246">
        <f>F40+F43</f>
        <v>98614</v>
      </c>
      <c r="G39" s="247">
        <f t="shared" si="2"/>
        <v>22.416246516427911</v>
      </c>
      <c r="H39" s="248">
        <v>86953</v>
      </c>
      <c r="I39" s="267">
        <f t="shared" si="0"/>
        <v>13.410693133071883</v>
      </c>
    </row>
    <row r="40" spans="1:9" ht="18" customHeight="1">
      <c r="A40" s="309"/>
      <c r="B40" s="309"/>
      <c r="C40" s="7"/>
      <c r="D40" s="52" t="s">
        <v>18</v>
      </c>
      <c r="E40" s="53"/>
      <c r="F40" s="250">
        <f>F41+F42</f>
        <v>93797</v>
      </c>
      <c r="G40" s="251">
        <f t="shared" si="2"/>
        <v>21.321279681398067</v>
      </c>
      <c r="H40" s="252">
        <v>85218</v>
      </c>
      <c r="I40" s="269">
        <f t="shared" si="0"/>
        <v>10.067121969536963</v>
      </c>
    </row>
    <row r="41" spans="1:9" ht="18" customHeight="1">
      <c r="A41" s="309"/>
      <c r="B41" s="309"/>
      <c r="C41" s="7"/>
      <c r="D41" s="16"/>
      <c r="E41" s="104" t="s">
        <v>92</v>
      </c>
      <c r="F41" s="254">
        <v>56947</v>
      </c>
      <c r="G41" s="255">
        <f t="shared" si="2"/>
        <v>12.944794759070927</v>
      </c>
      <c r="H41" s="256">
        <v>52008</v>
      </c>
      <c r="I41" s="270">
        <f t="shared" si="0"/>
        <v>9.4966159052453527</v>
      </c>
    </row>
    <row r="42" spans="1:9" ht="18" customHeight="1">
      <c r="A42" s="309"/>
      <c r="B42" s="309"/>
      <c r="C42" s="7"/>
      <c r="D42" s="33"/>
      <c r="E42" s="32" t="s">
        <v>38</v>
      </c>
      <c r="F42" s="254">
        <v>36850</v>
      </c>
      <c r="G42" s="255">
        <f t="shared" si="2"/>
        <v>8.3764849223271405</v>
      </c>
      <c r="H42" s="256">
        <v>33210</v>
      </c>
      <c r="I42" s="270">
        <f t="shared" si="0"/>
        <v>10.96055404998495</v>
      </c>
    </row>
    <row r="43" spans="1:9" ht="18" customHeight="1">
      <c r="A43" s="309"/>
      <c r="B43" s="309"/>
      <c r="C43" s="7"/>
      <c r="D43" s="30" t="s">
        <v>39</v>
      </c>
      <c r="E43" s="54"/>
      <c r="F43" s="254">
        <v>4817</v>
      </c>
      <c r="G43" s="255">
        <f t="shared" si="2"/>
        <v>1.094966835029846</v>
      </c>
      <c r="H43" s="256">
        <v>1734</v>
      </c>
      <c r="I43" s="271">
        <f t="shared" si="0"/>
        <v>177.79700115340256</v>
      </c>
    </row>
    <row r="44" spans="1:9" ht="18" customHeight="1">
      <c r="A44" s="309"/>
      <c r="B44" s="309"/>
      <c r="C44" s="11"/>
      <c r="D44" s="48" t="s">
        <v>40</v>
      </c>
      <c r="E44" s="49"/>
      <c r="F44" s="263">
        <v>0</v>
      </c>
      <c r="G44" s="264">
        <f t="shared" si="2"/>
        <v>0</v>
      </c>
      <c r="H44" s="265">
        <v>0</v>
      </c>
      <c r="I44" s="262" t="e">
        <f t="shared" si="0"/>
        <v>#DIV/0!</v>
      </c>
    </row>
    <row r="45" spans="1:9" ht="18" customHeight="1">
      <c r="A45" s="310"/>
      <c r="B45" s="310"/>
      <c r="C45" s="11" t="s">
        <v>19</v>
      </c>
      <c r="D45" s="12"/>
      <c r="E45" s="12"/>
      <c r="F45" s="272">
        <f>SUM(F28,F32,F39)</f>
        <v>439922</v>
      </c>
      <c r="G45" s="264">
        <f t="shared" si="2"/>
        <v>100</v>
      </c>
      <c r="H45" s="273">
        <f>SUM(H28,H32,H39)</f>
        <v>427870</v>
      </c>
      <c r="I45" s="274">
        <f t="shared" si="0"/>
        <v>2.8167434033701921</v>
      </c>
    </row>
    <row r="46" spans="1:9">
      <c r="A46" s="105" t="s">
        <v>20</v>
      </c>
    </row>
    <row r="47" spans="1:9">
      <c r="A47" s="106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158" t="s">
        <v>0</v>
      </c>
      <c r="B1" s="158"/>
      <c r="C1" s="102" t="s">
        <v>248</v>
      </c>
      <c r="D1" s="159"/>
      <c r="E1" s="159"/>
    </row>
    <row r="4" spans="1:9">
      <c r="A4" s="160" t="s">
        <v>114</v>
      </c>
    </row>
    <row r="5" spans="1:9">
      <c r="I5" s="14" t="s">
        <v>115</v>
      </c>
    </row>
    <row r="6" spans="1:9" s="165" customFormat="1" ht="29.25" customHeight="1">
      <c r="A6" s="161" t="s">
        <v>116</v>
      </c>
      <c r="B6" s="162"/>
      <c r="C6" s="162"/>
      <c r="D6" s="163"/>
      <c r="E6" s="164" t="s">
        <v>233</v>
      </c>
      <c r="F6" s="164" t="s">
        <v>239</v>
      </c>
      <c r="G6" s="164" t="s">
        <v>240</v>
      </c>
      <c r="H6" s="164" t="s">
        <v>241</v>
      </c>
      <c r="I6" s="164" t="s">
        <v>243</v>
      </c>
    </row>
    <row r="7" spans="1:9" ht="27" customHeight="1">
      <c r="A7" s="354" t="s">
        <v>117</v>
      </c>
      <c r="B7" s="55" t="s">
        <v>118</v>
      </c>
      <c r="C7" s="56"/>
      <c r="D7" s="93" t="s">
        <v>119</v>
      </c>
      <c r="E7" s="166">
        <v>456141</v>
      </c>
      <c r="F7" s="167">
        <v>435430</v>
      </c>
      <c r="G7" s="167">
        <v>443260</v>
      </c>
      <c r="H7" s="167">
        <v>437770</v>
      </c>
      <c r="I7" s="167">
        <v>451011</v>
      </c>
    </row>
    <row r="8" spans="1:9" ht="27" customHeight="1">
      <c r="A8" s="309"/>
      <c r="B8" s="9"/>
      <c r="C8" s="30" t="s">
        <v>120</v>
      </c>
      <c r="D8" s="91" t="s">
        <v>42</v>
      </c>
      <c r="E8" s="168">
        <v>259238</v>
      </c>
      <c r="F8" s="168">
        <v>259106</v>
      </c>
      <c r="G8" s="168">
        <v>261064</v>
      </c>
      <c r="H8" s="168">
        <v>265418</v>
      </c>
      <c r="I8" s="169">
        <v>265781</v>
      </c>
    </row>
    <row r="9" spans="1:9" ht="27" customHeight="1">
      <c r="A9" s="309"/>
      <c r="B9" s="44" t="s">
        <v>121</v>
      </c>
      <c r="C9" s="43"/>
      <c r="D9" s="94"/>
      <c r="E9" s="170">
        <v>441869</v>
      </c>
      <c r="F9" s="170">
        <v>425523</v>
      </c>
      <c r="G9" s="170">
        <v>433790</v>
      </c>
      <c r="H9" s="170">
        <v>427870</v>
      </c>
      <c r="I9" s="171">
        <v>439921</v>
      </c>
    </row>
    <row r="10" spans="1:9" ht="27" customHeight="1">
      <c r="A10" s="309"/>
      <c r="B10" s="44" t="s">
        <v>122</v>
      </c>
      <c r="C10" s="43"/>
      <c r="D10" s="94"/>
      <c r="E10" s="170">
        <v>14273</v>
      </c>
      <c r="F10" s="170">
        <v>9907</v>
      </c>
      <c r="G10" s="170">
        <v>9470</v>
      </c>
      <c r="H10" s="170">
        <v>9900</v>
      </c>
      <c r="I10" s="171">
        <v>11090</v>
      </c>
    </row>
    <row r="11" spans="1:9" ht="27" customHeight="1">
      <c r="A11" s="309"/>
      <c r="B11" s="44" t="s">
        <v>123</v>
      </c>
      <c r="C11" s="43"/>
      <c r="D11" s="94"/>
      <c r="E11" s="170">
        <v>8641</v>
      </c>
      <c r="F11" s="170">
        <v>5880</v>
      </c>
      <c r="G11" s="170">
        <v>4725</v>
      </c>
      <c r="H11" s="170">
        <v>4502</v>
      </c>
      <c r="I11" s="171">
        <v>5610</v>
      </c>
    </row>
    <row r="12" spans="1:9" ht="27" customHeight="1">
      <c r="A12" s="309"/>
      <c r="B12" s="44" t="s">
        <v>124</v>
      </c>
      <c r="C12" s="43"/>
      <c r="D12" s="94"/>
      <c r="E12" s="170">
        <v>5631</v>
      </c>
      <c r="F12" s="170">
        <v>4027</v>
      </c>
      <c r="G12" s="170">
        <v>4746</v>
      </c>
      <c r="H12" s="170">
        <v>5398</v>
      </c>
      <c r="I12" s="171">
        <v>5479</v>
      </c>
    </row>
    <row r="13" spans="1:9" ht="27" customHeight="1">
      <c r="A13" s="309"/>
      <c r="B13" s="44" t="s">
        <v>125</v>
      </c>
      <c r="C13" s="43"/>
      <c r="D13" s="99"/>
      <c r="E13" s="172">
        <v>262</v>
      </c>
      <c r="F13" s="172">
        <v>-1604</v>
      </c>
      <c r="G13" s="172">
        <v>720</v>
      </c>
      <c r="H13" s="172">
        <v>652</v>
      </c>
      <c r="I13" s="173">
        <v>81</v>
      </c>
    </row>
    <row r="14" spans="1:9" ht="27" customHeight="1">
      <c r="A14" s="309"/>
      <c r="B14" s="101" t="s">
        <v>126</v>
      </c>
      <c r="C14" s="53"/>
      <c r="D14" s="99"/>
      <c r="E14" s="172">
        <v>0</v>
      </c>
      <c r="F14" s="172">
        <v>0</v>
      </c>
      <c r="G14" s="172">
        <v>0</v>
      </c>
      <c r="H14" s="172">
        <v>0</v>
      </c>
      <c r="I14" s="173">
        <v>0</v>
      </c>
    </row>
    <row r="15" spans="1:9" ht="27" customHeight="1">
      <c r="A15" s="309"/>
      <c r="B15" s="45" t="s">
        <v>127</v>
      </c>
      <c r="C15" s="46"/>
      <c r="D15" s="174"/>
      <c r="E15" s="175">
        <v>-1547</v>
      </c>
      <c r="F15" s="175">
        <v>1175</v>
      </c>
      <c r="G15" s="175">
        <v>-1881</v>
      </c>
      <c r="H15" s="175">
        <v>677</v>
      </c>
      <c r="I15" s="176">
        <v>2220</v>
      </c>
    </row>
    <row r="16" spans="1:9" ht="27" customHeight="1">
      <c r="A16" s="309"/>
      <c r="B16" s="177" t="s">
        <v>128</v>
      </c>
      <c r="C16" s="178"/>
      <c r="D16" s="179" t="s">
        <v>43</v>
      </c>
      <c r="E16" s="180">
        <v>73837</v>
      </c>
      <c r="F16" s="180">
        <v>72463</v>
      </c>
      <c r="G16" s="180">
        <v>69546</v>
      </c>
      <c r="H16" s="180">
        <v>65521</v>
      </c>
      <c r="I16" s="181">
        <v>65153</v>
      </c>
    </row>
    <row r="17" spans="1:9" ht="27" customHeight="1">
      <c r="A17" s="309"/>
      <c r="B17" s="44" t="s">
        <v>129</v>
      </c>
      <c r="C17" s="43"/>
      <c r="D17" s="91" t="s">
        <v>44</v>
      </c>
      <c r="E17" s="170">
        <v>46104</v>
      </c>
      <c r="F17" s="170">
        <v>40184</v>
      </c>
      <c r="G17" s="170">
        <v>38332</v>
      </c>
      <c r="H17" s="170">
        <v>29111</v>
      </c>
      <c r="I17" s="171">
        <v>39453</v>
      </c>
    </row>
    <row r="18" spans="1:9" ht="27" customHeight="1">
      <c r="A18" s="309"/>
      <c r="B18" s="44" t="s">
        <v>130</v>
      </c>
      <c r="C18" s="43"/>
      <c r="D18" s="91" t="s">
        <v>45</v>
      </c>
      <c r="E18" s="170">
        <v>716467</v>
      </c>
      <c r="F18" s="170">
        <v>710696</v>
      </c>
      <c r="G18" s="170">
        <v>704014</v>
      </c>
      <c r="H18" s="170">
        <v>698339</v>
      </c>
      <c r="I18" s="171">
        <v>697351</v>
      </c>
    </row>
    <row r="19" spans="1:9" ht="27" customHeight="1">
      <c r="A19" s="309"/>
      <c r="B19" s="44" t="s">
        <v>131</v>
      </c>
      <c r="C19" s="43"/>
      <c r="D19" s="91" t="s">
        <v>132</v>
      </c>
      <c r="E19" s="170">
        <f>E17+E18-E16</f>
        <v>688734</v>
      </c>
      <c r="F19" s="170">
        <f>F17+F18-F16</f>
        <v>678417</v>
      </c>
      <c r="G19" s="170">
        <f>G17+G18-G16</f>
        <v>672800</v>
      </c>
      <c r="H19" s="170">
        <f>H17+H18-H16</f>
        <v>661929</v>
      </c>
      <c r="I19" s="170">
        <f>I17+I18-I16</f>
        <v>671651</v>
      </c>
    </row>
    <row r="20" spans="1:9" ht="27" customHeight="1">
      <c r="A20" s="309"/>
      <c r="B20" s="44" t="s">
        <v>133</v>
      </c>
      <c r="C20" s="43"/>
      <c r="D20" s="94" t="s">
        <v>134</v>
      </c>
      <c r="E20" s="182">
        <f>E18/E8</f>
        <v>2.7637421982888313</v>
      </c>
      <c r="F20" s="182">
        <f>F18/F8</f>
        <v>2.742877432402183</v>
      </c>
      <c r="G20" s="182">
        <f>G18/G8</f>
        <v>2.6967103851929028</v>
      </c>
      <c r="H20" s="182">
        <f>H18/H8</f>
        <v>2.6310913351769663</v>
      </c>
      <c r="I20" s="182">
        <f>I18/I8</f>
        <v>2.6237804809222629</v>
      </c>
    </row>
    <row r="21" spans="1:9" ht="27" customHeight="1">
      <c r="A21" s="309"/>
      <c r="B21" s="44" t="s">
        <v>135</v>
      </c>
      <c r="C21" s="43"/>
      <c r="D21" s="94" t="s">
        <v>136</v>
      </c>
      <c r="E21" s="182">
        <f>E19/E8</f>
        <v>2.6567632831606476</v>
      </c>
      <c r="F21" s="182">
        <f>F19/F8</f>
        <v>2.6182990745100461</v>
      </c>
      <c r="G21" s="182">
        <f>G19/G8</f>
        <v>2.5771458339717466</v>
      </c>
      <c r="H21" s="182">
        <f>H19/H8</f>
        <v>2.4939114905545217</v>
      </c>
      <c r="I21" s="182">
        <f>I19/I8</f>
        <v>2.527084328827117</v>
      </c>
    </row>
    <row r="22" spans="1:9" ht="27" customHeight="1">
      <c r="A22" s="309"/>
      <c r="B22" s="44" t="s">
        <v>137</v>
      </c>
      <c r="C22" s="43"/>
      <c r="D22" s="94" t="s">
        <v>138</v>
      </c>
      <c r="E22" s="170">
        <f>E18/E24*1000000</f>
        <v>860277.94321063557</v>
      </c>
      <c r="F22" s="170">
        <f>F18/F24*1000000</f>
        <v>853348.57450242061</v>
      </c>
      <c r="G22" s="170">
        <f>G18/G24*1000000</f>
        <v>845325.34772919386</v>
      </c>
      <c r="H22" s="170">
        <f>H18/H24*1000000</f>
        <v>838511.2483670176</v>
      </c>
      <c r="I22" s="170">
        <f>I18/I24*1000000</f>
        <v>837324.93468070391</v>
      </c>
    </row>
    <row r="23" spans="1:9" ht="27" customHeight="1">
      <c r="A23" s="309"/>
      <c r="B23" s="44" t="s">
        <v>139</v>
      </c>
      <c r="C23" s="43"/>
      <c r="D23" s="94" t="s">
        <v>140</v>
      </c>
      <c r="E23" s="170">
        <f>E19/E24*1000000</f>
        <v>826978.31015138712</v>
      </c>
      <c r="F23" s="170">
        <f>F19/F24*1000000</f>
        <v>814590.45761930384</v>
      </c>
      <c r="G23" s="170">
        <f>G19/G24*1000000</f>
        <v>807846.00015369244</v>
      </c>
      <c r="H23" s="170">
        <f>H19/H24*1000000</f>
        <v>794792.94743717823</v>
      </c>
      <c r="I23" s="170">
        <f>I19/I24*1000000</f>
        <v>806466.37016829324</v>
      </c>
    </row>
    <row r="24" spans="1:9" ht="27" customHeight="1">
      <c r="A24" s="309"/>
      <c r="B24" s="183" t="s">
        <v>141</v>
      </c>
      <c r="C24" s="184"/>
      <c r="D24" s="185" t="s">
        <v>142</v>
      </c>
      <c r="E24" s="175">
        <v>832832</v>
      </c>
      <c r="F24" s="175">
        <v>832832</v>
      </c>
      <c r="G24" s="175">
        <v>832832</v>
      </c>
      <c r="H24" s="176">
        <v>832832</v>
      </c>
      <c r="I24" s="176">
        <f>H24</f>
        <v>832832</v>
      </c>
    </row>
    <row r="25" spans="1:9" ht="27" customHeight="1">
      <c r="A25" s="309"/>
      <c r="B25" s="10" t="s">
        <v>143</v>
      </c>
      <c r="C25" s="186"/>
      <c r="D25" s="187"/>
      <c r="E25" s="168">
        <v>262947</v>
      </c>
      <c r="F25" s="168">
        <v>259856</v>
      </c>
      <c r="G25" s="168">
        <v>257991</v>
      </c>
      <c r="H25" s="168">
        <v>256812</v>
      </c>
      <c r="I25" s="188">
        <v>255841</v>
      </c>
    </row>
    <row r="26" spans="1:9" ht="27" customHeight="1">
      <c r="A26" s="309"/>
      <c r="B26" s="189" t="s">
        <v>144</v>
      </c>
      <c r="C26" s="190"/>
      <c r="D26" s="191"/>
      <c r="E26" s="192">
        <v>0.32900000000000001</v>
      </c>
      <c r="F26" s="192">
        <v>0.34100000000000003</v>
      </c>
      <c r="G26" s="192">
        <v>0.34799999999999998</v>
      </c>
      <c r="H26" s="192">
        <v>0.34599999999999997</v>
      </c>
      <c r="I26" s="193">
        <v>0.35016999999999998</v>
      </c>
    </row>
    <row r="27" spans="1:9" ht="27" customHeight="1">
      <c r="A27" s="309"/>
      <c r="B27" s="189" t="s">
        <v>145</v>
      </c>
      <c r="C27" s="190"/>
      <c r="D27" s="191"/>
      <c r="E27" s="194">
        <v>2.1</v>
      </c>
      <c r="F27" s="194">
        <v>1.5</v>
      </c>
      <c r="G27" s="194">
        <v>1.8</v>
      </c>
      <c r="H27" s="194">
        <v>2.1</v>
      </c>
      <c r="I27" s="195">
        <v>2.1</v>
      </c>
    </row>
    <row r="28" spans="1:9" ht="27" customHeight="1">
      <c r="A28" s="309"/>
      <c r="B28" s="189" t="s">
        <v>146</v>
      </c>
      <c r="C28" s="190"/>
      <c r="D28" s="191"/>
      <c r="E28" s="194">
        <v>92.2</v>
      </c>
      <c r="F28" s="194">
        <v>93.4</v>
      </c>
      <c r="G28" s="194">
        <v>93.3</v>
      </c>
      <c r="H28" s="194">
        <v>93.5</v>
      </c>
      <c r="I28" s="195">
        <v>94.8</v>
      </c>
    </row>
    <row r="29" spans="1:9" ht="27" customHeight="1">
      <c r="A29" s="309"/>
      <c r="B29" s="196" t="s">
        <v>147</v>
      </c>
      <c r="C29" s="197"/>
      <c r="D29" s="198"/>
      <c r="E29" s="199">
        <v>40.299999999999997</v>
      </c>
      <c r="F29" s="199">
        <v>37.5</v>
      </c>
      <c r="G29" s="199">
        <v>37.5</v>
      </c>
      <c r="H29" s="199">
        <v>37.6</v>
      </c>
      <c r="I29" s="200">
        <v>37.299999999999997</v>
      </c>
    </row>
    <row r="30" spans="1:9" ht="27" customHeight="1">
      <c r="A30" s="309"/>
      <c r="B30" s="354" t="s">
        <v>148</v>
      </c>
      <c r="C30" s="25" t="s">
        <v>149</v>
      </c>
      <c r="D30" s="201"/>
      <c r="E30" s="202">
        <v>0</v>
      </c>
      <c r="F30" s="202">
        <v>0</v>
      </c>
      <c r="G30" s="202">
        <v>0</v>
      </c>
      <c r="H30" s="202">
        <v>0</v>
      </c>
      <c r="I30" s="203">
        <v>0</v>
      </c>
    </row>
    <row r="31" spans="1:9" ht="27" customHeight="1">
      <c r="A31" s="309"/>
      <c r="B31" s="309"/>
      <c r="C31" s="189" t="s">
        <v>150</v>
      </c>
      <c r="D31" s="191"/>
      <c r="E31" s="194">
        <v>0</v>
      </c>
      <c r="F31" s="194">
        <v>0</v>
      </c>
      <c r="G31" s="194">
        <v>0</v>
      </c>
      <c r="H31" s="194">
        <v>0</v>
      </c>
      <c r="I31" s="195">
        <v>0</v>
      </c>
    </row>
    <row r="32" spans="1:9" ht="27" customHeight="1">
      <c r="A32" s="309"/>
      <c r="B32" s="309"/>
      <c r="C32" s="189" t="s">
        <v>151</v>
      </c>
      <c r="D32" s="191"/>
      <c r="E32" s="194">
        <v>11.2</v>
      </c>
      <c r="F32" s="194">
        <v>10</v>
      </c>
      <c r="G32" s="194">
        <v>9.6</v>
      </c>
      <c r="H32" s="194">
        <v>9.4</v>
      </c>
      <c r="I32" s="195">
        <v>9</v>
      </c>
    </row>
    <row r="33" spans="1:9" ht="27" customHeight="1">
      <c r="A33" s="310"/>
      <c r="B33" s="310"/>
      <c r="C33" s="196" t="s">
        <v>152</v>
      </c>
      <c r="D33" s="198"/>
      <c r="E33" s="199">
        <v>106.6</v>
      </c>
      <c r="F33" s="199">
        <v>107.1</v>
      </c>
      <c r="G33" s="199">
        <v>112.2</v>
      </c>
      <c r="H33" s="199">
        <v>111.6</v>
      </c>
      <c r="I33" s="204">
        <v>115</v>
      </c>
    </row>
    <row r="34" spans="1:9" ht="27" customHeight="1">
      <c r="A34" s="2" t="s">
        <v>244</v>
      </c>
      <c r="B34" s="8"/>
      <c r="C34" s="8"/>
      <c r="D34" s="8"/>
      <c r="E34" s="205"/>
      <c r="F34" s="205"/>
      <c r="G34" s="205"/>
      <c r="H34" s="205"/>
      <c r="I34" s="206"/>
    </row>
    <row r="35" spans="1:9" ht="27" customHeight="1">
      <c r="A35" s="13" t="s">
        <v>111</v>
      </c>
    </row>
    <row r="36" spans="1:9">
      <c r="A36" s="207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306" t="s">
        <v>260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245</v>
      </c>
      <c r="B5" s="31"/>
      <c r="C5" s="31"/>
      <c r="D5" s="31"/>
      <c r="K5" s="37"/>
      <c r="O5" s="37" t="s">
        <v>48</v>
      </c>
    </row>
    <row r="6" spans="1:25" ht="15.95" customHeight="1">
      <c r="A6" s="332" t="s">
        <v>49</v>
      </c>
      <c r="B6" s="333"/>
      <c r="C6" s="333"/>
      <c r="D6" s="333"/>
      <c r="E6" s="334"/>
      <c r="F6" s="321" t="s">
        <v>261</v>
      </c>
      <c r="G6" s="322"/>
      <c r="H6" s="321" t="s">
        <v>262</v>
      </c>
      <c r="I6" s="322"/>
      <c r="J6" s="321" t="s">
        <v>263</v>
      </c>
      <c r="K6" s="322"/>
      <c r="L6" s="319"/>
      <c r="M6" s="320"/>
      <c r="N6" s="319"/>
      <c r="O6" s="320"/>
    </row>
    <row r="7" spans="1:25" ht="15.95" customHeight="1">
      <c r="A7" s="335"/>
      <c r="B7" s="336"/>
      <c r="C7" s="336"/>
      <c r="D7" s="336"/>
      <c r="E7" s="337"/>
      <c r="F7" s="301" t="s">
        <v>242</v>
      </c>
      <c r="G7" s="302" t="s">
        <v>2</v>
      </c>
      <c r="H7" s="301" t="s">
        <v>242</v>
      </c>
      <c r="I7" s="302" t="s">
        <v>2</v>
      </c>
      <c r="J7" s="301" t="s">
        <v>242</v>
      </c>
      <c r="K7" s="302" t="s">
        <v>2</v>
      </c>
      <c r="L7" s="110" t="s">
        <v>242</v>
      </c>
      <c r="M7" s="38" t="s">
        <v>2</v>
      </c>
      <c r="N7" s="110" t="s">
        <v>242</v>
      </c>
      <c r="O7" s="242" t="s">
        <v>2</v>
      </c>
    </row>
    <row r="8" spans="1:25" ht="15.95" customHeight="1">
      <c r="A8" s="344" t="s">
        <v>83</v>
      </c>
      <c r="B8" s="55" t="s">
        <v>50</v>
      </c>
      <c r="C8" s="56"/>
      <c r="D8" s="56"/>
      <c r="E8" s="93" t="s">
        <v>41</v>
      </c>
      <c r="F8" s="111">
        <v>12</v>
      </c>
      <c r="G8" s="111">
        <v>13</v>
      </c>
      <c r="H8" s="111">
        <v>373</v>
      </c>
      <c r="I8" s="111">
        <v>378</v>
      </c>
      <c r="J8" s="111">
        <v>17756</v>
      </c>
      <c r="K8" s="111">
        <v>16696</v>
      </c>
      <c r="L8" s="111"/>
      <c r="M8" s="112"/>
      <c r="N8" s="111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45"/>
      <c r="B9" s="8"/>
      <c r="C9" s="30" t="s">
        <v>51</v>
      </c>
      <c r="D9" s="43"/>
      <c r="E9" s="91" t="s">
        <v>42</v>
      </c>
      <c r="F9" s="70">
        <v>12</v>
      </c>
      <c r="G9" s="70">
        <v>13</v>
      </c>
      <c r="H9" s="70">
        <v>373</v>
      </c>
      <c r="I9" s="70">
        <v>378</v>
      </c>
      <c r="J9" s="70">
        <v>17755</v>
      </c>
      <c r="K9" s="70">
        <v>16606</v>
      </c>
      <c r="L9" s="70"/>
      <c r="M9" s="116"/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45"/>
      <c r="B10" s="10"/>
      <c r="C10" s="30" t="s">
        <v>52</v>
      </c>
      <c r="D10" s="43"/>
      <c r="E10" s="91" t="s">
        <v>43</v>
      </c>
      <c r="F10" s="70">
        <v>0</v>
      </c>
      <c r="G10" s="70">
        <v>0</v>
      </c>
      <c r="H10" s="70">
        <v>0</v>
      </c>
      <c r="I10" s="70">
        <v>0</v>
      </c>
      <c r="J10" s="118">
        <v>1</v>
      </c>
      <c r="K10" s="118">
        <v>90</v>
      </c>
      <c r="L10" s="70"/>
      <c r="M10" s="116"/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45"/>
      <c r="B11" s="50" t="s">
        <v>53</v>
      </c>
      <c r="C11" s="63"/>
      <c r="D11" s="63"/>
      <c r="E11" s="90" t="s">
        <v>44</v>
      </c>
      <c r="F11" s="119">
        <v>12</v>
      </c>
      <c r="G11" s="119">
        <v>13</v>
      </c>
      <c r="H11" s="119">
        <v>360</v>
      </c>
      <c r="I11" s="119">
        <v>370</v>
      </c>
      <c r="J11" s="119">
        <v>17391</v>
      </c>
      <c r="K11" s="119">
        <v>16747</v>
      </c>
      <c r="L11" s="119"/>
      <c r="M11" s="121"/>
      <c r="N11" s="119"/>
      <c r="O11" s="122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45"/>
      <c r="B12" s="7"/>
      <c r="C12" s="30" t="s">
        <v>54</v>
      </c>
      <c r="D12" s="43"/>
      <c r="E12" s="91" t="s">
        <v>45</v>
      </c>
      <c r="F12" s="70">
        <v>12</v>
      </c>
      <c r="G12" s="70">
        <v>13</v>
      </c>
      <c r="H12" s="119">
        <v>360</v>
      </c>
      <c r="I12" s="119">
        <v>370</v>
      </c>
      <c r="J12" s="119">
        <v>17391</v>
      </c>
      <c r="K12" s="119">
        <v>16746</v>
      </c>
      <c r="L12" s="70"/>
      <c r="M12" s="116"/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45"/>
      <c r="B13" s="8"/>
      <c r="C13" s="52" t="s">
        <v>55</v>
      </c>
      <c r="D13" s="53"/>
      <c r="E13" s="95" t="s">
        <v>46</v>
      </c>
      <c r="F13" s="299">
        <v>0</v>
      </c>
      <c r="G13" s="299">
        <v>0</v>
      </c>
      <c r="H13" s="118">
        <v>5</v>
      </c>
      <c r="I13" s="118">
        <v>0</v>
      </c>
      <c r="J13" s="118">
        <v>0</v>
      </c>
      <c r="K13" s="118">
        <v>1</v>
      </c>
      <c r="L13" s="68"/>
      <c r="M13" s="124"/>
      <c r="N13" s="68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45"/>
      <c r="B14" s="44" t="s">
        <v>56</v>
      </c>
      <c r="C14" s="43"/>
      <c r="D14" s="43"/>
      <c r="E14" s="91" t="s">
        <v>154</v>
      </c>
      <c r="F14" s="69">
        <f>F9-F12</f>
        <v>0</v>
      </c>
      <c r="G14" s="69">
        <f t="shared" ref="F14:K15" si="0">G9-G12</f>
        <v>0</v>
      </c>
      <c r="H14" s="69">
        <f>H9-H12</f>
        <v>13</v>
      </c>
      <c r="I14" s="69">
        <f t="shared" si="0"/>
        <v>8</v>
      </c>
      <c r="J14" s="69">
        <f>J9-J12</f>
        <v>364</v>
      </c>
      <c r="K14" s="69">
        <f t="shared" si="0"/>
        <v>-140</v>
      </c>
      <c r="L14" s="69">
        <f t="shared" ref="L14:O15" si="1">L9-L12</f>
        <v>0</v>
      </c>
      <c r="M14" s="126">
        <f t="shared" si="1"/>
        <v>0</v>
      </c>
      <c r="N14" s="69">
        <f t="shared" si="1"/>
        <v>0</v>
      </c>
      <c r="O14" s="126">
        <f t="shared" si="1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45"/>
      <c r="B15" s="44" t="s">
        <v>57</v>
      </c>
      <c r="C15" s="43"/>
      <c r="D15" s="43"/>
      <c r="E15" s="91" t="s">
        <v>155</v>
      </c>
      <c r="F15" s="69">
        <f t="shared" si="0"/>
        <v>0</v>
      </c>
      <c r="G15" s="69">
        <f t="shared" si="0"/>
        <v>0</v>
      </c>
      <c r="H15" s="69">
        <f t="shared" si="0"/>
        <v>-5</v>
      </c>
      <c r="I15" s="69">
        <f t="shared" si="0"/>
        <v>0</v>
      </c>
      <c r="J15" s="69">
        <f>J10-J13</f>
        <v>1</v>
      </c>
      <c r="K15" s="69">
        <f>K10-K13</f>
        <v>89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45"/>
      <c r="B16" s="44" t="s">
        <v>58</v>
      </c>
      <c r="C16" s="43"/>
      <c r="D16" s="43"/>
      <c r="E16" s="91" t="s">
        <v>156</v>
      </c>
      <c r="F16" s="69">
        <f t="shared" ref="F16:K16" si="2">F8-F11</f>
        <v>0</v>
      </c>
      <c r="G16" s="69">
        <f t="shared" si="2"/>
        <v>0</v>
      </c>
      <c r="H16" s="69">
        <f t="shared" si="2"/>
        <v>13</v>
      </c>
      <c r="I16" s="69">
        <f t="shared" si="2"/>
        <v>8</v>
      </c>
      <c r="J16" s="69">
        <f>J8-J11</f>
        <v>365</v>
      </c>
      <c r="K16" s="69">
        <f t="shared" si="2"/>
        <v>-51</v>
      </c>
      <c r="L16" s="69">
        <f t="shared" ref="L16:O16" si="3">L8-L11</f>
        <v>0</v>
      </c>
      <c r="M16" s="126">
        <f t="shared" si="3"/>
        <v>0</v>
      </c>
      <c r="N16" s="69">
        <f t="shared" si="3"/>
        <v>0</v>
      </c>
      <c r="O16" s="126">
        <f t="shared" si="3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45"/>
      <c r="B17" s="44" t="s">
        <v>59</v>
      </c>
      <c r="C17" s="43"/>
      <c r="D17" s="43"/>
      <c r="E17" s="34"/>
      <c r="F17" s="299">
        <v>0</v>
      </c>
      <c r="G17" s="307">
        <v>0</v>
      </c>
      <c r="H17" s="118">
        <v>0</v>
      </c>
      <c r="I17" s="118">
        <v>0</v>
      </c>
      <c r="J17" s="70">
        <v>0</v>
      </c>
      <c r="K17" s="70">
        <v>0</v>
      </c>
      <c r="L17" s="70"/>
      <c r="M17" s="116"/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46"/>
      <c r="B18" s="47" t="s">
        <v>60</v>
      </c>
      <c r="C18" s="31"/>
      <c r="D18" s="31"/>
      <c r="E18" s="17"/>
      <c r="F18" s="305">
        <v>0</v>
      </c>
      <c r="G18" s="128">
        <v>0</v>
      </c>
      <c r="H18" s="130">
        <v>0</v>
      </c>
      <c r="I18" s="130">
        <v>0</v>
      </c>
      <c r="J18" s="130">
        <v>0</v>
      </c>
      <c r="K18" s="130">
        <v>0</v>
      </c>
      <c r="L18" s="130"/>
      <c r="M18" s="131"/>
      <c r="N18" s="130"/>
      <c r="O18" s="132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45" t="s">
        <v>84</v>
      </c>
      <c r="B19" s="50" t="s">
        <v>61</v>
      </c>
      <c r="C19" s="51"/>
      <c r="D19" s="51"/>
      <c r="E19" s="96"/>
      <c r="F19" s="65">
        <v>27</v>
      </c>
      <c r="G19" s="65">
        <v>27</v>
      </c>
      <c r="H19" s="66">
        <v>0</v>
      </c>
      <c r="I19" s="66">
        <v>0</v>
      </c>
      <c r="J19" s="66">
        <v>767</v>
      </c>
      <c r="K19" s="66">
        <v>1125</v>
      </c>
      <c r="L19" s="66"/>
      <c r="M19" s="134"/>
      <c r="N19" s="66"/>
      <c r="O19" s="135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45"/>
      <c r="B20" s="19"/>
      <c r="C20" s="30" t="s">
        <v>62</v>
      </c>
      <c r="D20" s="43"/>
      <c r="E20" s="91"/>
      <c r="F20" s="69">
        <v>0</v>
      </c>
      <c r="G20" s="69">
        <v>0</v>
      </c>
      <c r="H20" s="70">
        <v>0</v>
      </c>
      <c r="I20" s="70">
        <v>0</v>
      </c>
      <c r="J20" s="70">
        <v>350</v>
      </c>
      <c r="K20" s="304">
        <v>564</v>
      </c>
      <c r="L20" s="70"/>
      <c r="M20" s="116"/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45"/>
      <c r="B21" s="9" t="s">
        <v>63</v>
      </c>
      <c r="C21" s="63"/>
      <c r="D21" s="63"/>
      <c r="E21" s="90" t="s">
        <v>157</v>
      </c>
      <c r="F21" s="136">
        <v>27</v>
      </c>
      <c r="G21" s="136">
        <v>27</v>
      </c>
      <c r="H21" s="119">
        <v>0</v>
      </c>
      <c r="I21" s="119">
        <v>0</v>
      </c>
      <c r="J21" s="119">
        <v>351</v>
      </c>
      <c r="K21" s="119">
        <v>660</v>
      </c>
      <c r="L21" s="119"/>
      <c r="M21" s="121"/>
      <c r="N21" s="119"/>
      <c r="O21" s="122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45"/>
      <c r="B22" s="50" t="s">
        <v>64</v>
      </c>
      <c r="C22" s="51"/>
      <c r="D22" s="51"/>
      <c r="E22" s="96" t="s">
        <v>158</v>
      </c>
      <c r="F22" s="65">
        <v>27</v>
      </c>
      <c r="G22" s="65">
        <v>27</v>
      </c>
      <c r="H22" s="66">
        <v>263</v>
      </c>
      <c r="I22" s="66">
        <v>51</v>
      </c>
      <c r="J22" s="66">
        <v>1584</v>
      </c>
      <c r="K22" s="66">
        <v>1862</v>
      </c>
      <c r="L22" s="66"/>
      <c r="M22" s="134"/>
      <c r="N22" s="66"/>
      <c r="O22" s="135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45"/>
      <c r="B23" s="7" t="s">
        <v>65</v>
      </c>
      <c r="C23" s="52" t="s">
        <v>66</v>
      </c>
      <c r="D23" s="53"/>
      <c r="E23" s="95"/>
      <c r="F23" s="300">
        <v>27</v>
      </c>
      <c r="G23" s="300">
        <v>27</v>
      </c>
      <c r="H23" s="299">
        <v>0</v>
      </c>
      <c r="I23" s="299">
        <v>0</v>
      </c>
      <c r="J23" s="299">
        <v>805</v>
      </c>
      <c r="K23" s="299">
        <v>903</v>
      </c>
      <c r="L23" s="68"/>
      <c r="M23" s="124"/>
      <c r="N23" s="68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45"/>
      <c r="B24" s="44" t="s">
        <v>159</v>
      </c>
      <c r="C24" s="43"/>
      <c r="D24" s="43"/>
      <c r="E24" s="91" t="s">
        <v>160</v>
      </c>
      <c r="F24" s="69">
        <f t="shared" ref="F24:K24" si="4">F21-F22</f>
        <v>0</v>
      </c>
      <c r="G24" s="69">
        <f t="shared" si="4"/>
        <v>0</v>
      </c>
      <c r="H24" s="69">
        <f t="shared" si="4"/>
        <v>-263</v>
      </c>
      <c r="I24" s="69">
        <f t="shared" si="4"/>
        <v>-51</v>
      </c>
      <c r="J24" s="69">
        <f>J21-J22</f>
        <v>-1233</v>
      </c>
      <c r="K24" s="69">
        <f t="shared" si="4"/>
        <v>-1202</v>
      </c>
      <c r="L24" s="69">
        <f t="shared" ref="L24:O24" si="5">L21-L22</f>
        <v>0</v>
      </c>
      <c r="M24" s="126">
        <f t="shared" si="5"/>
        <v>0</v>
      </c>
      <c r="N24" s="69">
        <f t="shared" si="5"/>
        <v>0</v>
      </c>
      <c r="O24" s="126">
        <f t="shared" si="5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45"/>
      <c r="B25" s="101" t="s">
        <v>67</v>
      </c>
      <c r="C25" s="53"/>
      <c r="D25" s="53"/>
      <c r="E25" s="347" t="s">
        <v>161</v>
      </c>
      <c r="F25" s="355">
        <v>0</v>
      </c>
      <c r="G25" s="355">
        <v>0</v>
      </c>
      <c r="H25" s="315">
        <v>263</v>
      </c>
      <c r="I25" s="315">
        <v>51</v>
      </c>
      <c r="J25" s="315">
        <v>1233</v>
      </c>
      <c r="K25" s="315">
        <v>1202</v>
      </c>
      <c r="L25" s="315"/>
      <c r="M25" s="317"/>
      <c r="N25" s="315"/>
      <c r="O25" s="317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45"/>
      <c r="B26" s="9" t="s">
        <v>68</v>
      </c>
      <c r="C26" s="63"/>
      <c r="D26" s="63"/>
      <c r="E26" s="348"/>
      <c r="F26" s="356"/>
      <c r="G26" s="356"/>
      <c r="H26" s="316"/>
      <c r="I26" s="316"/>
      <c r="J26" s="316"/>
      <c r="K26" s="316"/>
      <c r="L26" s="316"/>
      <c r="M26" s="318"/>
      <c r="N26" s="316"/>
      <c r="O26" s="318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46"/>
      <c r="B27" s="47" t="s">
        <v>162</v>
      </c>
      <c r="C27" s="31"/>
      <c r="D27" s="31"/>
      <c r="E27" s="92" t="s">
        <v>163</v>
      </c>
      <c r="F27" s="73">
        <f t="shared" ref="F27:K27" si="6">F24+F25</f>
        <v>0</v>
      </c>
      <c r="G27" s="73">
        <f t="shared" si="6"/>
        <v>0</v>
      </c>
      <c r="H27" s="73">
        <f t="shared" si="6"/>
        <v>0</v>
      </c>
      <c r="I27" s="73">
        <f t="shared" si="6"/>
        <v>0</v>
      </c>
      <c r="J27" s="73">
        <f t="shared" si="6"/>
        <v>0</v>
      </c>
      <c r="K27" s="73">
        <f t="shared" si="6"/>
        <v>0</v>
      </c>
      <c r="L27" s="73">
        <f t="shared" ref="L27:O27" si="7">L24+L25</f>
        <v>0</v>
      </c>
      <c r="M27" s="138">
        <f t="shared" si="7"/>
        <v>0</v>
      </c>
      <c r="N27" s="73">
        <f t="shared" si="7"/>
        <v>0</v>
      </c>
      <c r="O27" s="138">
        <f t="shared" si="7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 t="s">
        <v>164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0"/>
    </row>
    <row r="30" spans="1:25" ht="15.95" customHeight="1">
      <c r="A30" s="338" t="s">
        <v>69</v>
      </c>
      <c r="B30" s="339"/>
      <c r="C30" s="339"/>
      <c r="D30" s="339"/>
      <c r="E30" s="340"/>
      <c r="F30" s="323" t="s">
        <v>257</v>
      </c>
      <c r="G30" s="324"/>
      <c r="H30" s="323" t="s">
        <v>258</v>
      </c>
      <c r="I30" s="324"/>
      <c r="J30" s="323"/>
      <c r="K30" s="324"/>
      <c r="L30" s="323"/>
      <c r="M30" s="324"/>
      <c r="N30" s="323"/>
      <c r="O30" s="324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95" customHeight="1">
      <c r="A31" s="341"/>
      <c r="B31" s="342"/>
      <c r="C31" s="342"/>
      <c r="D31" s="342"/>
      <c r="E31" s="343"/>
      <c r="F31" s="301" t="s">
        <v>242</v>
      </c>
      <c r="G31" s="302" t="s">
        <v>2</v>
      </c>
      <c r="H31" s="301" t="s">
        <v>242</v>
      </c>
      <c r="I31" s="302" t="s">
        <v>2</v>
      </c>
      <c r="J31" s="110" t="s">
        <v>242</v>
      </c>
      <c r="K31" s="38" t="s">
        <v>2</v>
      </c>
      <c r="L31" s="110" t="s">
        <v>242</v>
      </c>
      <c r="M31" s="38" t="s">
        <v>2</v>
      </c>
      <c r="N31" s="110" t="s">
        <v>242</v>
      </c>
      <c r="O31" s="208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95" customHeight="1">
      <c r="A32" s="344" t="s">
        <v>85</v>
      </c>
      <c r="B32" s="55" t="s">
        <v>50</v>
      </c>
      <c r="C32" s="56"/>
      <c r="D32" s="56"/>
      <c r="E32" s="15" t="s">
        <v>41</v>
      </c>
      <c r="F32" s="66">
        <v>336</v>
      </c>
      <c r="G32" s="66">
        <v>208</v>
      </c>
      <c r="H32" s="111">
        <v>267</v>
      </c>
      <c r="I32" s="111">
        <v>277</v>
      </c>
      <c r="J32" s="111"/>
      <c r="K32" s="113"/>
      <c r="L32" s="66"/>
      <c r="M32" s="146"/>
      <c r="N32" s="111"/>
      <c r="O32" s="147"/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95" customHeight="1">
      <c r="A33" s="349"/>
      <c r="B33" s="8"/>
      <c r="C33" s="52" t="s">
        <v>70</v>
      </c>
      <c r="D33" s="53"/>
      <c r="E33" s="99"/>
      <c r="F33" s="299">
        <v>270</v>
      </c>
      <c r="G33" s="299">
        <v>186</v>
      </c>
      <c r="H33" s="299">
        <v>265</v>
      </c>
      <c r="I33" s="299">
        <v>275</v>
      </c>
      <c r="J33" s="68"/>
      <c r="K33" s="125"/>
      <c r="L33" s="68"/>
      <c r="M33" s="149"/>
      <c r="N33" s="68"/>
      <c r="O33" s="123"/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95" customHeight="1">
      <c r="A34" s="349"/>
      <c r="B34" s="8"/>
      <c r="C34" s="24"/>
      <c r="D34" s="30" t="s">
        <v>71</v>
      </c>
      <c r="E34" s="94"/>
      <c r="F34" s="70">
        <v>235</v>
      </c>
      <c r="G34" s="70">
        <v>152</v>
      </c>
      <c r="H34" s="70">
        <v>265</v>
      </c>
      <c r="I34" s="70">
        <v>275</v>
      </c>
      <c r="J34" s="70"/>
      <c r="K34" s="117"/>
      <c r="L34" s="70"/>
      <c r="M34" s="115"/>
      <c r="N34" s="70"/>
      <c r="O34" s="126"/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95" customHeight="1">
      <c r="A35" s="349"/>
      <c r="B35" s="10"/>
      <c r="C35" s="62" t="s">
        <v>72</v>
      </c>
      <c r="D35" s="63"/>
      <c r="E35" s="100"/>
      <c r="F35" s="119">
        <v>67</v>
      </c>
      <c r="G35" s="119">
        <v>22</v>
      </c>
      <c r="H35" s="119">
        <v>2</v>
      </c>
      <c r="I35" s="119">
        <v>2</v>
      </c>
      <c r="J35" s="150"/>
      <c r="K35" s="151"/>
      <c r="L35" s="119"/>
      <c r="M35" s="120"/>
      <c r="N35" s="119"/>
      <c r="O35" s="137"/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95" customHeight="1">
      <c r="A36" s="349"/>
      <c r="B36" s="50" t="s">
        <v>53</v>
      </c>
      <c r="C36" s="51"/>
      <c r="D36" s="51"/>
      <c r="E36" s="15" t="s">
        <v>42</v>
      </c>
      <c r="F36" s="66">
        <v>26</v>
      </c>
      <c r="G36" s="66">
        <v>34</v>
      </c>
      <c r="H36" s="66">
        <v>140</v>
      </c>
      <c r="I36" s="66">
        <v>141</v>
      </c>
      <c r="J36" s="66"/>
      <c r="K36" s="135"/>
      <c r="L36" s="66"/>
      <c r="M36" s="146"/>
      <c r="N36" s="66"/>
      <c r="O36" s="133"/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95" customHeight="1">
      <c r="A37" s="349"/>
      <c r="B37" s="8"/>
      <c r="C37" s="30" t="s">
        <v>73</v>
      </c>
      <c r="D37" s="43"/>
      <c r="E37" s="94"/>
      <c r="F37" s="70">
        <v>8</v>
      </c>
      <c r="G37" s="70">
        <v>17</v>
      </c>
      <c r="H37" s="70">
        <v>108</v>
      </c>
      <c r="I37" s="70">
        <v>107</v>
      </c>
      <c r="J37" s="70"/>
      <c r="K37" s="117"/>
      <c r="L37" s="70"/>
      <c r="M37" s="115"/>
      <c r="N37" s="70"/>
      <c r="O37" s="126"/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95" customHeight="1">
      <c r="A38" s="349"/>
      <c r="B38" s="10"/>
      <c r="C38" s="30" t="s">
        <v>74</v>
      </c>
      <c r="D38" s="43"/>
      <c r="E38" s="94"/>
      <c r="F38" s="69">
        <v>18</v>
      </c>
      <c r="G38" s="69">
        <v>18</v>
      </c>
      <c r="H38" s="70">
        <v>32</v>
      </c>
      <c r="I38" s="70">
        <v>34</v>
      </c>
      <c r="J38" s="70"/>
      <c r="K38" s="151"/>
      <c r="L38" s="70"/>
      <c r="M38" s="115"/>
      <c r="N38" s="70"/>
      <c r="O38" s="126"/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95" customHeight="1">
      <c r="A39" s="350"/>
      <c r="B39" s="11" t="s">
        <v>75</v>
      </c>
      <c r="C39" s="12"/>
      <c r="D39" s="12"/>
      <c r="E39" s="98" t="s">
        <v>165</v>
      </c>
      <c r="F39" s="73">
        <f>F32-F36</f>
        <v>310</v>
      </c>
      <c r="G39" s="73">
        <f>G32-G36</f>
        <v>174</v>
      </c>
      <c r="H39" s="73">
        <f>H32-H36</f>
        <v>127</v>
      </c>
      <c r="I39" s="73">
        <f t="shared" ref="I39" si="8">I32-I36</f>
        <v>136</v>
      </c>
      <c r="J39" s="73">
        <f t="shared" ref="J39:O39" si="9">J32-J36</f>
        <v>0</v>
      </c>
      <c r="K39" s="138">
        <f t="shared" si="9"/>
        <v>0</v>
      </c>
      <c r="L39" s="73">
        <f t="shared" si="9"/>
        <v>0</v>
      </c>
      <c r="M39" s="138">
        <f t="shared" si="9"/>
        <v>0</v>
      </c>
      <c r="N39" s="73">
        <f t="shared" si="9"/>
        <v>0</v>
      </c>
      <c r="O39" s="138">
        <f t="shared" si="9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95" customHeight="1">
      <c r="A40" s="344" t="s">
        <v>86</v>
      </c>
      <c r="B40" s="50" t="s">
        <v>76</v>
      </c>
      <c r="C40" s="51"/>
      <c r="D40" s="51"/>
      <c r="E40" s="15" t="s">
        <v>44</v>
      </c>
      <c r="F40" s="65">
        <v>116</v>
      </c>
      <c r="G40" s="65">
        <v>1</v>
      </c>
      <c r="H40" s="66">
        <v>68</v>
      </c>
      <c r="I40" s="66">
        <v>65</v>
      </c>
      <c r="J40" s="66"/>
      <c r="K40" s="135"/>
      <c r="L40" s="66"/>
      <c r="M40" s="146"/>
      <c r="N40" s="66"/>
      <c r="O40" s="133"/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95" customHeight="1">
      <c r="A41" s="351"/>
      <c r="B41" s="10"/>
      <c r="C41" s="30" t="s">
        <v>77</v>
      </c>
      <c r="D41" s="43"/>
      <c r="E41" s="94"/>
      <c r="F41" s="152">
        <v>115</v>
      </c>
      <c r="G41" s="152">
        <v>0</v>
      </c>
      <c r="H41" s="150">
        <v>68</v>
      </c>
      <c r="I41" s="150">
        <v>65</v>
      </c>
      <c r="J41" s="70"/>
      <c r="K41" s="117"/>
      <c r="L41" s="70"/>
      <c r="M41" s="115"/>
      <c r="N41" s="70"/>
      <c r="O41" s="126"/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95" customHeight="1">
      <c r="A42" s="351"/>
      <c r="B42" s="50" t="s">
        <v>64</v>
      </c>
      <c r="C42" s="51"/>
      <c r="D42" s="51"/>
      <c r="E42" s="15" t="s">
        <v>45</v>
      </c>
      <c r="F42" s="65">
        <v>323</v>
      </c>
      <c r="G42" s="65">
        <v>173</v>
      </c>
      <c r="H42" s="66">
        <v>290</v>
      </c>
      <c r="I42" s="66">
        <v>275</v>
      </c>
      <c r="J42" s="66"/>
      <c r="K42" s="135"/>
      <c r="L42" s="66"/>
      <c r="M42" s="146"/>
      <c r="N42" s="66"/>
      <c r="O42" s="133"/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95" customHeight="1">
      <c r="A43" s="351"/>
      <c r="B43" s="10"/>
      <c r="C43" s="30" t="s">
        <v>78</v>
      </c>
      <c r="D43" s="43"/>
      <c r="E43" s="94"/>
      <c r="F43" s="69">
        <v>0</v>
      </c>
      <c r="G43" s="69">
        <v>0</v>
      </c>
      <c r="H43" s="70">
        <v>175</v>
      </c>
      <c r="I43" s="70">
        <v>171</v>
      </c>
      <c r="J43" s="150"/>
      <c r="K43" s="151"/>
      <c r="L43" s="70"/>
      <c r="M43" s="115"/>
      <c r="N43" s="70"/>
      <c r="O43" s="126"/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95" customHeight="1">
      <c r="A44" s="352"/>
      <c r="B44" s="47" t="s">
        <v>75</v>
      </c>
      <c r="C44" s="31"/>
      <c r="D44" s="31"/>
      <c r="E44" s="98" t="s">
        <v>166</v>
      </c>
      <c r="F44" s="128">
        <f>F40-F42</f>
        <v>-207</v>
      </c>
      <c r="G44" s="128">
        <f t="shared" ref="G44:I44" si="10">G40-G42</f>
        <v>-172</v>
      </c>
      <c r="H44" s="128">
        <f t="shared" si="10"/>
        <v>-222</v>
      </c>
      <c r="I44" s="128">
        <f t="shared" si="10"/>
        <v>-210</v>
      </c>
      <c r="J44" s="128">
        <f t="shared" ref="J44:O44" si="11">J40-J42</f>
        <v>0</v>
      </c>
      <c r="K44" s="129">
        <f t="shared" si="11"/>
        <v>0</v>
      </c>
      <c r="L44" s="128">
        <f t="shared" si="11"/>
        <v>0</v>
      </c>
      <c r="M44" s="129">
        <f t="shared" si="11"/>
        <v>0</v>
      </c>
      <c r="N44" s="128">
        <f t="shared" si="11"/>
        <v>0</v>
      </c>
      <c r="O44" s="129">
        <f t="shared" si="11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95" customHeight="1">
      <c r="A45" s="329" t="s">
        <v>87</v>
      </c>
      <c r="B45" s="25" t="s">
        <v>79</v>
      </c>
      <c r="C45" s="20"/>
      <c r="D45" s="20"/>
      <c r="E45" s="97" t="s">
        <v>167</v>
      </c>
      <c r="F45" s="153">
        <f>F39+F44</f>
        <v>103</v>
      </c>
      <c r="G45" s="153">
        <f>G39+G44</f>
        <v>2</v>
      </c>
      <c r="H45" s="153">
        <f t="shared" ref="H45:I45" si="12">H39+H44</f>
        <v>-95</v>
      </c>
      <c r="I45" s="153">
        <f t="shared" si="12"/>
        <v>-74</v>
      </c>
      <c r="J45" s="153">
        <f t="shared" ref="J45:O45" si="13">J39+J44</f>
        <v>0</v>
      </c>
      <c r="K45" s="154">
        <f t="shared" si="13"/>
        <v>0</v>
      </c>
      <c r="L45" s="153">
        <f t="shared" si="13"/>
        <v>0</v>
      </c>
      <c r="M45" s="154">
        <f t="shared" si="13"/>
        <v>0</v>
      </c>
      <c r="N45" s="153">
        <f t="shared" si="13"/>
        <v>0</v>
      </c>
      <c r="O45" s="154">
        <f t="shared" si="13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95" customHeight="1">
      <c r="A46" s="330"/>
      <c r="B46" s="44" t="s">
        <v>80</v>
      </c>
      <c r="C46" s="43"/>
      <c r="D46" s="43"/>
      <c r="E46" s="43"/>
      <c r="F46" s="152">
        <v>0</v>
      </c>
      <c r="G46" s="152">
        <v>0</v>
      </c>
      <c r="H46" s="150">
        <v>0</v>
      </c>
      <c r="I46" s="150">
        <v>0</v>
      </c>
      <c r="J46" s="150"/>
      <c r="K46" s="151"/>
      <c r="L46" s="70"/>
      <c r="M46" s="115"/>
      <c r="N46" s="150"/>
      <c r="O46" s="127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95" customHeight="1">
      <c r="A47" s="330"/>
      <c r="B47" s="44" t="s">
        <v>81</v>
      </c>
      <c r="C47" s="43"/>
      <c r="D47" s="43"/>
      <c r="E47" s="43"/>
      <c r="F47" s="70">
        <v>107</v>
      </c>
      <c r="G47" s="70">
        <v>3</v>
      </c>
      <c r="H47" s="70">
        <v>570</v>
      </c>
      <c r="I47" s="70">
        <v>665</v>
      </c>
      <c r="J47" s="70"/>
      <c r="K47" s="117"/>
      <c r="L47" s="70"/>
      <c r="M47" s="115"/>
      <c r="N47" s="70"/>
      <c r="O47" s="126"/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95" customHeight="1">
      <c r="A48" s="331"/>
      <c r="B48" s="47" t="s">
        <v>82</v>
      </c>
      <c r="C48" s="31"/>
      <c r="D48" s="31"/>
      <c r="E48" s="31"/>
      <c r="F48" s="74">
        <v>1</v>
      </c>
      <c r="G48" s="74">
        <v>3</v>
      </c>
      <c r="H48" s="74">
        <v>548</v>
      </c>
      <c r="I48" s="74">
        <v>625</v>
      </c>
      <c r="J48" s="74"/>
      <c r="K48" s="157"/>
      <c r="L48" s="74"/>
      <c r="M48" s="155"/>
      <c r="N48" s="74"/>
      <c r="O48" s="138"/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5" ht="15.95" customHeight="1">
      <c r="A49" s="13" t="s">
        <v>168</v>
      </c>
      <c r="O49" s="6"/>
    </row>
    <row r="50" spans="1:15" ht="15.95" customHeight="1">
      <c r="A50" s="13"/>
      <c r="O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934B8-9E41-4B4A-8EB3-718984FC70E5}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284" t="s">
        <v>0</v>
      </c>
      <c r="B1" s="284"/>
      <c r="C1" s="209" t="s">
        <v>250</v>
      </c>
      <c r="D1" s="285"/>
    </row>
    <row r="3" spans="1:14" ht="15" customHeight="1">
      <c r="A3" s="36" t="s">
        <v>169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0"/>
      <c r="B5" s="210" t="s">
        <v>246</v>
      </c>
      <c r="C5" s="210"/>
      <c r="D5" s="210"/>
      <c r="H5" s="37"/>
      <c r="L5" s="37"/>
      <c r="N5" s="37" t="s">
        <v>170</v>
      </c>
    </row>
    <row r="6" spans="1:14" ht="15" customHeight="1">
      <c r="A6" s="211"/>
      <c r="B6" s="212"/>
      <c r="C6" s="212"/>
      <c r="D6" s="212"/>
      <c r="E6" s="359" t="s">
        <v>251</v>
      </c>
      <c r="F6" s="360"/>
      <c r="G6" s="359" t="s">
        <v>252</v>
      </c>
      <c r="H6" s="360"/>
      <c r="I6" s="213"/>
      <c r="J6" s="214"/>
      <c r="K6" s="359"/>
      <c r="L6" s="360"/>
      <c r="M6" s="359"/>
      <c r="N6" s="360"/>
    </row>
    <row r="7" spans="1:14" ht="15" customHeight="1">
      <c r="A7" s="59"/>
      <c r="B7" s="60"/>
      <c r="C7" s="60"/>
      <c r="D7" s="60"/>
      <c r="E7" s="215" t="s">
        <v>242</v>
      </c>
      <c r="F7" s="216" t="s">
        <v>2</v>
      </c>
      <c r="G7" s="215" t="s">
        <v>242</v>
      </c>
      <c r="H7" s="216" t="s">
        <v>2</v>
      </c>
      <c r="I7" s="215" t="s">
        <v>242</v>
      </c>
      <c r="J7" s="216" t="s">
        <v>2</v>
      </c>
      <c r="K7" s="215" t="s">
        <v>242</v>
      </c>
      <c r="L7" s="216" t="s">
        <v>2</v>
      </c>
      <c r="M7" s="215" t="s">
        <v>242</v>
      </c>
      <c r="N7" s="243" t="s">
        <v>2</v>
      </c>
    </row>
    <row r="8" spans="1:14" ht="18" customHeight="1">
      <c r="A8" s="308" t="s">
        <v>171</v>
      </c>
      <c r="B8" s="217" t="s">
        <v>172</v>
      </c>
      <c r="C8" s="218"/>
      <c r="D8" s="218"/>
      <c r="E8" s="286">
        <v>1</v>
      </c>
      <c r="F8" s="220">
        <v>1</v>
      </c>
      <c r="G8" s="286">
        <v>2</v>
      </c>
      <c r="H8" s="221">
        <v>2</v>
      </c>
      <c r="I8" s="219"/>
      <c r="J8" s="220"/>
      <c r="K8" s="219"/>
      <c r="L8" s="221"/>
      <c r="M8" s="219"/>
      <c r="N8" s="221"/>
    </row>
    <row r="9" spans="1:14" ht="18" customHeight="1">
      <c r="A9" s="309"/>
      <c r="B9" s="308" t="s">
        <v>173</v>
      </c>
      <c r="C9" s="177" t="s">
        <v>174</v>
      </c>
      <c r="D9" s="178"/>
      <c r="E9" s="287">
        <v>30</v>
      </c>
      <c r="F9" s="223">
        <v>30</v>
      </c>
      <c r="G9" s="287">
        <v>9890</v>
      </c>
      <c r="H9" s="224">
        <v>9890</v>
      </c>
      <c r="I9" s="222"/>
      <c r="J9" s="223"/>
      <c r="K9" s="222"/>
      <c r="L9" s="224"/>
      <c r="M9" s="222"/>
      <c r="N9" s="224"/>
    </row>
    <row r="10" spans="1:14" ht="18" customHeight="1">
      <c r="A10" s="309"/>
      <c r="B10" s="309"/>
      <c r="C10" s="44" t="s">
        <v>175</v>
      </c>
      <c r="D10" s="43"/>
      <c r="E10" s="288">
        <v>30</v>
      </c>
      <c r="F10" s="226">
        <v>30</v>
      </c>
      <c r="G10" s="288">
        <v>7490</v>
      </c>
      <c r="H10" s="227">
        <v>7490</v>
      </c>
      <c r="I10" s="225"/>
      <c r="J10" s="226"/>
      <c r="K10" s="225"/>
      <c r="L10" s="227"/>
      <c r="M10" s="225"/>
      <c r="N10" s="227"/>
    </row>
    <row r="11" spans="1:14" ht="18" customHeight="1">
      <c r="A11" s="309"/>
      <c r="B11" s="309"/>
      <c r="C11" s="44" t="s">
        <v>176</v>
      </c>
      <c r="D11" s="43"/>
      <c r="E11" s="288">
        <v>0</v>
      </c>
      <c r="F11" s="289">
        <v>0</v>
      </c>
      <c r="G11" s="288">
        <v>2400</v>
      </c>
      <c r="H11" s="227">
        <v>2400</v>
      </c>
      <c r="I11" s="225"/>
      <c r="J11" s="226"/>
      <c r="K11" s="225"/>
      <c r="L11" s="227"/>
      <c r="M11" s="225"/>
      <c r="N11" s="227"/>
    </row>
    <row r="12" spans="1:14" ht="18" customHeight="1">
      <c r="A12" s="309"/>
      <c r="B12" s="309"/>
      <c r="C12" s="44" t="s">
        <v>177</v>
      </c>
      <c r="D12" s="43"/>
      <c r="E12" s="288">
        <v>0</v>
      </c>
      <c r="F12" s="289">
        <v>0</v>
      </c>
      <c r="G12" s="288" t="s">
        <v>253</v>
      </c>
      <c r="H12" s="227">
        <v>0</v>
      </c>
      <c r="I12" s="225"/>
      <c r="J12" s="226"/>
      <c r="K12" s="225"/>
      <c r="L12" s="227"/>
      <c r="M12" s="225"/>
      <c r="N12" s="227"/>
    </row>
    <row r="13" spans="1:14" ht="18" customHeight="1">
      <c r="A13" s="309"/>
      <c r="B13" s="309"/>
      <c r="C13" s="44" t="s">
        <v>178</v>
      </c>
      <c r="D13" s="43"/>
      <c r="E13" s="288">
        <v>0</v>
      </c>
      <c r="F13" s="289">
        <v>0</v>
      </c>
      <c r="G13" s="288" t="s">
        <v>253</v>
      </c>
      <c r="H13" s="227">
        <v>0</v>
      </c>
      <c r="I13" s="225"/>
      <c r="J13" s="226"/>
      <c r="K13" s="225"/>
      <c r="L13" s="227"/>
      <c r="M13" s="225"/>
      <c r="N13" s="227"/>
    </row>
    <row r="14" spans="1:14" ht="18" customHeight="1">
      <c r="A14" s="310"/>
      <c r="B14" s="310"/>
      <c r="C14" s="47" t="s">
        <v>179</v>
      </c>
      <c r="D14" s="31"/>
      <c r="E14" s="290">
        <v>0</v>
      </c>
      <c r="F14" s="291">
        <v>0</v>
      </c>
      <c r="G14" s="290" t="s">
        <v>253</v>
      </c>
      <c r="H14" s="230">
        <v>0</v>
      </c>
      <c r="I14" s="228"/>
      <c r="J14" s="229"/>
      <c r="K14" s="228"/>
      <c r="L14" s="230"/>
      <c r="M14" s="228"/>
      <c r="N14" s="230"/>
    </row>
    <row r="15" spans="1:14" ht="18" customHeight="1">
      <c r="A15" s="308" t="s">
        <v>180</v>
      </c>
      <c r="B15" s="308" t="s">
        <v>181</v>
      </c>
      <c r="C15" s="177" t="s">
        <v>182</v>
      </c>
      <c r="D15" s="178"/>
      <c r="E15" s="292">
        <v>1693</v>
      </c>
      <c r="F15" s="232">
        <v>1382</v>
      </c>
      <c r="G15" s="292">
        <v>604</v>
      </c>
      <c r="H15" s="154">
        <v>440</v>
      </c>
      <c r="I15" s="231"/>
      <c r="J15" s="232"/>
      <c r="K15" s="231"/>
      <c r="L15" s="154"/>
      <c r="M15" s="231"/>
      <c r="N15" s="154"/>
    </row>
    <row r="16" spans="1:14" ht="18" customHeight="1">
      <c r="A16" s="309"/>
      <c r="B16" s="309"/>
      <c r="C16" s="44" t="s">
        <v>183</v>
      </c>
      <c r="D16" s="43"/>
      <c r="E16" s="293">
        <v>0.1</v>
      </c>
      <c r="F16" s="116">
        <v>300</v>
      </c>
      <c r="G16" s="293">
        <v>27790</v>
      </c>
      <c r="H16" s="126">
        <v>27799</v>
      </c>
      <c r="I16" s="70"/>
      <c r="J16" s="116"/>
      <c r="K16" s="70"/>
      <c r="L16" s="126"/>
      <c r="M16" s="70"/>
      <c r="N16" s="126"/>
    </row>
    <row r="17" spans="1:15" ht="18" customHeight="1">
      <c r="A17" s="309"/>
      <c r="B17" s="309"/>
      <c r="C17" s="44" t="s">
        <v>184</v>
      </c>
      <c r="D17" s="43"/>
      <c r="E17" s="293">
        <v>0</v>
      </c>
      <c r="F17" s="289">
        <v>0</v>
      </c>
      <c r="G17" s="293" t="s">
        <v>253</v>
      </c>
      <c r="H17" s="126">
        <v>0</v>
      </c>
      <c r="I17" s="70"/>
      <c r="J17" s="116"/>
      <c r="K17" s="70"/>
      <c r="L17" s="126"/>
      <c r="M17" s="70"/>
      <c r="N17" s="126"/>
    </row>
    <row r="18" spans="1:15" ht="18" customHeight="1">
      <c r="A18" s="309"/>
      <c r="B18" s="310"/>
      <c r="C18" s="47" t="s">
        <v>185</v>
      </c>
      <c r="D18" s="31"/>
      <c r="E18" s="294">
        <v>1693.1</v>
      </c>
      <c r="F18" s="233">
        <v>1682</v>
      </c>
      <c r="G18" s="294">
        <v>28394</v>
      </c>
      <c r="H18" s="233">
        <v>28240</v>
      </c>
      <c r="I18" s="73"/>
      <c r="J18" s="233"/>
      <c r="K18" s="73"/>
      <c r="L18" s="233"/>
      <c r="M18" s="73"/>
      <c r="N18" s="233"/>
    </row>
    <row r="19" spans="1:15" ht="18" customHeight="1">
      <c r="A19" s="309"/>
      <c r="B19" s="308" t="s">
        <v>186</v>
      </c>
      <c r="C19" s="177" t="s">
        <v>187</v>
      </c>
      <c r="D19" s="178"/>
      <c r="E19" s="295">
        <v>2</v>
      </c>
      <c r="F19" s="154">
        <v>2</v>
      </c>
      <c r="G19" s="295">
        <v>95</v>
      </c>
      <c r="H19" s="154">
        <v>80</v>
      </c>
      <c r="I19" s="153"/>
      <c r="J19" s="154"/>
      <c r="K19" s="153"/>
      <c r="L19" s="154"/>
      <c r="M19" s="153"/>
      <c r="N19" s="154"/>
    </row>
    <row r="20" spans="1:15" ht="18" customHeight="1">
      <c r="A20" s="309"/>
      <c r="B20" s="309"/>
      <c r="C20" s="44" t="s">
        <v>188</v>
      </c>
      <c r="D20" s="43"/>
      <c r="E20" s="234">
        <v>42</v>
      </c>
      <c r="F20" s="126">
        <v>40</v>
      </c>
      <c r="G20" s="234">
        <v>2709</v>
      </c>
      <c r="H20" s="126">
        <v>3255</v>
      </c>
      <c r="I20" s="69"/>
      <c r="J20" s="126"/>
      <c r="K20" s="69"/>
      <c r="L20" s="126"/>
      <c r="M20" s="69"/>
      <c r="N20" s="126"/>
    </row>
    <row r="21" spans="1:15" ht="18" customHeight="1">
      <c r="A21" s="309"/>
      <c r="B21" s="309"/>
      <c r="C21" s="44" t="s">
        <v>189</v>
      </c>
      <c r="D21" s="43"/>
      <c r="E21" s="234">
        <v>0</v>
      </c>
      <c r="F21" s="296">
        <v>0</v>
      </c>
      <c r="G21" s="234">
        <v>15700</v>
      </c>
      <c r="H21" s="235">
        <v>15014</v>
      </c>
      <c r="I21" s="234"/>
      <c r="J21" s="235"/>
      <c r="K21" s="234"/>
      <c r="L21" s="235"/>
      <c r="M21" s="234"/>
      <c r="N21" s="235"/>
    </row>
    <row r="22" spans="1:15" ht="18" customHeight="1">
      <c r="A22" s="309"/>
      <c r="B22" s="310"/>
      <c r="C22" s="11" t="s">
        <v>190</v>
      </c>
      <c r="D22" s="12"/>
      <c r="E22" s="294">
        <v>44</v>
      </c>
      <c r="F22" s="138">
        <v>42</v>
      </c>
      <c r="G22" s="294">
        <v>18504</v>
      </c>
      <c r="H22" s="138">
        <v>18350</v>
      </c>
      <c r="I22" s="73"/>
      <c r="J22" s="138"/>
      <c r="K22" s="73"/>
      <c r="L22" s="138"/>
      <c r="M22" s="73"/>
      <c r="N22" s="138"/>
    </row>
    <row r="23" spans="1:15" ht="18" customHeight="1">
      <c r="A23" s="309"/>
      <c r="B23" s="308" t="s">
        <v>191</v>
      </c>
      <c r="C23" s="177" t="s">
        <v>192</v>
      </c>
      <c r="D23" s="178"/>
      <c r="E23" s="295">
        <v>30</v>
      </c>
      <c r="F23" s="154">
        <v>30</v>
      </c>
      <c r="G23" s="295">
        <v>9890</v>
      </c>
      <c r="H23" s="154">
        <v>9890</v>
      </c>
      <c r="I23" s="153"/>
      <c r="J23" s="154"/>
      <c r="K23" s="153"/>
      <c r="L23" s="154"/>
      <c r="M23" s="153"/>
      <c r="N23" s="154"/>
    </row>
    <row r="24" spans="1:15" ht="18" customHeight="1">
      <c r="A24" s="309"/>
      <c r="B24" s="309"/>
      <c r="C24" s="44" t="s">
        <v>193</v>
      </c>
      <c r="D24" s="43"/>
      <c r="E24" s="234">
        <v>0</v>
      </c>
      <c r="F24" s="126">
        <v>0</v>
      </c>
      <c r="G24" s="234" t="s">
        <v>253</v>
      </c>
      <c r="H24" s="126">
        <v>0</v>
      </c>
      <c r="I24" s="69"/>
      <c r="J24" s="126"/>
      <c r="K24" s="69"/>
      <c r="L24" s="126"/>
      <c r="M24" s="69"/>
      <c r="N24" s="126"/>
    </row>
    <row r="25" spans="1:15" ht="18" customHeight="1">
      <c r="A25" s="309"/>
      <c r="B25" s="309"/>
      <c r="C25" s="44" t="s">
        <v>194</v>
      </c>
      <c r="D25" s="43"/>
      <c r="E25" s="234">
        <v>1619</v>
      </c>
      <c r="F25" s="126">
        <v>1610</v>
      </c>
      <c r="G25" s="234" t="s">
        <v>253</v>
      </c>
      <c r="H25" s="126">
        <v>0</v>
      </c>
      <c r="I25" s="69"/>
      <c r="J25" s="126"/>
      <c r="K25" s="69"/>
      <c r="L25" s="126"/>
      <c r="M25" s="69"/>
      <c r="N25" s="126"/>
    </row>
    <row r="26" spans="1:15" ht="18" customHeight="1">
      <c r="A26" s="309"/>
      <c r="B26" s="310"/>
      <c r="C26" s="45" t="s">
        <v>195</v>
      </c>
      <c r="D26" s="46"/>
      <c r="E26" s="297">
        <v>1649</v>
      </c>
      <c r="F26" s="138">
        <v>1640</v>
      </c>
      <c r="G26" s="297">
        <v>9890</v>
      </c>
      <c r="H26" s="138">
        <v>9890</v>
      </c>
      <c r="I26" s="156"/>
      <c r="J26" s="138"/>
      <c r="K26" s="71"/>
      <c r="L26" s="138"/>
      <c r="M26" s="71"/>
      <c r="N26" s="138"/>
    </row>
    <row r="27" spans="1:15" ht="18" customHeight="1">
      <c r="A27" s="310"/>
      <c r="B27" s="47" t="s">
        <v>196</v>
      </c>
      <c r="C27" s="31"/>
      <c r="D27" s="31"/>
      <c r="E27" s="298">
        <v>1693</v>
      </c>
      <c r="F27" s="138">
        <v>1682</v>
      </c>
      <c r="G27" s="294">
        <v>28394</v>
      </c>
      <c r="H27" s="138">
        <v>28240</v>
      </c>
      <c r="I27" s="236"/>
      <c r="J27" s="138"/>
      <c r="K27" s="73"/>
      <c r="L27" s="138"/>
      <c r="M27" s="73"/>
      <c r="N27" s="138"/>
    </row>
    <row r="28" spans="1:15" ht="18" customHeight="1">
      <c r="A28" s="308" t="s">
        <v>197</v>
      </c>
      <c r="B28" s="308" t="s">
        <v>198</v>
      </c>
      <c r="C28" s="177" t="s">
        <v>199</v>
      </c>
      <c r="D28" s="237" t="s">
        <v>41</v>
      </c>
      <c r="E28" s="295">
        <v>26</v>
      </c>
      <c r="F28" s="154">
        <v>26</v>
      </c>
      <c r="G28" s="295">
        <v>1239</v>
      </c>
      <c r="H28" s="154">
        <v>1283</v>
      </c>
      <c r="I28" s="153"/>
      <c r="J28" s="154"/>
      <c r="K28" s="153"/>
      <c r="L28" s="154"/>
      <c r="M28" s="153"/>
      <c r="N28" s="154"/>
    </row>
    <row r="29" spans="1:15" ht="18" customHeight="1">
      <c r="A29" s="309"/>
      <c r="B29" s="309"/>
      <c r="C29" s="44" t="s">
        <v>200</v>
      </c>
      <c r="D29" s="238" t="s">
        <v>42</v>
      </c>
      <c r="E29" s="234">
        <v>25</v>
      </c>
      <c r="F29" s="126">
        <v>24</v>
      </c>
      <c r="G29" s="234">
        <v>1127</v>
      </c>
      <c r="H29" s="126">
        <v>1180</v>
      </c>
      <c r="I29" s="69"/>
      <c r="J29" s="126"/>
      <c r="K29" s="69"/>
      <c r="L29" s="126"/>
      <c r="M29" s="69"/>
      <c r="N29" s="126"/>
    </row>
    <row r="30" spans="1:15" ht="18" customHeight="1">
      <c r="A30" s="309"/>
      <c r="B30" s="309"/>
      <c r="C30" s="44" t="s">
        <v>201</v>
      </c>
      <c r="D30" s="238" t="s">
        <v>202</v>
      </c>
      <c r="E30" s="234">
        <v>10</v>
      </c>
      <c r="F30" s="126">
        <v>10</v>
      </c>
      <c r="G30" s="293">
        <v>121</v>
      </c>
      <c r="H30" s="126">
        <v>111</v>
      </c>
      <c r="I30" s="69"/>
      <c r="J30" s="126"/>
      <c r="K30" s="69"/>
      <c r="L30" s="126"/>
      <c r="M30" s="69"/>
      <c r="N30" s="126"/>
    </row>
    <row r="31" spans="1:15" ht="18" customHeight="1">
      <c r="A31" s="309"/>
      <c r="B31" s="309"/>
      <c r="C31" s="11" t="s">
        <v>203</v>
      </c>
      <c r="D31" s="239" t="s">
        <v>204</v>
      </c>
      <c r="E31" s="294">
        <f>E28-E29-E30</f>
        <v>-9</v>
      </c>
      <c r="F31" s="233">
        <f>F28-F29-F30-1</f>
        <v>-9</v>
      </c>
      <c r="G31" s="294">
        <v>-9</v>
      </c>
      <c r="H31" s="233">
        <f t="shared" ref="H31:N31" si="0">H28-H29-H30</f>
        <v>-8</v>
      </c>
      <c r="I31" s="73">
        <f t="shared" si="0"/>
        <v>0</v>
      </c>
      <c r="J31" s="240">
        <f t="shared" si="0"/>
        <v>0</v>
      </c>
      <c r="K31" s="73">
        <f t="shared" si="0"/>
        <v>0</v>
      </c>
      <c r="L31" s="240">
        <f t="shared" si="0"/>
        <v>0</v>
      </c>
      <c r="M31" s="73">
        <f t="shared" si="0"/>
        <v>0</v>
      </c>
      <c r="N31" s="233">
        <f t="shared" si="0"/>
        <v>0</v>
      </c>
      <c r="O31" s="7"/>
    </row>
    <row r="32" spans="1:15" ht="18" customHeight="1">
      <c r="A32" s="309"/>
      <c r="B32" s="309"/>
      <c r="C32" s="177" t="s">
        <v>205</v>
      </c>
      <c r="D32" s="237" t="s">
        <v>206</v>
      </c>
      <c r="E32" s="295">
        <v>28</v>
      </c>
      <c r="F32" s="154">
        <v>28</v>
      </c>
      <c r="G32" s="295">
        <v>10</v>
      </c>
      <c r="H32" s="154">
        <v>11</v>
      </c>
      <c r="I32" s="153"/>
      <c r="J32" s="154"/>
      <c r="K32" s="153"/>
      <c r="L32" s="154"/>
      <c r="M32" s="153"/>
      <c r="N32" s="154"/>
    </row>
    <row r="33" spans="1:14" ht="18" customHeight="1">
      <c r="A33" s="309"/>
      <c r="B33" s="309"/>
      <c r="C33" s="44" t="s">
        <v>207</v>
      </c>
      <c r="D33" s="238" t="s">
        <v>208</v>
      </c>
      <c r="E33" s="234">
        <v>10</v>
      </c>
      <c r="F33" s="126">
        <v>10</v>
      </c>
      <c r="G33" s="234">
        <v>1</v>
      </c>
      <c r="H33" s="126">
        <v>3</v>
      </c>
      <c r="I33" s="69"/>
      <c r="J33" s="126"/>
      <c r="K33" s="69"/>
      <c r="L33" s="126"/>
      <c r="M33" s="69"/>
      <c r="N33" s="126"/>
    </row>
    <row r="34" spans="1:14" ht="18" customHeight="1">
      <c r="A34" s="309"/>
      <c r="B34" s="310"/>
      <c r="C34" s="11" t="s">
        <v>209</v>
      </c>
      <c r="D34" s="239" t="s">
        <v>210</v>
      </c>
      <c r="E34" s="294">
        <f>E32+E31-E33</f>
        <v>9</v>
      </c>
      <c r="F34" s="138">
        <f>F31+F32-F33+1</f>
        <v>10</v>
      </c>
      <c r="G34" s="294">
        <v>0</v>
      </c>
      <c r="H34" s="138">
        <f t="shared" ref="H34:N34" si="1">H31+H32-H33</f>
        <v>0</v>
      </c>
      <c r="I34" s="73">
        <f t="shared" si="1"/>
        <v>0</v>
      </c>
      <c r="J34" s="138">
        <f t="shared" si="1"/>
        <v>0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309"/>
      <c r="B35" s="308" t="s">
        <v>211</v>
      </c>
      <c r="C35" s="177" t="s">
        <v>212</v>
      </c>
      <c r="D35" s="237" t="s">
        <v>213</v>
      </c>
      <c r="E35" s="295">
        <v>0</v>
      </c>
      <c r="F35" s="154">
        <v>0</v>
      </c>
      <c r="G35" s="295">
        <v>0</v>
      </c>
      <c r="H35" s="154">
        <v>0</v>
      </c>
      <c r="I35" s="153"/>
      <c r="J35" s="154"/>
      <c r="K35" s="153"/>
      <c r="L35" s="154"/>
      <c r="M35" s="153"/>
      <c r="N35" s="154"/>
    </row>
    <row r="36" spans="1:14" ht="18" customHeight="1">
      <c r="A36" s="309"/>
      <c r="B36" s="309"/>
      <c r="C36" s="44" t="s">
        <v>214</v>
      </c>
      <c r="D36" s="238" t="s">
        <v>215</v>
      </c>
      <c r="E36" s="234">
        <v>0</v>
      </c>
      <c r="F36" s="126">
        <v>0</v>
      </c>
      <c r="G36" s="234">
        <v>0</v>
      </c>
      <c r="H36" s="126">
        <v>0</v>
      </c>
      <c r="I36" s="69"/>
      <c r="J36" s="126"/>
      <c r="K36" s="69"/>
      <c r="L36" s="126"/>
      <c r="M36" s="69"/>
      <c r="N36" s="126"/>
    </row>
    <row r="37" spans="1:14" ht="18" customHeight="1">
      <c r="A37" s="309"/>
      <c r="B37" s="309"/>
      <c r="C37" s="44" t="s">
        <v>216</v>
      </c>
      <c r="D37" s="238" t="s">
        <v>217</v>
      </c>
      <c r="E37" s="234">
        <f>E34</f>
        <v>9</v>
      </c>
      <c r="F37" s="126">
        <f t="shared" ref="F37:N37" si="2">F34+F35-F36</f>
        <v>10</v>
      </c>
      <c r="G37" s="234"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309"/>
      <c r="B38" s="309"/>
      <c r="C38" s="44" t="s">
        <v>218</v>
      </c>
      <c r="D38" s="238" t="s">
        <v>219</v>
      </c>
      <c r="E38" s="234">
        <v>0</v>
      </c>
      <c r="F38" s="126">
        <v>0</v>
      </c>
      <c r="G38" s="234">
        <v>0</v>
      </c>
      <c r="H38" s="126">
        <v>0</v>
      </c>
      <c r="I38" s="69"/>
      <c r="J38" s="126"/>
      <c r="K38" s="69"/>
      <c r="L38" s="126"/>
      <c r="M38" s="69"/>
      <c r="N38" s="126"/>
    </row>
    <row r="39" spans="1:14" ht="18" customHeight="1">
      <c r="A39" s="309"/>
      <c r="B39" s="309"/>
      <c r="C39" s="44" t="s">
        <v>220</v>
      </c>
      <c r="D39" s="238" t="s">
        <v>221</v>
      </c>
      <c r="E39" s="234">
        <v>0</v>
      </c>
      <c r="F39" s="126">
        <v>0</v>
      </c>
      <c r="G39" s="234">
        <v>0</v>
      </c>
      <c r="H39" s="126">
        <v>0</v>
      </c>
      <c r="I39" s="69"/>
      <c r="J39" s="126"/>
      <c r="K39" s="69"/>
      <c r="L39" s="126"/>
      <c r="M39" s="69"/>
      <c r="N39" s="126"/>
    </row>
    <row r="40" spans="1:14" ht="18" customHeight="1">
      <c r="A40" s="309"/>
      <c r="B40" s="309"/>
      <c r="C40" s="44" t="s">
        <v>222</v>
      </c>
      <c r="D40" s="238" t="s">
        <v>223</v>
      </c>
      <c r="E40" s="234">
        <v>0</v>
      </c>
      <c r="F40" s="126">
        <v>0</v>
      </c>
      <c r="G40" s="234">
        <v>0</v>
      </c>
      <c r="H40" s="126">
        <v>0</v>
      </c>
      <c r="I40" s="69"/>
      <c r="J40" s="126"/>
      <c r="K40" s="69"/>
      <c r="L40" s="126"/>
      <c r="M40" s="69"/>
      <c r="N40" s="126"/>
    </row>
    <row r="41" spans="1:14" ht="18" customHeight="1">
      <c r="A41" s="309"/>
      <c r="B41" s="309"/>
      <c r="C41" s="189" t="s">
        <v>224</v>
      </c>
      <c r="D41" s="238" t="s">
        <v>225</v>
      </c>
      <c r="E41" s="234">
        <f>E37</f>
        <v>9</v>
      </c>
      <c r="F41" s="126">
        <f t="shared" ref="F41:N41" si="3">F34+F35-F36-F40</f>
        <v>10</v>
      </c>
      <c r="G41" s="234"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309"/>
      <c r="B42" s="309"/>
      <c r="C42" s="357" t="s">
        <v>226</v>
      </c>
      <c r="D42" s="358"/>
      <c r="E42" s="293">
        <f>E41</f>
        <v>9</v>
      </c>
      <c r="F42" s="115">
        <f t="shared" ref="F42:N42" si="4">F37+F38-F39-F40</f>
        <v>10</v>
      </c>
      <c r="G42" s="293">
        <v>0</v>
      </c>
      <c r="H42" s="115">
        <f t="shared" si="4"/>
        <v>0</v>
      </c>
      <c r="I42" s="70">
        <f t="shared" si="4"/>
        <v>0</v>
      </c>
      <c r="J42" s="115">
        <f t="shared" si="4"/>
        <v>0</v>
      </c>
      <c r="K42" s="70">
        <f t="shared" si="4"/>
        <v>0</v>
      </c>
      <c r="L42" s="115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309"/>
      <c r="B43" s="309"/>
      <c r="C43" s="44" t="s">
        <v>227</v>
      </c>
      <c r="D43" s="238" t="s">
        <v>228</v>
      </c>
      <c r="E43" s="234">
        <v>0</v>
      </c>
      <c r="F43" s="126">
        <v>0</v>
      </c>
      <c r="G43" s="234">
        <v>0</v>
      </c>
      <c r="H43" s="126">
        <v>0</v>
      </c>
      <c r="I43" s="69"/>
      <c r="J43" s="126"/>
      <c r="K43" s="69"/>
      <c r="L43" s="126"/>
      <c r="M43" s="69"/>
      <c r="N43" s="126"/>
    </row>
    <row r="44" spans="1:14" ht="18" customHeight="1">
      <c r="A44" s="310"/>
      <c r="B44" s="310"/>
      <c r="C44" s="11" t="s">
        <v>229</v>
      </c>
      <c r="D44" s="98" t="s">
        <v>230</v>
      </c>
      <c r="E44" s="294">
        <f>E41</f>
        <v>9</v>
      </c>
      <c r="F44" s="138">
        <f t="shared" ref="F44:N44" si="5">F41+F43</f>
        <v>10</v>
      </c>
      <c r="G44" s="294">
        <v>0</v>
      </c>
      <c r="H44" s="138">
        <f t="shared" si="5"/>
        <v>0</v>
      </c>
      <c r="I44" s="73">
        <f t="shared" si="5"/>
        <v>0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spans="1:14" ht="14.1" customHeight="1">
      <c r="A45" s="13" t="s">
        <v>231</v>
      </c>
    </row>
    <row r="46" spans="1:14" ht="14.1" customHeight="1">
      <c r="A46" s="13" t="s">
        <v>232</v>
      </c>
    </row>
    <row r="47" spans="1:14">
      <c r="A47" s="241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4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2021-08-23T02:33:42Z</cp:lastPrinted>
  <dcterms:created xsi:type="dcterms:W3CDTF">1999-07-06T05:17:05Z</dcterms:created>
  <dcterms:modified xsi:type="dcterms:W3CDTF">2021-09-27T00:21:03Z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