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29　奈良県\"/>
    </mc:Choice>
  </mc:AlternateContent>
  <xr:revisionPtr revIDLastSave="0" documentId="8_{4BE545A2-F97F-4982-AD36-EFB39F3692E7}" xr6:coauthVersionLast="47" xr6:coauthVersionMax="47" xr10:uidLastSave="{00000000-0000-0000-0000-000000000000}"/>
  <bookViews>
    <workbookView xWindow="-110" yWindow="-110" windowWidth="19420" windowHeight="10420" tabRatio="707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F39" i="4" l="1"/>
  <c r="F27" i="5" l="1"/>
  <c r="E22" i="8" l="1"/>
  <c r="F24" i="7"/>
  <c r="F32" i="5" l="1"/>
  <c r="F28" i="5"/>
  <c r="F44" i="4"/>
  <c r="F45" i="4" s="1"/>
  <c r="G39" i="4"/>
  <c r="H39" i="7" l="1"/>
  <c r="J24" i="4"/>
  <c r="J14" i="4"/>
  <c r="H39" i="4" l="1"/>
  <c r="E31" i="8" l="1"/>
  <c r="E34" i="8" s="1"/>
  <c r="E26" i="8"/>
  <c r="E27" i="8" s="1"/>
  <c r="E18" i="8"/>
  <c r="F18" i="8"/>
  <c r="H31" i="8"/>
  <c r="H34" i="8" s="1"/>
  <c r="H26" i="8"/>
  <c r="H22" i="8"/>
  <c r="H18" i="8"/>
  <c r="F31" i="8"/>
  <c r="F34" i="8" s="1"/>
  <c r="F26" i="8"/>
  <c r="F27" i="8" s="1"/>
  <c r="F22" i="8"/>
  <c r="H27" i="8" l="1"/>
  <c r="F41" i="8"/>
  <c r="F44" i="8" s="1"/>
  <c r="F37" i="8"/>
  <c r="F42" i="8" s="1"/>
  <c r="H41" i="8"/>
  <c r="H44" i="8" s="1"/>
  <c r="H37" i="8"/>
  <c r="H42" i="8" s="1"/>
  <c r="I24" i="6" l="1"/>
  <c r="E19" i="6" l="1"/>
  <c r="F39" i="5" l="1"/>
  <c r="F45" i="5" s="1"/>
  <c r="F32" i="2" l="1"/>
  <c r="F28" i="2" l="1"/>
  <c r="F40" i="2"/>
  <c r="F39" i="2" s="1"/>
  <c r="F45" i="2" l="1"/>
  <c r="F27" i="2"/>
  <c r="G22" i="2" l="1"/>
  <c r="G20" i="2"/>
  <c r="G27" i="7"/>
  <c r="K44" i="7"/>
  <c r="K39" i="7"/>
  <c r="K45" i="7" s="1"/>
  <c r="I44" i="7"/>
  <c r="I39" i="7"/>
  <c r="G44" i="7"/>
  <c r="G39" i="7"/>
  <c r="I24" i="7"/>
  <c r="I27" i="7" s="1"/>
  <c r="I16" i="7"/>
  <c r="I15" i="7"/>
  <c r="I14" i="7"/>
  <c r="G16" i="7"/>
  <c r="G15" i="7"/>
  <c r="I45" i="4"/>
  <c r="I44" i="4"/>
  <c r="I39" i="4"/>
  <c r="G44" i="4"/>
  <c r="G45" i="4" s="1"/>
  <c r="K24" i="4"/>
  <c r="K27" i="4" s="1"/>
  <c r="K16" i="4"/>
  <c r="K15" i="4"/>
  <c r="K14" i="4"/>
  <c r="I24" i="4"/>
  <c r="I27" i="4" s="1"/>
  <c r="I16" i="4"/>
  <c r="I15" i="4"/>
  <c r="I14" i="4"/>
  <c r="G24" i="4"/>
  <c r="G27" i="4" s="1"/>
  <c r="G16" i="4"/>
  <c r="G15" i="4"/>
  <c r="G14" i="4"/>
  <c r="I45" i="7" l="1"/>
  <c r="G45" i="7"/>
  <c r="I44" i="2"/>
  <c r="I43" i="2"/>
  <c r="I42" i="2"/>
  <c r="I41" i="2"/>
  <c r="I40" i="2"/>
  <c r="H39" i="2"/>
  <c r="H45" i="2" s="1"/>
  <c r="I38" i="2"/>
  <c r="I37" i="2"/>
  <c r="I36" i="2"/>
  <c r="I35" i="2"/>
  <c r="I34" i="2"/>
  <c r="I33" i="2"/>
  <c r="I32" i="2"/>
  <c r="I31" i="2"/>
  <c r="I30" i="2"/>
  <c r="I29" i="2"/>
  <c r="I28" i="2"/>
  <c r="H27" i="2"/>
  <c r="I27" i="2" s="1"/>
  <c r="G26" i="2"/>
  <c r="I26" i="2"/>
  <c r="I25" i="2"/>
  <c r="I24" i="2"/>
  <c r="I23" i="2"/>
  <c r="I22" i="2"/>
  <c r="I21" i="2"/>
  <c r="G21" i="2"/>
  <c r="I20" i="2"/>
  <c r="I19" i="2"/>
  <c r="G19" i="2"/>
  <c r="I18" i="2"/>
  <c r="I17" i="2"/>
  <c r="G17" i="2"/>
  <c r="I16" i="2"/>
  <c r="I15" i="2"/>
  <c r="G15" i="2"/>
  <c r="I14" i="2"/>
  <c r="I13" i="2"/>
  <c r="G13" i="2"/>
  <c r="I12" i="2"/>
  <c r="I11" i="2"/>
  <c r="G11" i="2"/>
  <c r="I10" i="2"/>
  <c r="I9" i="2"/>
  <c r="G9" i="2"/>
  <c r="H45" i="5"/>
  <c r="I45" i="5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H27" i="5"/>
  <c r="G27" i="5"/>
  <c r="I26" i="5"/>
  <c r="I25" i="5"/>
  <c r="I24" i="5"/>
  <c r="I23" i="5"/>
  <c r="I22" i="5"/>
  <c r="I21" i="5"/>
  <c r="I20" i="5"/>
  <c r="I19" i="5"/>
  <c r="I18" i="5"/>
  <c r="I17" i="5"/>
  <c r="I16" i="5"/>
  <c r="I15" i="5"/>
  <c r="H14" i="5"/>
  <c r="I14" i="5" s="1"/>
  <c r="I13" i="5"/>
  <c r="I12" i="5"/>
  <c r="I11" i="5"/>
  <c r="I10" i="5"/>
  <c r="I9" i="5"/>
  <c r="G9" i="5" l="1"/>
  <c r="G11" i="5"/>
  <c r="G13" i="5"/>
  <c r="G15" i="5"/>
  <c r="G17" i="5"/>
  <c r="G19" i="5"/>
  <c r="G21" i="5"/>
  <c r="G23" i="5"/>
  <c r="G25" i="5"/>
  <c r="G12" i="5"/>
  <c r="G16" i="5"/>
  <c r="G20" i="5"/>
  <c r="G24" i="5"/>
  <c r="G26" i="5"/>
  <c r="G10" i="5"/>
  <c r="G14" i="5"/>
  <c r="G18" i="5"/>
  <c r="G22" i="5"/>
  <c r="I27" i="5"/>
  <c r="I45" i="2"/>
  <c r="G30" i="2"/>
  <c r="G34" i="2"/>
  <c r="G38" i="2"/>
  <c r="I39" i="2"/>
  <c r="G27" i="2"/>
  <c r="G40" i="2"/>
  <c r="G42" i="2"/>
  <c r="G44" i="2"/>
  <c r="G41" i="2"/>
  <c r="G43" i="2"/>
  <c r="G23" i="2"/>
  <c r="G25" i="2"/>
  <c r="G28" i="2"/>
  <c r="G32" i="2"/>
  <c r="G36" i="2"/>
  <c r="G45" i="2"/>
  <c r="G10" i="2"/>
  <c r="G12" i="2"/>
  <c r="G14" i="2"/>
  <c r="G16" i="2"/>
  <c r="G18" i="2"/>
  <c r="G24" i="2"/>
  <c r="G29" i="2"/>
  <c r="G31" i="2"/>
  <c r="G33" i="2"/>
  <c r="G35" i="2"/>
  <c r="G37" i="2"/>
  <c r="G39" i="2"/>
  <c r="G45" i="5"/>
  <c r="G31" i="5"/>
  <c r="G39" i="5"/>
  <c r="G28" i="5"/>
  <c r="G30" i="5"/>
  <c r="G32" i="5"/>
  <c r="G34" i="5"/>
  <c r="G36" i="5"/>
  <c r="G38" i="5"/>
  <c r="G40" i="5"/>
  <c r="G42" i="5"/>
  <c r="G44" i="5"/>
  <c r="G29" i="5"/>
  <c r="G33" i="5"/>
  <c r="G35" i="5"/>
  <c r="G37" i="5"/>
  <c r="G41" i="5"/>
  <c r="G43" i="5"/>
  <c r="F22" i="6"/>
  <c r="E22" i="6"/>
  <c r="E23" i="6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/>
  <c r="I37" i="8" s="1"/>
  <c r="I42" i="8" s="1"/>
  <c r="G31" i="8"/>
  <c r="G34" i="8" s="1"/>
  <c r="O44" i="7"/>
  <c r="N44" i="7"/>
  <c r="M44" i="7"/>
  <c r="L44" i="7"/>
  <c r="J44" i="7"/>
  <c r="H44" i="7"/>
  <c r="H45" i="7" s="1"/>
  <c r="F44" i="7"/>
  <c r="O39" i="7"/>
  <c r="N39" i="7"/>
  <c r="M39" i="7"/>
  <c r="M45" i="7" s="1"/>
  <c r="L39" i="7"/>
  <c r="L45" i="7" s="1"/>
  <c r="J39" i="7"/>
  <c r="F39" i="7"/>
  <c r="O24" i="7"/>
  <c r="O27" i="7" s="1"/>
  <c r="N24" i="7"/>
  <c r="N27" i="7" s="1"/>
  <c r="M24" i="7"/>
  <c r="M27" i="7" s="1"/>
  <c r="L24" i="7"/>
  <c r="L27" i="7" s="1"/>
  <c r="K24" i="7"/>
  <c r="K27" i="7"/>
  <c r="J24" i="7"/>
  <c r="J27" i="7" s="1"/>
  <c r="H24" i="7"/>
  <c r="H27" i="7" s="1"/>
  <c r="F27" i="7"/>
  <c r="O16" i="7"/>
  <c r="N16" i="7"/>
  <c r="M16" i="7"/>
  <c r="L16" i="7"/>
  <c r="K16" i="7"/>
  <c r="J16" i="7"/>
  <c r="H16" i="7"/>
  <c r="F16" i="7"/>
  <c r="O15" i="7"/>
  <c r="N15" i="7"/>
  <c r="M15" i="7"/>
  <c r="L15" i="7"/>
  <c r="K15" i="7"/>
  <c r="J15" i="7"/>
  <c r="H15" i="7"/>
  <c r="F15" i="7"/>
  <c r="O14" i="7"/>
  <c r="N14" i="7"/>
  <c r="M14" i="7"/>
  <c r="L14" i="7"/>
  <c r="K14" i="7"/>
  <c r="J14" i="7"/>
  <c r="H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O39" i="4"/>
  <c r="O44" i="4"/>
  <c r="N39" i="4"/>
  <c r="N44" i="4"/>
  <c r="N45" i="4" s="1"/>
  <c r="M39" i="4"/>
  <c r="M44" i="4"/>
  <c r="L39" i="4"/>
  <c r="L44" i="4"/>
  <c r="K39" i="4"/>
  <c r="K45" i="4" s="1"/>
  <c r="K44" i="4"/>
  <c r="J39" i="4"/>
  <c r="J44" i="4"/>
  <c r="H44" i="4"/>
  <c r="O24" i="4"/>
  <c r="O27" i="4" s="1"/>
  <c r="N24" i="4"/>
  <c r="N27" i="4" s="1"/>
  <c r="M24" i="4"/>
  <c r="M27" i="4" s="1"/>
  <c r="L24" i="4"/>
  <c r="L27" i="4" s="1"/>
  <c r="J27" i="4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J16" i="4"/>
  <c r="J15" i="4"/>
  <c r="H16" i="4"/>
  <c r="H15" i="4"/>
  <c r="H14" i="4"/>
  <c r="F24" i="4"/>
  <c r="F27" i="4" s="1"/>
  <c r="F16" i="4"/>
  <c r="F15" i="4"/>
  <c r="F14" i="4"/>
  <c r="E21" i="6"/>
  <c r="F23" i="6"/>
  <c r="G41" i="8" l="1"/>
  <c r="G44" i="8" s="1"/>
  <c r="G37" i="8"/>
  <c r="G42" i="8" s="1"/>
  <c r="J41" i="8"/>
  <c r="J44" i="8" s="1"/>
  <c r="J37" i="8"/>
  <c r="J42" i="8" s="1"/>
  <c r="J45" i="7"/>
  <c r="H45" i="4"/>
  <c r="L45" i="4"/>
  <c r="M45" i="4"/>
  <c r="O45" i="7"/>
  <c r="J45" i="4"/>
  <c r="F45" i="7"/>
  <c r="N45" i="7"/>
  <c r="O45" i="4"/>
  <c r="I22" i="6"/>
  <c r="H22" i="6"/>
  <c r="H23" i="6"/>
  <c r="G23" i="6"/>
  <c r="G22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3" i="6"/>
  <c r="L41" i="8"/>
  <c r="L44" i="8" s="1"/>
  <c r="I41" i="8"/>
  <c r="I44" i="8" s="1"/>
  <c r="G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E22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端数調整▲１</t>
        </r>
      </text>
    </comment>
    <comment ref="E34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端数調整▲１</t>
        </r>
      </text>
    </comment>
    <comment ref="F34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端数調整△1</t>
        </r>
      </text>
    </comment>
  </commentList>
</comments>
</file>

<file path=xl/sharedStrings.xml><?xml version="1.0" encoding="utf-8"?>
<sst xmlns="http://schemas.openxmlformats.org/spreadsheetml/2006/main" count="435" uniqueCount="261">
  <si>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</si>
  <si>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</si>
  <si>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</si>
  <si>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</si>
  <si>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</si>
  <si>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</si>
  <si>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</si>
  <si>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</si>
  <si>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</si>
  <si>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</si>
  <si>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</si>
  <si>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</si>
  <si>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</si>
  <si>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</si>
  <si>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</si>
  <si>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</si>
  <si>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</si>
  <si>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</si>
  <si>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</si>
  <si>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</si>
  <si>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</si>
  <si>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</si>
  <si>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</si>
  <si>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</si>
  <si>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</si>
  <si>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</si>
  <si>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</si>
  <si>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</si>
  <si>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</si>
  <si>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</si>
  <si>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</si>
  <si>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</si>
  <si>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</si>
  <si>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</si>
  <si>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</si>
  <si>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</si>
  <si>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</si>
  <si>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</si>
  <si>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</si>
  <si>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</si>
  <si>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</si>
  <si>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</si>
  <si>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</si>
  <si>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</si>
  <si>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</si>
  <si>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</si>
  <si>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</si>
  <si>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</si>
  <si>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</si>
  <si>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</si>
  <si>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</si>
  <si>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</si>
  <si>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</si>
  <si>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</si>
  <si>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</si>
  <si>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</si>
  <si>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</si>
  <si>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</si>
  <si>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</si>
  <si>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</si>
  <si>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</si>
  <si>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</si>
  <si>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</si>
  <si>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</si>
  <si>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</si>
  <si>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</si>
  <si>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</si>
  <si>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</si>
  <si>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</si>
  <si>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</si>
  <si>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</si>
  <si>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</si>
  <si>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</si>
  <si>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</si>
  <si>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</si>
  <si>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</si>
  <si>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</si>
  <si>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</si>
  <si>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</si>
  <si>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</si>
  <si>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</si>
  <si>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</si>
  <si>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</si>
  <si>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</si>
  <si>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</si>
  <si>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</si>
  <si>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</si>
  <si>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</si>
  <si>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</si>
  <si>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</si>
  <si>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</si>
  <si>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</si>
  <si>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</si>
  <si>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</si>
  <si>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</si>
  <si>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</si>
  <si>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</si>
  <si>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</si>
  <si>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</si>
  <si>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</si>
  <si>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</si>
  <si>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</si>
  <si>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</si>
  <si>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</si>
  <si>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</si>
  <si>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</si>
  <si>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</si>
  <si>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</si>
  <si>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</si>
  <si>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</si>
  <si>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</si>
  <si>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</si>
  <si>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</si>
  <si>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</si>
  <si>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</si>
  <si>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</si>
  <si>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</si>
  <si>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</si>
  <si>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</si>
  <si>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</si>
  <si>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</si>
  <si>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</si>
  <si>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</si>
  <si>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</si>
  <si>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</si>
  <si>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</si>
  <si>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</si>
  <si>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</si>
  <si>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</si>
  <si>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</si>
  <si>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</si>
  <si>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</si>
  <si>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</si>
  <si>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</si>
  <si>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</si>
  <si>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</si>
  <si>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</si>
  <si>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</si>
  <si>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</si>
  <si>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</si>
  <si>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</si>
  <si>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</si>
  <si>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</si>
  <si>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</si>
  <si>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</si>
  <si>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</si>
  <si>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</si>
  <si>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</si>
  <si>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</si>
  <si>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</si>
  <si>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</si>
  <si>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</si>
  <si>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</si>
  <si>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</si>
  <si>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</si>
  <si>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</si>
  <si>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</si>
  <si>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</si>
  <si>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</si>
  <si>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</si>
  <si>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</si>
  <si>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</si>
  <si>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</si>
  <si>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</si>
  <si>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</si>
  <si>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</si>
  <si>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</si>
  <si>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</si>
  <si>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</si>
  <si>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</si>
  <si>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</si>
  <si>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</si>
  <si>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</si>
  <si>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</si>
  <si>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</si>
  <si>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</si>
  <si>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</si>
  <si>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</si>
  <si>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</si>
  <si>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</si>
  <si>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</si>
  <si>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</si>
  <si>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</si>
  <si>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</si>
  <si>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</si>
  <si>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</si>
  <si>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</si>
  <si>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</si>
  <si>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</si>
  <si>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</si>
  <si>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</si>
  <si>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</si>
  <si>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</si>
  <si>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</si>
  <si>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</si>
  <si>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</si>
  <si>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</si>
  <si>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</si>
  <si>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</si>
  <si>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</si>
  <si>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</si>
  <si>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</si>
  <si>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</si>
  <si>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</si>
  <si>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</si>
  <si>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</si>
  <si>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</si>
  <si>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</si>
  <si>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</si>
  <si>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</si>
  <si>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</si>
  <si>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</si>
  <si>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</si>
  <si>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</si>
  <si>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</si>
  <si>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</si>
  <si>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</si>
  <si>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</si>
  <si>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</si>
  <si>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</si>
  <si>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</si>
  <si>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</si>
  <si>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</si>
  <si>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</si>
  <si>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</si>
  <si>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</si>
  <si>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</si>
  <si>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</si>
  <si>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</si>
  <si>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</si>
  <si>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</si>
  <si>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</si>
  <si>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</si>
  <si>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</si>
  <si>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</si>
  <si>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</si>
  <si>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</si>
  <si>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</si>
  <si>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</si>
  <si>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</si>
  <si>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</si>
  <si>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</si>
  <si>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</si>
  <si>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</si>
  <si>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うち固定資産税</t>
    <phoneticPr fontId="9"/>
  </si>
  <si>
    <t xml:space="preserve"> </t>
    <phoneticPr fontId="9"/>
  </si>
  <si>
    <t>（単位：百万円）</t>
    <phoneticPr fontId="9"/>
  </si>
  <si>
    <t>水道事業</t>
    <rPh sb="0" eb="2">
      <t>スイドウ</t>
    </rPh>
    <rPh sb="2" eb="4">
      <t>ジギョウ</t>
    </rPh>
    <phoneticPr fontId="14"/>
  </si>
  <si>
    <t>病院事業</t>
    <rPh sb="0" eb="2">
      <t>ビョウイン</t>
    </rPh>
    <rPh sb="2" eb="4">
      <t>ジギョウ</t>
    </rPh>
    <phoneticPr fontId="14"/>
  </si>
  <si>
    <t>下水道事業</t>
    <rPh sb="0" eb="3">
      <t>ゲスイドウ</t>
    </rPh>
    <rPh sb="3" eb="5">
      <t>ジギョウ</t>
    </rPh>
    <phoneticPr fontId="14"/>
  </si>
  <si>
    <t>市場事業</t>
    <rPh sb="0" eb="2">
      <t>イチバ</t>
    </rPh>
    <rPh sb="2" eb="4">
      <t>ジギョウ</t>
    </rPh>
    <phoneticPr fontId="14"/>
  </si>
  <si>
    <t>駐車場整備事業</t>
    <phoneticPr fontId="9"/>
  </si>
  <si>
    <t>駐車場整備事業</t>
    <rPh sb="0" eb="3">
      <t>チュウシャバ</t>
    </rPh>
    <rPh sb="3" eb="5">
      <t>セイビ</t>
    </rPh>
    <rPh sb="5" eb="7">
      <t>ジギョウ</t>
    </rPh>
    <phoneticPr fontId="14"/>
  </si>
  <si>
    <t>奈良県</t>
    <rPh sb="0" eb="3">
      <t>ナラケン</t>
    </rPh>
    <phoneticPr fontId="9"/>
  </si>
  <si>
    <t>奈良県</t>
    <rPh sb="0" eb="3">
      <t>ナラケン</t>
    </rPh>
    <phoneticPr fontId="16"/>
  </si>
  <si>
    <t>土地開発公社</t>
    <rPh sb="0" eb="2">
      <t>トチ</t>
    </rPh>
    <rPh sb="2" eb="4">
      <t>カイハツ</t>
    </rPh>
    <rPh sb="4" eb="6">
      <t>コウシャ</t>
    </rPh>
    <phoneticPr fontId="14"/>
  </si>
  <si>
    <t>道路公社</t>
    <rPh sb="0" eb="2">
      <t>ドウロ</t>
    </rPh>
    <rPh sb="2" eb="4">
      <t>コウシャ</t>
    </rPh>
    <phoneticPr fontId="14"/>
  </si>
  <si>
    <t>住宅供給公社</t>
    <rPh sb="0" eb="2">
      <t>ジュウタク</t>
    </rPh>
    <rPh sb="2" eb="4">
      <t>キョウキュウ</t>
    </rPh>
    <rPh sb="4" eb="6">
      <t>コウシャ</t>
    </rPh>
    <phoneticPr fontId="14"/>
  </si>
  <si>
    <t>奈良県</t>
    <rPh sb="0" eb="3">
      <t>ナラケン</t>
    </rPh>
    <phoneticPr fontId="16"/>
  </si>
  <si>
    <t>奈良県</t>
    <rPh sb="0" eb="3">
      <t>ナラケン</t>
    </rPh>
    <phoneticPr fontId="9"/>
  </si>
  <si>
    <t>奈良県</t>
    <rPh sb="0" eb="3">
      <t>ナラケン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</si>
</sst>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11"/>
      <color rgb="FFFF0000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47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3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1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34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40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3" xfId="1" quotePrefix="1" applyNumberFormat="1" applyFont="1" applyBorder="1" applyAlignment="1">
      <alignment horizontal="right" vertical="center"/>
    </xf>
    <xf numFmtId="177" fontId="2" fillId="0" borderId="39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6" xfId="0" applyNumberFormat="1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41" fontId="0" fillId="0" borderId="4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0" xfId="0" applyNumberFormat="1" applyBorder="1" applyAlignment="1">
      <alignment horizontal="center" vertical="center" shrinkToFit="1"/>
    </xf>
    <xf numFmtId="41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Fill="1" applyBorder="1" applyAlignment="1">
      <alignment horizontal="right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5" xfId="0" applyNumberFormat="1" applyBorder="1" applyAlignment="1">
      <alignment horizontal="right" vertical="center"/>
    </xf>
    <xf numFmtId="177" fontId="0" fillId="0" borderId="50" xfId="0" applyNumberFormat="1" applyBorder="1" applyAlignment="1">
      <alignment vertical="center"/>
    </xf>
    <xf numFmtId="177" fontId="2" fillId="0" borderId="50" xfId="1" applyNumberFormat="1" applyBorder="1" applyAlignment="1">
      <alignment horizontal="right" vertical="center"/>
    </xf>
    <xf numFmtId="181" fontId="0" fillId="0" borderId="52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7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177" fontId="2" fillId="0" borderId="51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2" xfId="0" applyNumberFormat="1" applyBorder="1" applyAlignment="1">
      <alignment vertical="center"/>
    </xf>
    <xf numFmtId="182" fontId="2" fillId="0" borderId="52" xfId="1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178" fontId="2" fillId="0" borderId="52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2" fillId="0" borderId="54" xfId="1" applyNumberFormat="1" applyBorder="1" applyAlignment="1">
      <alignment vertical="center"/>
    </xf>
    <xf numFmtId="41" fontId="0" fillId="0" borderId="55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2" fillId="0" borderId="50" xfId="1" applyNumberFormat="1" applyBorder="1" applyAlignment="1">
      <alignment vertical="center"/>
    </xf>
    <xf numFmtId="178" fontId="2" fillId="0" borderId="54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3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6" xfId="0" applyNumberFormat="1" applyFont="1" applyBorder="1" applyAlignment="1">
      <alignment vertical="center"/>
    </xf>
    <xf numFmtId="0" fontId="0" fillId="0" borderId="47" xfId="0" applyBorder="1" applyAlignment="1">
      <alignment horizontal="distributed" vertical="center"/>
    </xf>
    <xf numFmtId="177" fontId="2" fillId="0" borderId="56" xfId="1" applyNumberFormat="1" applyBorder="1" applyAlignment="1">
      <alignment horizontal="center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38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4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8" xfId="1" applyNumberFormat="1" applyBorder="1" applyAlignment="1">
      <alignment vertical="center"/>
    </xf>
    <xf numFmtId="177" fontId="2" fillId="0" borderId="59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6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3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177" fontId="2" fillId="0" borderId="30" xfId="1" applyNumberFormat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0" fillId="0" borderId="24" xfId="1" applyNumberFormat="1" applyFont="1" applyFill="1" applyBorder="1" applyAlignment="1">
      <alignment vertical="center"/>
    </xf>
    <xf numFmtId="177" fontId="0" fillId="0" borderId="25" xfId="1" applyNumberFormat="1" applyFont="1" applyFill="1" applyBorder="1" applyAlignment="1">
      <alignment vertical="center"/>
    </xf>
    <xf numFmtId="177" fontId="0" fillId="0" borderId="5" xfId="1" applyNumberFormat="1" applyFont="1" applyFill="1" applyBorder="1" applyAlignment="1">
      <alignment vertical="center"/>
    </xf>
    <xf numFmtId="177" fontId="0" fillId="0" borderId="3" xfId="1" applyNumberFormat="1" applyFont="1" applyFill="1" applyBorder="1" applyAlignment="1">
      <alignment vertical="center"/>
    </xf>
    <xf numFmtId="177" fontId="0" fillId="0" borderId="30" xfId="1" applyNumberFormat="1" applyFont="1" applyFill="1" applyBorder="1" applyAlignment="1">
      <alignment vertical="center"/>
    </xf>
    <xf numFmtId="177" fontId="0" fillId="0" borderId="3" xfId="1" applyNumberFormat="1" applyFont="1" applyBorder="1" applyAlignment="1">
      <alignment vertical="center"/>
    </xf>
    <xf numFmtId="177" fontId="0" fillId="0" borderId="24" xfId="1" applyNumberFormat="1" applyFont="1" applyBorder="1" applyAlignment="1">
      <alignment vertical="center"/>
    </xf>
    <xf numFmtId="177" fontId="0" fillId="0" borderId="25" xfId="1" applyNumberFormat="1" applyFont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177" fontId="0" fillId="0" borderId="30" xfId="1" applyNumberFormat="1" applyFont="1" applyBorder="1" applyAlignment="1">
      <alignment vertical="center"/>
    </xf>
    <xf numFmtId="177" fontId="0" fillId="0" borderId="19" xfId="1" applyNumberFormat="1" applyFont="1" applyBorder="1" applyAlignment="1">
      <alignment vertical="center"/>
    </xf>
    <xf numFmtId="177" fontId="0" fillId="0" borderId="32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177" fontId="0" fillId="0" borderId="5" xfId="1" quotePrefix="1" applyNumberFormat="1" applyFont="1" applyBorder="1" applyAlignment="1">
      <alignment horizontal="right" vertical="center"/>
    </xf>
    <xf numFmtId="177" fontId="0" fillId="0" borderId="4" xfId="1" applyNumberFormat="1" applyFont="1" applyBorder="1" applyAlignment="1">
      <alignment vertical="center"/>
    </xf>
    <xf numFmtId="177" fontId="0" fillId="0" borderId="20" xfId="1" quotePrefix="1" applyNumberFormat="1" applyFont="1" applyBorder="1" applyAlignment="1">
      <alignment horizontal="right" vertical="center"/>
    </xf>
    <xf numFmtId="177" fontId="0" fillId="0" borderId="29" xfId="1" applyNumberFormat="1" applyFon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0" fillId="0" borderId="24" xfId="1" quotePrefix="1" applyNumberFormat="1" applyFont="1" applyBorder="1" applyAlignment="1">
      <alignment horizontal="right" vertical="center"/>
    </xf>
    <xf numFmtId="177" fontId="0" fillId="0" borderId="11" xfId="1" applyNumberFormat="1" applyFont="1" applyBorder="1" applyAlignment="1">
      <alignment vertical="center"/>
    </xf>
    <xf numFmtId="177" fontId="0" fillId="0" borderId="20" xfId="1" applyNumberFormat="1" applyFont="1" applyBorder="1" applyAlignment="1">
      <alignment vertical="center"/>
    </xf>
    <xf numFmtId="177" fontId="0" fillId="0" borderId="32" xfId="1" quotePrefix="1" applyNumberFormat="1" applyFont="1" applyBorder="1" applyAlignment="1">
      <alignment horizontal="right" vertical="center"/>
    </xf>
    <xf numFmtId="177" fontId="0" fillId="0" borderId="52" xfId="0" quotePrefix="1" applyNumberFormat="1" applyBorder="1" applyAlignment="1">
      <alignment horizontal="right" vertical="center"/>
    </xf>
    <xf numFmtId="177" fontId="19" fillId="0" borderId="52" xfId="1" applyNumberFormat="1" applyFont="1" applyBorder="1" applyAlignment="1">
      <alignment horizontal="right" vertical="center"/>
    </xf>
    <xf numFmtId="177" fontId="0" fillId="0" borderId="56" xfId="1" applyNumberFormat="1" applyFont="1" applyBorder="1" applyAlignment="1">
      <alignment horizontal="center" vertical="center"/>
    </xf>
    <xf numFmtId="177" fontId="0" fillId="0" borderId="9" xfId="1" applyNumberFormat="1" applyFont="1" applyBorder="1" applyAlignment="1">
      <alignment horizontal="center" vertical="center"/>
    </xf>
    <xf numFmtId="177" fontId="0" fillId="0" borderId="32" xfId="1" applyNumberFormat="1" applyFont="1" applyBorder="1" applyAlignment="1">
      <alignment horizontal="center" vertical="center"/>
    </xf>
    <xf numFmtId="177" fontId="0" fillId="0" borderId="20" xfId="1" applyNumberFormat="1" applyFont="1" applyBorder="1" applyAlignment="1">
      <alignment horizontal="center" vertical="center"/>
    </xf>
    <xf numFmtId="177" fontId="0" fillId="0" borderId="58" xfId="1" applyNumberFormat="1" applyFont="1" applyBorder="1" applyAlignment="1">
      <alignment vertical="center"/>
    </xf>
    <xf numFmtId="177" fontId="0" fillId="0" borderId="46" xfId="1" applyNumberFormat="1" applyFont="1" applyBorder="1" applyAlignment="1">
      <alignment vertical="center"/>
    </xf>
    <xf numFmtId="177" fontId="0" fillId="0" borderId="30" xfId="1" applyNumberFormat="1" applyFont="1" applyBorder="1" applyAlignment="1">
      <alignment vertical="center"/>
    </xf>
    <xf numFmtId="0" fontId="0" fillId="0" borderId="11" xfId="0" applyNumberFormat="1" applyFill="1" applyBorder="1" applyAlignment="1">
      <alignment horizontal="centerContinuous" vertical="center"/>
    </xf>
    <xf numFmtId="0" fontId="0" fillId="0" borderId="5" xfId="0" applyNumberFormat="1" applyFill="1" applyBorder="1" applyAlignment="1">
      <alignment horizontal="center" vertical="center"/>
    </xf>
    <xf numFmtId="177" fontId="2" fillId="0" borderId="3" xfId="1" applyNumberFormat="1" applyFill="1" applyBorder="1" applyAlignment="1">
      <alignment vertical="center"/>
    </xf>
    <xf numFmtId="177" fontId="2" fillId="0" borderId="30" xfId="1" applyNumberForma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77" fontId="2" fillId="0" borderId="25" xfId="1" applyNumberFormat="1" applyFill="1" applyBorder="1" applyAlignment="1">
      <alignment vertical="center"/>
    </xf>
    <xf numFmtId="177" fontId="2" fillId="0" borderId="5" xfId="1" applyNumberFormat="1" applyFill="1" applyBorder="1" applyAlignment="1">
      <alignment vertical="center"/>
    </xf>
    <xf numFmtId="177" fontId="2" fillId="0" borderId="20" xfId="1" applyNumberFormat="1" applyFill="1" applyBorder="1" applyAlignment="1">
      <alignment vertical="center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4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4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0" xfId="1" applyNumberFormat="1" applyFont="1" applyBorder="1" applyAlignment="1">
      <alignment vertical="center" textRotation="255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41" fontId="0" fillId="0" borderId="35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3" fillId="0" borderId="61" xfId="3" applyFont="1" applyBorder="1" applyAlignment="1">
      <alignment vertical="center" textRotation="255"/>
    </xf>
    <xf numFmtId="0" fontId="13" fillId="0" borderId="62" xfId="3" applyFont="1" applyBorder="1" applyAlignment="1">
      <alignment vertical="center" textRotation="255"/>
    </xf>
    <xf numFmtId="0" fontId="13" fillId="0" borderId="61" xfId="3" applyFont="1" applyBorder="1" applyAlignment="1">
      <alignment vertical="center"/>
    </xf>
    <xf numFmtId="0" fontId="13" fillId="0" borderId="62" xfId="3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30" xfId="1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7" fontId="2" fillId="0" borderId="40" xfId="1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0" xfId="0" applyNumberFormat="1" applyBorder="1" applyAlignment="1">
      <alignment horizontal="center" vertical="center" textRotation="255"/>
    </xf>
    <xf numFmtId="177" fontId="0" fillId="0" borderId="9" xfId="1" applyNumberFormat="1" applyFont="1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41" fontId="0" fillId="0" borderId="55" xfId="0" applyNumberForma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224117</xdr:colOff>
      <xdr:row>9</xdr:row>
      <xdr:rowOff>11206</xdr:rowOff>
    </xdr:from>
    <xdr:to>
      <xdr:col>9</xdr:col>
      <xdr:colOff>649941</xdr:colOff>
      <xdr:row>17</xdr:row>
      <xdr:rowOff>44824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7788088" y="2005853"/>
          <a:ext cx="1389529" cy="182655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400"/>
            <a:t>H26.3.31</a:t>
          </a:r>
        </a:p>
        <a:p>
          <a:pPr algn="ctr"/>
          <a:r>
            <a:rPr kumimoji="1" lang="ja-JP" altLang="en-US" sz="1400"/>
            <a:t>解散</a:t>
          </a:r>
        </a:p>
      </xdr:txBody>
    </xdr:sp>
    <xdr:clientData/>
  </xdr:twoCellAnchor>
  <xdr:twoCellAnchor>
    <xdr:from>
      <xdr:col>6</xdr:col>
      <xdr:colOff>40333</xdr:colOff>
      <xdr:row>9</xdr:row>
      <xdr:rowOff>6723</xdr:rowOff>
    </xdr:from>
    <xdr:to>
      <xdr:col>6</xdr:col>
      <xdr:colOff>930080</xdr:colOff>
      <xdr:row>17</xdr:row>
      <xdr:rowOff>40341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5676892" y="2001370"/>
          <a:ext cx="889747" cy="182655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400"/>
            <a:t>H31.3.31</a:t>
          </a:r>
        </a:p>
        <a:p>
          <a:pPr algn="ctr"/>
          <a:r>
            <a:rPr kumimoji="1" lang="ja-JP" altLang="en-US" sz="1400"/>
            <a:t>解散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5" t="s">
        <v>0</v>
      </c>
      <c r="B1" s="55"/>
      <c r="C1" s="55"/>
      <c r="D1" s="55"/>
      <c r="E1" s="99" t="s">
        <v>253</v>
      </c>
      <c r="F1" s="1"/>
    </row>
    <row r="2" spans="1:11">
      <c r="F2" s="239"/>
    </row>
    <row r="3" spans="1:11" ht="14">
      <c r="A3" s="25" t="s">
        <v>92</v>
      </c>
      <c r="F3" s="239"/>
    </row>
    <row r="4" spans="1:11">
      <c r="F4" s="239"/>
    </row>
    <row r="5" spans="1:11">
      <c r="A5" s="56" t="s">
        <v>231</v>
      </c>
      <c r="B5" s="56"/>
      <c r="C5" s="56"/>
      <c r="D5" s="56"/>
      <c r="E5" s="56"/>
      <c r="F5" s="239"/>
    </row>
    <row r="6" spans="1:11" ht="14">
      <c r="A6" s="3"/>
      <c r="F6" s="239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85" t="s">
        <v>232</v>
      </c>
      <c r="G7" s="20"/>
      <c r="H7" s="37" t="s">
        <v>2</v>
      </c>
      <c r="I7" s="39" t="s">
        <v>22</v>
      </c>
    </row>
    <row r="8" spans="1:11" ht="17.149999999999999" customHeight="1">
      <c r="A8" s="57"/>
      <c r="B8" s="58"/>
      <c r="C8" s="58"/>
      <c r="D8" s="58"/>
      <c r="E8" s="58"/>
      <c r="F8" s="286" t="s">
        <v>90</v>
      </c>
      <c r="G8" s="24" t="s">
        <v>3</v>
      </c>
      <c r="H8" s="38"/>
      <c r="I8" s="40"/>
    </row>
    <row r="9" spans="1:11" ht="18" customHeight="1">
      <c r="A9" s="293" t="s">
        <v>87</v>
      </c>
      <c r="B9" s="293" t="s">
        <v>89</v>
      </c>
      <c r="C9" s="53" t="s">
        <v>4</v>
      </c>
      <c r="D9" s="54"/>
      <c r="E9" s="54"/>
      <c r="F9" s="287">
        <v>171336</v>
      </c>
      <c r="G9" s="72">
        <f>F9/$F$27*100</f>
        <v>30.688492173660727</v>
      </c>
      <c r="H9" s="259">
        <v>176126</v>
      </c>
      <c r="I9" s="77">
        <f>(F9/H9-1)*100</f>
        <v>-2.7196438913050902</v>
      </c>
      <c r="K9" s="104"/>
    </row>
    <row r="10" spans="1:11" ht="18" customHeight="1">
      <c r="A10" s="294"/>
      <c r="B10" s="294"/>
      <c r="C10" s="7"/>
      <c r="D10" s="248" t="s">
        <v>23</v>
      </c>
      <c r="E10" s="51"/>
      <c r="F10" s="288">
        <v>54399</v>
      </c>
      <c r="G10" s="73">
        <f t="shared" ref="G10:G27" si="0">F10/$F$27*100</f>
        <v>9.7435640248107216</v>
      </c>
      <c r="H10" s="252">
        <v>55852</v>
      </c>
      <c r="I10" s="78">
        <f t="shared" ref="I10:I27" si="1">(F10/H10-1)*100</f>
        <v>-2.6015182983599505</v>
      </c>
    </row>
    <row r="11" spans="1:11" ht="18" customHeight="1">
      <c r="A11" s="294"/>
      <c r="B11" s="294"/>
      <c r="C11" s="7"/>
      <c r="D11" s="16"/>
      <c r="E11" s="21" t="s">
        <v>24</v>
      </c>
      <c r="F11" s="237">
        <v>44852</v>
      </c>
      <c r="G11" s="74">
        <f t="shared" si="0"/>
        <v>8.0335729267231102</v>
      </c>
      <c r="H11" s="253">
        <v>46359</v>
      </c>
      <c r="I11" s="79">
        <f t="shared" si="1"/>
        <v>-3.250717228585609</v>
      </c>
    </row>
    <row r="12" spans="1:11" ht="18" customHeight="1">
      <c r="A12" s="294"/>
      <c r="B12" s="294"/>
      <c r="C12" s="7"/>
      <c r="D12" s="16"/>
      <c r="E12" s="21" t="s">
        <v>25</v>
      </c>
      <c r="F12" s="237">
        <v>862</v>
      </c>
      <c r="G12" s="74">
        <f t="shared" si="0"/>
        <v>0.15439534163103813</v>
      </c>
      <c r="H12" s="253">
        <v>1643</v>
      </c>
      <c r="I12" s="79">
        <f t="shared" si="1"/>
        <v>-47.534996956786365</v>
      </c>
    </row>
    <row r="13" spans="1:11" ht="18" customHeight="1">
      <c r="A13" s="294"/>
      <c r="B13" s="294"/>
      <c r="C13" s="7"/>
      <c r="D13" s="31"/>
      <c r="E13" s="21" t="s">
        <v>26</v>
      </c>
      <c r="F13" s="237">
        <v>471</v>
      </c>
      <c r="G13" s="74">
        <f t="shared" si="0"/>
        <v>8.4362187828560267E-2</v>
      </c>
      <c r="H13" s="253">
        <v>472</v>
      </c>
      <c r="I13" s="79">
        <f t="shared" si="1"/>
        <v>-0.21186440677966045</v>
      </c>
    </row>
    <row r="14" spans="1:11" ht="18" customHeight="1">
      <c r="A14" s="294"/>
      <c r="B14" s="294"/>
      <c r="C14" s="7"/>
      <c r="D14" s="59" t="s">
        <v>27</v>
      </c>
      <c r="E14" s="49"/>
      <c r="F14" s="287">
        <v>18508</v>
      </c>
      <c r="G14" s="72">
        <f t="shared" si="0"/>
        <v>3.3150220219341691</v>
      </c>
      <c r="H14" s="251">
        <v>20650</v>
      </c>
      <c r="I14" s="80">
        <f t="shared" si="1"/>
        <v>-10.372881355932206</v>
      </c>
    </row>
    <row r="15" spans="1:11" ht="18" customHeight="1">
      <c r="A15" s="294"/>
      <c r="B15" s="294"/>
      <c r="C15" s="7"/>
      <c r="D15" s="16"/>
      <c r="E15" s="21" t="s">
        <v>28</v>
      </c>
      <c r="F15" s="237">
        <v>1055</v>
      </c>
      <c r="G15" s="74">
        <f t="shared" si="0"/>
        <v>0.18896413621896196</v>
      </c>
      <c r="H15" s="253">
        <v>1314</v>
      </c>
      <c r="I15" s="79">
        <f t="shared" si="1"/>
        <v>-19.710806697108062</v>
      </c>
    </row>
    <row r="16" spans="1:11" ht="18" customHeight="1">
      <c r="A16" s="294"/>
      <c r="B16" s="294"/>
      <c r="C16" s="7"/>
      <c r="D16" s="16"/>
      <c r="E16" s="27" t="s">
        <v>29</v>
      </c>
      <c r="F16" s="288">
        <v>17453</v>
      </c>
      <c r="G16" s="73">
        <f t="shared" si="0"/>
        <v>3.1260578857152068</v>
      </c>
      <c r="H16" s="252">
        <v>19336</v>
      </c>
      <c r="I16" s="78">
        <f t="shared" si="1"/>
        <v>-9.738311956971458</v>
      </c>
      <c r="K16" s="105"/>
    </row>
    <row r="17" spans="1:26" ht="18" customHeight="1">
      <c r="A17" s="294"/>
      <c r="B17" s="294"/>
      <c r="C17" s="7"/>
      <c r="D17" s="296" t="s">
        <v>30</v>
      </c>
      <c r="E17" s="297"/>
      <c r="F17" s="288">
        <v>18980</v>
      </c>
      <c r="G17" s="73">
        <f t="shared" si="0"/>
        <v>3.3995633226880555</v>
      </c>
      <c r="H17" s="252">
        <v>17571</v>
      </c>
      <c r="I17" s="78">
        <f t="shared" si="1"/>
        <v>8.0188947697911406</v>
      </c>
    </row>
    <row r="18" spans="1:26" ht="18" customHeight="1">
      <c r="A18" s="294"/>
      <c r="B18" s="294"/>
      <c r="C18" s="7"/>
      <c r="D18" s="298" t="s">
        <v>93</v>
      </c>
      <c r="E18" s="299"/>
      <c r="F18" s="237">
        <v>2036</v>
      </c>
      <c r="G18" s="74">
        <f t="shared" si="0"/>
        <v>0.36467391596379767</v>
      </c>
      <c r="H18" s="253">
        <v>2254</v>
      </c>
      <c r="I18" s="79">
        <f t="shared" si="1"/>
        <v>-9.6716947648624707</v>
      </c>
    </row>
    <row r="19" spans="1:26" ht="18" customHeight="1">
      <c r="A19" s="294"/>
      <c r="B19" s="294"/>
      <c r="C19" s="10"/>
      <c r="D19" s="298" t="s">
        <v>244</v>
      </c>
      <c r="E19" s="299"/>
      <c r="F19" s="253">
        <v>0</v>
      </c>
      <c r="G19" s="74">
        <f t="shared" si="0"/>
        <v>0</v>
      </c>
      <c r="H19" s="253">
        <v>0</v>
      </c>
      <c r="I19" s="79" t="e">
        <f t="shared" si="1"/>
        <v>#DIV/0!</v>
      </c>
      <c r="Z19" s="2" t="s">
        <v>245</v>
      </c>
    </row>
    <row r="20" spans="1:26" ht="18" customHeight="1">
      <c r="A20" s="294"/>
      <c r="B20" s="294"/>
      <c r="C20" s="42" t="s">
        <v>5</v>
      </c>
      <c r="D20" s="41"/>
      <c r="E20" s="41"/>
      <c r="F20" s="237">
        <v>16467</v>
      </c>
      <c r="G20" s="74">
        <f>F20/$F$27*100</f>
        <v>2.9494525413437409</v>
      </c>
      <c r="H20" s="254">
        <v>25277</v>
      </c>
      <c r="I20" s="79">
        <f t="shared" si="1"/>
        <v>-34.853819677968112</v>
      </c>
    </row>
    <row r="21" spans="1:26" ht="18" customHeight="1">
      <c r="A21" s="294"/>
      <c r="B21" s="294"/>
      <c r="C21" s="42" t="s">
        <v>6</v>
      </c>
      <c r="D21" s="41"/>
      <c r="E21" s="41"/>
      <c r="F21" s="237">
        <v>161700</v>
      </c>
      <c r="G21" s="74">
        <f t="shared" si="0"/>
        <v>28.962560025219098</v>
      </c>
      <c r="H21" s="260">
        <v>155000</v>
      </c>
      <c r="I21" s="79">
        <f t="shared" si="1"/>
        <v>4.3225806451612891</v>
      </c>
    </row>
    <row r="22" spans="1:26" ht="18" customHeight="1">
      <c r="A22" s="294"/>
      <c r="B22" s="294"/>
      <c r="C22" s="42" t="s">
        <v>31</v>
      </c>
      <c r="D22" s="41"/>
      <c r="E22" s="41"/>
      <c r="F22" s="237">
        <v>7679</v>
      </c>
      <c r="G22" s="74">
        <f>F22/$F$27*100</f>
        <v>1.3754081535785867</v>
      </c>
      <c r="H22" s="260">
        <v>7891</v>
      </c>
      <c r="I22" s="79">
        <f t="shared" si="1"/>
        <v>-2.6866049930300395</v>
      </c>
    </row>
    <row r="23" spans="1:26" ht="18" customHeight="1">
      <c r="A23" s="294"/>
      <c r="B23" s="294"/>
      <c r="C23" s="42" t="s">
        <v>7</v>
      </c>
      <c r="D23" s="41"/>
      <c r="E23" s="41"/>
      <c r="F23" s="67">
        <v>65397</v>
      </c>
      <c r="G23" s="74">
        <f t="shared" si="0"/>
        <v>11.713447977546403</v>
      </c>
      <c r="H23" s="260">
        <v>63437</v>
      </c>
      <c r="I23" s="79">
        <f t="shared" si="1"/>
        <v>3.08967952456769</v>
      </c>
    </row>
    <row r="24" spans="1:26" ht="18" customHeight="1">
      <c r="A24" s="294"/>
      <c r="B24" s="294"/>
      <c r="C24" s="42" t="s">
        <v>32</v>
      </c>
      <c r="D24" s="41"/>
      <c r="E24" s="41"/>
      <c r="F24" s="67">
        <v>1428</v>
      </c>
      <c r="G24" s="74">
        <f t="shared" si="0"/>
        <v>0.25577325736557127</v>
      </c>
      <c r="H24" s="260">
        <v>2139</v>
      </c>
      <c r="I24" s="79">
        <f t="shared" si="1"/>
        <v>-33.239831697054697</v>
      </c>
    </row>
    <row r="25" spans="1:26" ht="18" customHeight="1">
      <c r="A25" s="294"/>
      <c r="B25" s="294"/>
      <c r="C25" s="42" t="s">
        <v>8</v>
      </c>
      <c r="D25" s="41"/>
      <c r="E25" s="41"/>
      <c r="F25" s="67">
        <v>81426</v>
      </c>
      <c r="G25" s="74">
        <f t="shared" si="0"/>
        <v>14.584449057597343</v>
      </c>
      <c r="H25" s="260">
        <v>67359</v>
      </c>
      <c r="I25" s="79">
        <f t="shared" si="1"/>
        <v>20.883623569233499</v>
      </c>
    </row>
    <row r="26" spans="1:26" ht="18" customHeight="1">
      <c r="A26" s="294"/>
      <c r="B26" s="294"/>
      <c r="C26" s="43" t="s">
        <v>9</v>
      </c>
      <c r="D26" s="44"/>
      <c r="E26" s="44"/>
      <c r="F26" s="69">
        <v>52874</v>
      </c>
      <c r="G26" s="75">
        <f t="shared" si="0"/>
        <v>9.4704168136885265</v>
      </c>
      <c r="H26" s="261">
        <v>84292</v>
      </c>
      <c r="I26" s="81">
        <f t="shared" si="1"/>
        <v>-37.272813552887584</v>
      </c>
    </row>
    <row r="27" spans="1:26" ht="18" customHeight="1">
      <c r="A27" s="294"/>
      <c r="B27" s="295"/>
      <c r="C27" s="45" t="s">
        <v>10</v>
      </c>
      <c r="D27" s="29"/>
      <c r="E27" s="29"/>
      <c r="F27" s="70">
        <f>SUM(F9,F20:F26)</f>
        <v>558307</v>
      </c>
      <c r="G27" s="76">
        <f t="shared" si="0"/>
        <v>100</v>
      </c>
      <c r="H27" s="262">
        <f>SUM(H9,H20:H26)</f>
        <v>581521</v>
      </c>
      <c r="I27" s="82">
        <f t="shared" si="1"/>
        <v>-3.9919452607902417</v>
      </c>
    </row>
    <row r="28" spans="1:26" ht="18" customHeight="1">
      <c r="A28" s="294"/>
      <c r="B28" s="293" t="s">
        <v>88</v>
      </c>
      <c r="C28" s="53" t="s">
        <v>11</v>
      </c>
      <c r="D28" s="54"/>
      <c r="E28" s="54"/>
      <c r="F28" s="63">
        <f>SUM(F29:F31)</f>
        <v>250361</v>
      </c>
      <c r="G28" s="72">
        <f>F28/$F$45*100</f>
        <v>44.842891097550272</v>
      </c>
      <c r="H28" s="259">
        <v>267793</v>
      </c>
      <c r="I28" s="83">
        <f>(F28/H28-1)*100</f>
        <v>-6.5095054762447147</v>
      </c>
    </row>
    <row r="29" spans="1:26" ht="18" customHeight="1">
      <c r="A29" s="294"/>
      <c r="B29" s="294"/>
      <c r="C29" s="7"/>
      <c r="D29" s="249" t="s">
        <v>12</v>
      </c>
      <c r="E29" s="41"/>
      <c r="F29" s="67">
        <v>144437</v>
      </c>
      <c r="G29" s="74">
        <f t="shared" ref="G29:G45" si="2">F29/$F$45*100</f>
        <v>25.870533595315838</v>
      </c>
      <c r="H29" s="260">
        <v>148280</v>
      </c>
      <c r="I29" s="84">
        <f t="shared" ref="I29:I45" si="3">(F29/H29-1)*100</f>
        <v>-2.5917183706501201</v>
      </c>
    </row>
    <row r="30" spans="1:26" ht="18" customHeight="1">
      <c r="A30" s="294"/>
      <c r="B30" s="294"/>
      <c r="C30" s="7"/>
      <c r="D30" s="249" t="s">
        <v>33</v>
      </c>
      <c r="E30" s="41"/>
      <c r="F30" s="67">
        <v>16055</v>
      </c>
      <c r="G30" s="74">
        <f t="shared" si="2"/>
        <v>2.8756580161094165</v>
      </c>
      <c r="H30" s="260">
        <v>15387</v>
      </c>
      <c r="I30" s="84">
        <f t="shared" si="3"/>
        <v>4.3413270943003734</v>
      </c>
    </row>
    <row r="31" spans="1:26" ht="18" customHeight="1">
      <c r="A31" s="294"/>
      <c r="B31" s="294"/>
      <c r="C31" s="18"/>
      <c r="D31" s="249" t="s">
        <v>13</v>
      </c>
      <c r="E31" s="41"/>
      <c r="F31" s="67">
        <v>89869</v>
      </c>
      <c r="G31" s="74">
        <f t="shared" si="2"/>
        <v>16.096699486125019</v>
      </c>
      <c r="H31" s="260">
        <v>104125</v>
      </c>
      <c r="I31" s="84">
        <f t="shared" si="3"/>
        <v>-13.691236494597836</v>
      </c>
    </row>
    <row r="32" spans="1:26" ht="18" customHeight="1">
      <c r="A32" s="294"/>
      <c r="B32" s="294"/>
      <c r="C32" s="48" t="s">
        <v>14</v>
      </c>
      <c r="D32" s="49"/>
      <c r="E32" s="49"/>
      <c r="F32" s="63">
        <f>SUM(F33:F38)+200</f>
        <v>222158</v>
      </c>
      <c r="G32" s="72">
        <f t="shared" si="2"/>
        <v>39.79136926458024</v>
      </c>
      <c r="H32" s="259">
        <v>230481</v>
      </c>
      <c r="I32" s="83">
        <f t="shared" si="3"/>
        <v>-3.6111436517543782</v>
      </c>
    </row>
    <row r="33" spans="1:9" ht="18" customHeight="1">
      <c r="A33" s="294"/>
      <c r="B33" s="294"/>
      <c r="C33" s="7"/>
      <c r="D33" s="249" t="s">
        <v>15</v>
      </c>
      <c r="E33" s="41"/>
      <c r="F33" s="67">
        <v>18973</v>
      </c>
      <c r="G33" s="74">
        <f t="shared" si="2"/>
        <v>3.3983095322107726</v>
      </c>
      <c r="H33" s="260">
        <v>17048</v>
      </c>
      <c r="I33" s="84">
        <f t="shared" si="3"/>
        <v>11.291647114030967</v>
      </c>
    </row>
    <row r="34" spans="1:9" ht="18" customHeight="1">
      <c r="A34" s="294"/>
      <c r="B34" s="294"/>
      <c r="C34" s="7"/>
      <c r="D34" s="249" t="s">
        <v>34</v>
      </c>
      <c r="E34" s="41"/>
      <c r="F34" s="67">
        <v>5109</v>
      </c>
      <c r="G34" s="74">
        <f t="shared" si="2"/>
        <v>0.91508793549068879</v>
      </c>
      <c r="H34" s="260">
        <v>4865</v>
      </c>
      <c r="I34" s="84">
        <f t="shared" si="3"/>
        <v>5.0154162384378198</v>
      </c>
    </row>
    <row r="35" spans="1:9" ht="18" customHeight="1">
      <c r="A35" s="294"/>
      <c r="B35" s="294"/>
      <c r="C35" s="7"/>
      <c r="D35" s="249" t="s">
        <v>35</v>
      </c>
      <c r="E35" s="41"/>
      <c r="F35" s="67">
        <v>167797</v>
      </c>
      <c r="G35" s="74">
        <f t="shared" si="2"/>
        <v>30.054611530931908</v>
      </c>
      <c r="H35" s="260">
        <v>152547</v>
      </c>
      <c r="I35" s="84">
        <f t="shared" si="3"/>
        <v>9.9969189823464255</v>
      </c>
    </row>
    <row r="36" spans="1:9" ht="18" customHeight="1">
      <c r="A36" s="294"/>
      <c r="B36" s="294"/>
      <c r="C36" s="7"/>
      <c r="D36" s="249" t="s">
        <v>36</v>
      </c>
      <c r="E36" s="41"/>
      <c r="F36" s="67">
        <v>18595</v>
      </c>
      <c r="G36" s="74">
        <f t="shared" si="2"/>
        <v>3.3306048464375335</v>
      </c>
      <c r="H36" s="260">
        <v>17469</v>
      </c>
      <c r="I36" s="84">
        <f t="shared" si="3"/>
        <v>6.4457038181922277</v>
      </c>
    </row>
    <row r="37" spans="1:9" ht="18" customHeight="1">
      <c r="A37" s="294"/>
      <c r="B37" s="294"/>
      <c r="C37" s="7"/>
      <c r="D37" s="249" t="s">
        <v>16</v>
      </c>
      <c r="E37" s="41"/>
      <c r="F37" s="67">
        <v>5070</v>
      </c>
      <c r="G37" s="74">
        <f t="shared" si="2"/>
        <v>0.90810253140297359</v>
      </c>
      <c r="H37" s="260">
        <v>31671</v>
      </c>
      <c r="I37" s="84">
        <f t="shared" si="3"/>
        <v>-83.991664298569674</v>
      </c>
    </row>
    <row r="38" spans="1:9" ht="18" customHeight="1">
      <c r="A38" s="294"/>
      <c r="B38" s="294"/>
      <c r="C38" s="18"/>
      <c r="D38" s="249" t="s">
        <v>37</v>
      </c>
      <c r="E38" s="41"/>
      <c r="F38" s="67">
        <v>6414</v>
      </c>
      <c r="G38" s="74">
        <f t="shared" si="2"/>
        <v>1.1488303030411584</v>
      </c>
      <c r="H38" s="260">
        <v>6779</v>
      </c>
      <c r="I38" s="84">
        <f t="shared" si="3"/>
        <v>-5.384274966809266</v>
      </c>
    </row>
    <row r="39" spans="1:9" ht="18" customHeight="1">
      <c r="A39" s="294"/>
      <c r="B39" s="294"/>
      <c r="C39" s="48" t="s">
        <v>17</v>
      </c>
      <c r="D39" s="49"/>
      <c r="E39" s="49"/>
      <c r="F39" s="63">
        <f>F40+F43</f>
        <v>85788</v>
      </c>
      <c r="G39" s="72">
        <f t="shared" si="2"/>
        <v>15.365739637869488</v>
      </c>
      <c r="H39" s="259">
        <f>H40+H43</f>
        <v>83247</v>
      </c>
      <c r="I39" s="83">
        <f t="shared" si="3"/>
        <v>3.0523622472881984</v>
      </c>
    </row>
    <row r="40" spans="1:9" ht="18" customHeight="1">
      <c r="A40" s="294"/>
      <c r="B40" s="294"/>
      <c r="C40" s="7"/>
      <c r="D40" s="248" t="s">
        <v>18</v>
      </c>
      <c r="E40" s="51"/>
      <c r="F40" s="250">
        <f>F41+F42</f>
        <v>81268</v>
      </c>
      <c r="G40" s="73">
        <f t="shared" si="2"/>
        <v>14.556149215395831</v>
      </c>
      <c r="H40" s="263">
        <v>79631</v>
      </c>
      <c r="I40" s="85">
        <f t="shared" si="3"/>
        <v>2.0557320641458654</v>
      </c>
    </row>
    <row r="41" spans="1:9" ht="18" customHeight="1">
      <c r="A41" s="294"/>
      <c r="B41" s="294"/>
      <c r="C41" s="7"/>
      <c r="D41" s="16"/>
      <c r="E41" s="101" t="s">
        <v>91</v>
      </c>
      <c r="F41" s="67">
        <v>51417</v>
      </c>
      <c r="G41" s="74">
        <f t="shared" si="2"/>
        <v>9.2094492814885012</v>
      </c>
      <c r="H41" s="260">
        <v>54368</v>
      </c>
      <c r="I41" s="86">
        <f t="shared" si="3"/>
        <v>-5.427825191288993</v>
      </c>
    </row>
    <row r="42" spans="1:9" ht="18" customHeight="1">
      <c r="A42" s="294"/>
      <c r="B42" s="294"/>
      <c r="C42" s="7"/>
      <c r="D42" s="31"/>
      <c r="E42" s="30" t="s">
        <v>38</v>
      </c>
      <c r="F42" s="67">
        <v>29851</v>
      </c>
      <c r="G42" s="74">
        <f t="shared" si="2"/>
        <v>5.3466999339073302</v>
      </c>
      <c r="H42" s="260">
        <v>25263</v>
      </c>
      <c r="I42" s="86">
        <f t="shared" si="3"/>
        <v>18.160946839251068</v>
      </c>
    </row>
    <row r="43" spans="1:9" ht="18" customHeight="1">
      <c r="A43" s="294"/>
      <c r="B43" s="294"/>
      <c r="C43" s="7"/>
      <c r="D43" s="249" t="s">
        <v>39</v>
      </c>
      <c r="E43" s="52"/>
      <c r="F43" s="67">
        <v>4520</v>
      </c>
      <c r="G43" s="74">
        <f t="shared" si="2"/>
        <v>0.80959042247365687</v>
      </c>
      <c r="H43" s="260">
        <v>3616</v>
      </c>
      <c r="I43" s="86">
        <f t="shared" si="3"/>
        <v>25</v>
      </c>
    </row>
    <row r="44" spans="1:9" ht="18" customHeight="1">
      <c r="A44" s="294"/>
      <c r="B44" s="294"/>
      <c r="C44" s="11"/>
      <c r="D44" s="46" t="s">
        <v>40</v>
      </c>
      <c r="E44" s="47"/>
      <c r="F44" s="70">
        <v>0</v>
      </c>
      <c r="G44" s="76">
        <f t="shared" si="2"/>
        <v>0</v>
      </c>
      <c r="H44" s="262"/>
      <c r="I44" s="81" t="e">
        <f t="shared" si="3"/>
        <v>#DIV/0!</v>
      </c>
    </row>
    <row r="45" spans="1:9" ht="18" customHeight="1">
      <c r="A45" s="295"/>
      <c r="B45" s="295"/>
      <c r="C45" s="11" t="s">
        <v>19</v>
      </c>
      <c r="D45" s="12"/>
      <c r="E45" s="12"/>
      <c r="F45" s="71">
        <f>SUM(F28,F32,F39)</f>
        <v>558307</v>
      </c>
      <c r="G45" s="82">
        <f t="shared" si="2"/>
        <v>100</v>
      </c>
      <c r="H45" s="71">
        <f>SUM(H28,H32,H39)</f>
        <v>581521</v>
      </c>
      <c r="I45" s="82">
        <f t="shared" si="3"/>
        <v>-3.9919452607902417</v>
      </c>
    </row>
    <row r="46" spans="1:9">
      <c r="A46" s="102" t="s">
        <v>20</v>
      </c>
    </row>
    <row r="47" spans="1:9">
      <c r="A47" s="103" t="s">
        <v>21</v>
      </c>
    </row>
    <row r="48" spans="1:9">
      <c r="A48" s="103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0"/>
  <sheetViews>
    <sheetView view="pageBreakPreview" zoomScaleNormal="100" zoomScaleSheetLayoutView="100" workbookViewId="0">
      <pane xSplit="5" ySplit="7" topLeftCell="F8" activePane="bottomRight" state="frozen"/>
      <selection activeCell="F12" sqref="F12"/>
      <selection pane="topRight" activeCell="F12" sqref="F12"/>
      <selection pane="bottomLeft" activeCell="F12" sqref="F12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2" t="s">
        <v>0</v>
      </c>
      <c r="B1" s="26"/>
      <c r="C1" s="26"/>
      <c r="D1" s="100" t="s">
        <v>259</v>
      </c>
      <c r="E1" s="33"/>
      <c r="F1" s="33"/>
      <c r="G1" s="33"/>
    </row>
    <row r="2" spans="1:25" ht="15" customHeight="1"/>
    <row r="3" spans="1:25" ht="15" customHeight="1">
      <c r="A3" s="34" t="s">
        <v>47</v>
      </c>
      <c r="B3" s="34"/>
      <c r="C3" s="34"/>
      <c r="D3" s="34"/>
    </row>
    <row r="4" spans="1:25" ht="15" customHeight="1">
      <c r="A4" s="34"/>
      <c r="B4" s="34"/>
      <c r="C4" s="34"/>
      <c r="D4" s="34"/>
    </row>
    <row r="5" spans="1:25" ht="16" customHeight="1">
      <c r="A5" s="29" t="s">
        <v>233</v>
      </c>
      <c r="B5" s="29"/>
      <c r="C5" s="29"/>
      <c r="D5" s="29"/>
      <c r="K5" s="35"/>
      <c r="O5" s="35" t="s">
        <v>246</v>
      </c>
    </row>
    <row r="6" spans="1:25" ht="16" customHeight="1">
      <c r="A6" s="303" t="s">
        <v>48</v>
      </c>
      <c r="B6" s="304"/>
      <c r="C6" s="304"/>
      <c r="D6" s="304"/>
      <c r="E6" s="305"/>
      <c r="F6" s="324" t="s">
        <v>247</v>
      </c>
      <c r="G6" s="325"/>
      <c r="H6" s="324" t="s">
        <v>248</v>
      </c>
      <c r="I6" s="325"/>
      <c r="J6" s="324" t="s">
        <v>249</v>
      </c>
      <c r="K6" s="325"/>
      <c r="L6" s="338"/>
      <c r="M6" s="339"/>
      <c r="N6" s="338"/>
      <c r="O6" s="339"/>
    </row>
    <row r="7" spans="1:25" ht="16" customHeight="1">
      <c r="A7" s="306"/>
      <c r="B7" s="307"/>
      <c r="C7" s="307"/>
      <c r="D7" s="307"/>
      <c r="E7" s="308"/>
      <c r="F7" s="106" t="s">
        <v>232</v>
      </c>
      <c r="G7" s="36" t="s">
        <v>2</v>
      </c>
      <c r="H7" s="106" t="s">
        <v>232</v>
      </c>
      <c r="I7" s="36" t="s">
        <v>2</v>
      </c>
      <c r="J7" s="106" t="s">
        <v>232</v>
      </c>
      <c r="K7" s="36" t="s">
        <v>2</v>
      </c>
      <c r="L7" s="106" t="s">
        <v>232</v>
      </c>
      <c r="M7" s="36" t="s">
        <v>2</v>
      </c>
      <c r="N7" s="106" t="s">
        <v>232</v>
      </c>
      <c r="O7" s="246" t="s">
        <v>2</v>
      </c>
    </row>
    <row r="8" spans="1:25" ht="16" customHeight="1">
      <c r="A8" s="315" t="s">
        <v>82</v>
      </c>
      <c r="B8" s="53" t="s">
        <v>49</v>
      </c>
      <c r="C8" s="54"/>
      <c r="D8" s="54"/>
      <c r="E8" s="90" t="s">
        <v>41</v>
      </c>
      <c r="F8" s="107">
        <v>11906</v>
      </c>
      <c r="G8" s="264">
        <v>12096</v>
      </c>
      <c r="H8" s="107"/>
      <c r="I8" s="264"/>
      <c r="J8" s="107">
        <v>13414</v>
      </c>
      <c r="K8" s="264">
        <v>13413</v>
      </c>
      <c r="L8" s="107"/>
      <c r="M8" s="108"/>
      <c r="N8" s="107"/>
      <c r="O8" s="109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6" customHeight="1">
      <c r="A9" s="316"/>
      <c r="B9" s="8"/>
      <c r="C9" s="28" t="s">
        <v>50</v>
      </c>
      <c r="D9" s="41"/>
      <c r="E9" s="88" t="s">
        <v>42</v>
      </c>
      <c r="F9" s="68">
        <v>11906</v>
      </c>
      <c r="G9" s="265">
        <v>12041</v>
      </c>
      <c r="H9" s="68"/>
      <c r="I9" s="265"/>
      <c r="J9" s="68">
        <v>13414</v>
      </c>
      <c r="K9" s="265">
        <v>13413</v>
      </c>
      <c r="L9" s="68"/>
      <c r="M9" s="112"/>
      <c r="N9" s="68"/>
      <c r="O9" s="113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6" customHeight="1">
      <c r="A10" s="316"/>
      <c r="B10" s="10"/>
      <c r="C10" s="28" t="s">
        <v>51</v>
      </c>
      <c r="D10" s="41"/>
      <c r="E10" s="88" t="s">
        <v>43</v>
      </c>
      <c r="F10" s="265"/>
      <c r="G10" s="265">
        <v>55</v>
      </c>
      <c r="H10" s="68"/>
      <c r="I10" s="265"/>
      <c r="J10" s="114">
        <v>0</v>
      </c>
      <c r="K10" s="114">
        <v>0</v>
      </c>
      <c r="L10" s="68"/>
      <c r="M10" s="112"/>
      <c r="N10" s="68"/>
      <c r="O10" s="113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6" customHeight="1">
      <c r="A11" s="316"/>
      <c r="B11" s="48" t="s">
        <v>52</v>
      </c>
      <c r="C11" s="61"/>
      <c r="D11" s="61"/>
      <c r="E11" s="87" t="s">
        <v>44</v>
      </c>
      <c r="F11" s="116">
        <v>10532</v>
      </c>
      <c r="G11" s="266">
        <v>10488</v>
      </c>
      <c r="H11" s="116"/>
      <c r="I11" s="266"/>
      <c r="J11" s="116">
        <v>13414</v>
      </c>
      <c r="K11" s="266">
        <v>13413</v>
      </c>
      <c r="L11" s="116"/>
      <c r="M11" s="118"/>
      <c r="N11" s="116"/>
      <c r="O11" s="119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6" customHeight="1">
      <c r="A12" s="316"/>
      <c r="B12" s="7"/>
      <c r="C12" s="28" t="s">
        <v>53</v>
      </c>
      <c r="D12" s="41"/>
      <c r="E12" s="88" t="s">
        <v>45</v>
      </c>
      <c r="F12" s="68">
        <v>10532</v>
      </c>
      <c r="G12" s="265">
        <v>10488</v>
      </c>
      <c r="H12" s="116"/>
      <c r="I12" s="266"/>
      <c r="J12" s="116">
        <v>13414</v>
      </c>
      <c r="K12" s="266">
        <v>13379</v>
      </c>
      <c r="L12" s="68"/>
      <c r="M12" s="112"/>
      <c r="N12" s="68"/>
      <c r="O12" s="113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6" customHeight="1">
      <c r="A13" s="316"/>
      <c r="B13" s="8"/>
      <c r="C13" s="50" t="s">
        <v>54</v>
      </c>
      <c r="D13" s="51"/>
      <c r="E13" s="92" t="s">
        <v>46</v>
      </c>
      <c r="F13" s="284"/>
      <c r="G13" s="263">
        <v>0</v>
      </c>
      <c r="H13" s="114"/>
      <c r="I13" s="114"/>
      <c r="J13" s="114">
        <v>0</v>
      </c>
      <c r="K13" s="114">
        <v>33</v>
      </c>
      <c r="L13" s="66"/>
      <c r="M13" s="121"/>
      <c r="N13" s="66"/>
      <c r="O13" s="122"/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6" customHeight="1">
      <c r="A14" s="316"/>
      <c r="B14" s="42" t="s">
        <v>55</v>
      </c>
      <c r="C14" s="41"/>
      <c r="D14" s="41"/>
      <c r="E14" s="88" t="s">
        <v>94</v>
      </c>
      <c r="F14" s="67">
        <f t="shared" ref="F14:O15" si="0">F9-F12</f>
        <v>1374</v>
      </c>
      <c r="G14" s="260">
        <f t="shared" si="0"/>
        <v>1553</v>
      </c>
      <c r="H14" s="67">
        <f t="shared" si="0"/>
        <v>0</v>
      </c>
      <c r="I14" s="260">
        <f t="shared" si="0"/>
        <v>0</v>
      </c>
      <c r="J14" s="67">
        <f>J9-J12</f>
        <v>0</v>
      </c>
      <c r="K14" s="260">
        <f>K9-K12-1</f>
        <v>33</v>
      </c>
      <c r="L14" s="67">
        <f t="shared" si="0"/>
        <v>0</v>
      </c>
      <c r="M14" s="123">
        <f t="shared" si="0"/>
        <v>0</v>
      </c>
      <c r="N14" s="67">
        <f t="shared" si="0"/>
        <v>0</v>
      </c>
      <c r="O14" s="123">
        <f t="shared" si="0"/>
        <v>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6" customHeight="1">
      <c r="A15" s="316"/>
      <c r="B15" s="42" t="s">
        <v>56</v>
      </c>
      <c r="C15" s="41"/>
      <c r="D15" s="41"/>
      <c r="E15" s="88" t="s">
        <v>95</v>
      </c>
      <c r="F15" s="67">
        <f t="shared" ref="F15:O15" si="1">F10-F13</f>
        <v>0</v>
      </c>
      <c r="G15" s="260">
        <f t="shared" si="0"/>
        <v>55</v>
      </c>
      <c r="H15" s="67">
        <f t="shared" si="1"/>
        <v>0</v>
      </c>
      <c r="I15" s="260">
        <f t="shared" si="0"/>
        <v>0</v>
      </c>
      <c r="J15" s="67">
        <f t="shared" si="1"/>
        <v>0</v>
      </c>
      <c r="K15" s="260">
        <f>K10-K13</f>
        <v>-33</v>
      </c>
      <c r="L15" s="67">
        <f t="shared" si="1"/>
        <v>0</v>
      </c>
      <c r="M15" s="123">
        <f t="shared" si="1"/>
        <v>0</v>
      </c>
      <c r="N15" s="67">
        <f t="shared" si="1"/>
        <v>0</v>
      </c>
      <c r="O15" s="123">
        <f t="shared" si="1"/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6" customHeight="1">
      <c r="A16" s="316"/>
      <c r="B16" s="42" t="s">
        <v>57</v>
      </c>
      <c r="C16" s="41"/>
      <c r="D16" s="41"/>
      <c r="E16" s="88" t="s">
        <v>96</v>
      </c>
      <c r="F16" s="65">
        <f t="shared" ref="F16:O16" si="2">F8-F11</f>
        <v>1374</v>
      </c>
      <c r="G16" s="263">
        <f t="shared" si="2"/>
        <v>1608</v>
      </c>
      <c r="H16" s="65">
        <f t="shared" si="2"/>
        <v>0</v>
      </c>
      <c r="I16" s="263">
        <f t="shared" si="2"/>
        <v>0</v>
      </c>
      <c r="J16" s="65">
        <f t="shared" si="2"/>
        <v>0</v>
      </c>
      <c r="K16" s="263">
        <f t="shared" si="2"/>
        <v>0</v>
      </c>
      <c r="L16" s="65">
        <f t="shared" si="2"/>
        <v>0</v>
      </c>
      <c r="M16" s="120">
        <f t="shared" si="2"/>
        <v>0</v>
      </c>
      <c r="N16" s="65">
        <f t="shared" si="2"/>
        <v>0</v>
      </c>
      <c r="O16" s="120">
        <f t="shared" si="2"/>
        <v>0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6" customHeight="1">
      <c r="A17" s="316"/>
      <c r="B17" s="42" t="s">
        <v>58</v>
      </c>
      <c r="C17" s="41"/>
      <c r="D17" s="41"/>
      <c r="E17" s="32"/>
      <c r="F17" s="67"/>
      <c r="G17" s="260"/>
      <c r="H17" s="114"/>
      <c r="I17" s="114"/>
      <c r="J17" s="68"/>
      <c r="K17" s="265"/>
      <c r="L17" s="68"/>
      <c r="M17" s="112"/>
      <c r="N17" s="114"/>
      <c r="O17" s="124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6" customHeight="1">
      <c r="A18" s="317"/>
      <c r="B18" s="45" t="s">
        <v>59</v>
      </c>
      <c r="C18" s="29"/>
      <c r="D18" s="29"/>
      <c r="E18" s="17"/>
      <c r="F18" s="125"/>
      <c r="G18" s="267"/>
      <c r="H18" s="127"/>
      <c r="I18" s="269"/>
      <c r="J18" s="127"/>
      <c r="K18" s="269"/>
      <c r="L18" s="127"/>
      <c r="M18" s="128"/>
      <c r="N18" s="127"/>
      <c r="O18" s="129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6" customHeight="1">
      <c r="A19" s="316" t="s">
        <v>83</v>
      </c>
      <c r="B19" s="48" t="s">
        <v>60</v>
      </c>
      <c r="C19" s="49"/>
      <c r="D19" s="49"/>
      <c r="E19" s="93"/>
      <c r="F19" s="63">
        <v>20</v>
      </c>
      <c r="G19" s="259">
        <v>324</v>
      </c>
      <c r="H19" s="64"/>
      <c r="I19" s="270"/>
      <c r="J19" s="64">
        <v>3494</v>
      </c>
      <c r="K19" s="270">
        <v>3311</v>
      </c>
      <c r="L19" s="64"/>
      <c r="M19" s="131"/>
      <c r="N19" s="64"/>
      <c r="O19" s="132"/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6" customHeight="1">
      <c r="A20" s="316"/>
      <c r="B20" s="18"/>
      <c r="C20" s="28" t="s">
        <v>61</v>
      </c>
      <c r="D20" s="41"/>
      <c r="E20" s="88"/>
      <c r="F20" s="67"/>
      <c r="G20" s="260">
        <v>0</v>
      </c>
      <c r="H20" s="68"/>
      <c r="I20" s="265"/>
      <c r="J20" s="68">
        <v>786</v>
      </c>
      <c r="K20" s="265">
        <v>765</v>
      </c>
      <c r="L20" s="68"/>
      <c r="M20" s="112"/>
      <c r="N20" s="68"/>
      <c r="O20" s="113"/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6" customHeight="1">
      <c r="A21" s="316"/>
      <c r="B21" s="9" t="s">
        <v>62</v>
      </c>
      <c r="C21" s="61"/>
      <c r="D21" s="61"/>
      <c r="E21" s="87" t="s">
        <v>97</v>
      </c>
      <c r="F21" s="133">
        <v>20</v>
      </c>
      <c r="G21" s="268">
        <v>324</v>
      </c>
      <c r="H21" s="116"/>
      <c r="I21" s="266"/>
      <c r="J21" s="116">
        <v>3494</v>
      </c>
      <c r="K21" s="266">
        <v>3311</v>
      </c>
      <c r="L21" s="116"/>
      <c r="M21" s="118"/>
      <c r="N21" s="116"/>
      <c r="O21" s="119"/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6" customHeight="1">
      <c r="A22" s="316"/>
      <c r="B22" s="48" t="s">
        <v>63</v>
      </c>
      <c r="C22" s="49"/>
      <c r="D22" s="49"/>
      <c r="E22" s="93" t="s">
        <v>98</v>
      </c>
      <c r="F22" s="63">
        <v>5600</v>
      </c>
      <c r="G22" s="259">
        <v>5687</v>
      </c>
      <c r="H22" s="64"/>
      <c r="I22" s="270"/>
      <c r="J22" s="64">
        <v>5113</v>
      </c>
      <c r="K22" s="270">
        <v>4912</v>
      </c>
      <c r="L22" s="64"/>
      <c r="M22" s="131"/>
      <c r="N22" s="64"/>
      <c r="O22" s="132"/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6" customHeight="1">
      <c r="A23" s="316"/>
      <c r="B23" s="7" t="s">
        <v>64</v>
      </c>
      <c r="C23" s="50" t="s">
        <v>65</v>
      </c>
      <c r="D23" s="51"/>
      <c r="E23" s="92"/>
      <c r="F23" s="65">
        <v>2330</v>
      </c>
      <c r="G23" s="263">
        <v>2380</v>
      </c>
      <c r="H23" s="66"/>
      <c r="I23" s="271"/>
      <c r="J23" s="66">
        <v>1584</v>
      </c>
      <c r="K23" s="271">
        <v>1574</v>
      </c>
      <c r="L23" s="66"/>
      <c r="M23" s="121"/>
      <c r="N23" s="66"/>
      <c r="O23" s="122"/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6" customHeight="1">
      <c r="A24" s="316"/>
      <c r="B24" s="42" t="s">
        <v>99</v>
      </c>
      <c r="C24" s="41"/>
      <c r="D24" s="41"/>
      <c r="E24" s="88" t="s">
        <v>100</v>
      </c>
      <c r="F24" s="67">
        <f t="shared" ref="F24:O24" si="3">F21-F22</f>
        <v>-5580</v>
      </c>
      <c r="G24" s="260">
        <f t="shared" si="3"/>
        <v>-5363</v>
      </c>
      <c r="H24" s="67">
        <f t="shared" si="3"/>
        <v>0</v>
      </c>
      <c r="I24" s="260">
        <f t="shared" si="3"/>
        <v>0</v>
      </c>
      <c r="J24" s="67">
        <f>J21-J22</f>
        <v>-1619</v>
      </c>
      <c r="K24" s="260">
        <f t="shared" si="3"/>
        <v>-1601</v>
      </c>
      <c r="L24" s="67">
        <f t="shared" si="3"/>
        <v>0</v>
      </c>
      <c r="M24" s="123">
        <f t="shared" si="3"/>
        <v>0</v>
      </c>
      <c r="N24" s="67">
        <f t="shared" si="3"/>
        <v>0</v>
      </c>
      <c r="O24" s="123">
        <f t="shared" si="3"/>
        <v>0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6" customHeight="1">
      <c r="A25" s="316"/>
      <c r="B25" s="98" t="s">
        <v>66</v>
      </c>
      <c r="C25" s="51"/>
      <c r="D25" s="51"/>
      <c r="E25" s="318" t="s">
        <v>101</v>
      </c>
      <c r="F25" s="329">
        <v>5580</v>
      </c>
      <c r="G25" s="331">
        <v>5363</v>
      </c>
      <c r="H25" s="326"/>
      <c r="I25" s="328"/>
      <c r="J25" s="326">
        <v>1619</v>
      </c>
      <c r="K25" s="328">
        <v>1601</v>
      </c>
      <c r="L25" s="326"/>
      <c r="M25" s="336"/>
      <c r="N25" s="326"/>
      <c r="O25" s="336"/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6" customHeight="1">
      <c r="A26" s="316"/>
      <c r="B26" s="9" t="s">
        <v>67</v>
      </c>
      <c r="C26" s="61"/>
      <c r="D26" s="61"/>
      <c r="E26" s="319"/>
      <c r="F26" s="330"/>
      <c r="G26" s="330"/>
      <c r="H26" s="327"/>
      <c r="I26" s="327"/>
      <c r="J26" s="327"/>
      <c r="K26" s="327"/>
      <c r="L26" s="327"/>
      <c r="M26" s="337"/>
      <c r="N26" s="327"/>
      <c r="O26" s="337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6" customHeight="1">
      <c r="A27" s="317"/>
      <c r="B27" s="45" t="s">
        <v>102</v>
      </c>
      <c r="C27" s="29"/>
      <c r="D27" s="29"/>
      <c r="E27" s="89" t="s">
        <v>103</v>
      </c>
      <c r="F27" s="70">
        <f t="shared" ref="F27:O27" si="4">F24+F25</f>
        <v>0</v>
      </c>
      <c r="G27" s="262">
        <f t="shared" si="4"/>
        <v>0</v>
      </c>
      <c r="H27" s="70">
        <f t="shared" si="4"/>
        <v>0</v>
      </c>
      <c r="I27" s="262">
        <f t="shared" si="4"/>
        <v>0</v>
      </c>
      <c r="J27" s="70">
        <f t="shared" si="4"/>
        <v>0</v>
      </c>
      <c r="K27" s="262">
        <f>K24+K25</f>
        <v>0</v>
      </c>
      <c r="L27" s="70">
        <f t="shared" si="4"/>
        <v>0</v>
      </c>
      <c r="M27" s="135">
        <f t="shared" si="4"/>
        <v>0</v>
      </c>
      <c r="N27" s="70">
        <f t="shared" si="4"/>
        <v>0</v>
      </c>
      <c r="O27" s="135">
        <f t="shared" si="4"/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6" customHeight="1">
      <c r="A28" s="13"/>
      <c r="F28" s="110"/>
      <c r="G28" s="110"/>
      <c r="H28" s="110"/>
      <c r="I28" s="110"/>
      <c r="J28" s="110"/>
      <c r="K28" s="110"/>
      <c r="L28" s="136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6" customHeight="1">
      <c r="A29" s="29"/>
      <c r="F29" s="110"/>
      <c r="G29" s="110"/>
      <c r="H29" s="110"/>
      <c r="I29" s="110"/>
      <c r="J29" s="137"/>
      <c r="K29" s="137"/>
      <c r="L29" s="136"/>
      <c r="M29" s="110"/>
      <c r="N29" s="110"/>
      <c r="O29" s="137" t="s">
        <v>104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37"/>
    </row>
    <row r="30" spans="1:25" ht="16" customHeight="1">
      <c r="A30" s="309" t="s">
        <v>68</v>
      </c>
      <c r="B30" s="310"/>
      <c r="C30" s="310"/>
      <c r="D30" s="310"/>
      <c r="E30" s="311"/>
      <c r="F30" s="334" t="s">
        <v>250</v>
      </c>
      <c r="G30" s="335"/>
      <c r="H30" s="334" t="s">
        <v>251</v>
      </c>
      <c r="I30" s="335"/>
      <c r="J30" s="334"/>
      <c r="K30" s="335"/>
      <c r="L30" s="332"/>
      <c r="M30" s="333"/>
      <c r="N30" s="332"/>
      <c r="O30" s="333"/>
      <c r="P30" s="138"/>
      <c r="Q30" s="136"/>
      <c r="R30" s="138"/>
      <c r="S30" s="136"/>
      <c r="T30" s="138"/>
      <c r="U30" s="136"/>
      <c r="V30" s="138"/>
      <c r="W30" s="136"/>
      <c r="X30" s="138"/>
      <c r="Y30" s="136"/>
    </row>
    <row r="31" spans="1:25" ht="16" customHeight="1">
      <c r="A31" s="312"/>
      <c r="B31" s="313"/>
      <c r="C31" s="313"/>
      <c r="D31" s="313"/>
      <c r="E31" s="314"/>
      <c r="F31" s="106" t="s">
        <v>232</v>
      </c>
      <c r="G31" s="139" t="s">
        <v>2</v>
      </c>
      <c r="H31" s="106" t="s">
        <v>232</v>
      </c>
      <c r="I31" s="139" t="s">
        <v>2</v>
      </c>
      <c r="J31" s="106" t="s">
        <v>232</v>
      </c>
      <c r="K31" s="140" t="s">
        <v>2</v>
      </c>
      <c r="L31" s="106" t="s">
        <v>232</v>
      </c>
      <c r="M31" s="139" t="s">
        <v>2</v>
      </c>
      <c r="N31" s="106" t="s">
        <v>232</v>
      </c>
      <c r="O31" s="141" t="s">
        <v>2</v>
      </c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6" customHeight="1">
      <c r="A32" s="315" t="s">
        <v>84</v>
      </c>
      <c r="B32" s="53" t="s">
        <v>49</v>
      </c>
      <c r="C32" s="54"/>
      <c r="D32" s="54"/>
      <c r="E32" s="15" t="s">
        <v>41</v>
      </c>
      <c r="F32" s="64">
        <v>655</v>
      </c>
      <c r="G32" s="270">
        <v>662</v>
      </c>
      <c r="H32" s="107">
        <v>57</v>
      </c>
      <c r="I32" s="264">
        <v>56</v>
      </c>
      <c r="J32" s="107"/>
      <c r="K32" s="109"/>
      <c r="L32" s="64"/>
      <c r="M32" s="143"/>
      <c r="N32" s="107"/>
      <c r="O32" s="144"/>
      <c r="P32" s="143"/>
      <c r="Q32" s="143"/>
      <c r="R32" s="143"/>
      <c r="S32" s="143"/>
      <c r="T32" s="145"/>
      <c r="U32" s="145"/>
      <c r="V32" s="143"/>
      <c r="W32" s="143"/>
      <c r="X32" s="145"/>
      <c r="Y32" s="145"/>
    </row>
    <row r="33" spans="1:25" ht="16" customHeight="1">
      <c r="A33" s="320"/>
      <c r="B33" s="8"/>
      <c r="C33" s="50" t="s">
        <v>69</v>
      </c>
      <c r="D33" s="51"/>
      <c r="E33" s="96"/>
      <c r="F33" s="66">
        <v>511</v>
      </c>
      <c r="G33" s="271">
        <v>505</v>
      </c>
      <c r="H33" s="66">
        <v>57</v>
      </c>
      <c r="I33" s="271">
        <v>56</v>
      </c>
      <c r="J33" s="66"/>
      <c r="K33" s="122"/>
      <c r="L33" s="66"/>
      <c r="M33" s="146"/>
      <c r="N33" s="66"/>
      <c r="O33" s="120"/>
      <c r="P33" s="143"/>
      <c r="Q33" s="143"/>
      <c r="R33" s="143"/>
      <c r="S33" s="143"/>
      <c r="T33" s="145"/>
      <c r="U33" s="145"/>
      <c r="V33" s="143"/>
      <c r="W33" s="143"/>
      <c r="X33" s="145"/>
      <c r="Y33" s="145"/>
    </row>
    <row r="34" spans="1:25" ht="16" customHeight="1">
      <c r="A34" s="320"/>
      <c r="B34" s="8"/>
      <c r="C34" s="22"/>
      <c r="D34" s="28" t="s">
        <v>70</v>
      </c>
      <c r="E34" s="91"/>
      <c r="F34" s="68">
        <v>404</v>
      </c>
      <c r="G34" s="265">
        <v>402</v>
      </c>
      <c r="H34" s="68">
        <v>57</v>
      </c>
      <c r="I34" s="265">
        <v>56</v>
      </c>
      <c r="J34" s="68"/>
      <c r="K34" s="113"/>
      <c r="L34" s="68"/>
      <c r="M34" s="111"/>
      <c r="N34" s="68"/>
      <c r="O34" s="123"/>
      <c r="P34" s="143"/>
      <c r="Q34" s="143"/>
      <c r="R34" s="143"/>
      <c r="S34" s="143"/>
      <c r="T34" s="145"/>
      <c r="U34" s="145"/>
      <c r="V34" s="143"/>
      <c r="W34" s="143"/>
      <c r="X34" s="145"/>
      <c r="Y34" s="145"/>
    </row>
    <row r="35" spans="1:25" ht="16" customHeight="1">
      <c r="A35" s="320"/>
      <c r="B35" s="10"/>
      <c r="C35" s="60" t="s">
        <v>71</v>
      </c>
      <c r="D35" s="61"/>
      <c r="E35" s="97"/>
      <c r="F35" s="116">
        <v>137</v>
      </c>
      <c r="G35" s="266">
        <v>153</v>
      </c>
      <c r="H35" s="275">
        <v>0</v>
      </c>
      <c r="I35" s="275">
        <v>0</v>
      </c>
      <c r="J35" s="147"/>
      <c r="K35" s="148"/>
      <c r="L35" s="116"/>
      <c r="M35" s="117"/>
      <c r="N35" s="116"/>
      <c r="O35" s="134"/>
      <c r="P35" s="143"/>
      <c r="Q35" s="143"/>
      <c r="R35" s="143"/>
      <c r="S35" s="143"/>
      <c r="T35" s="145"/>
      <c r="U35" s="145"/>
      <c r="V35" s="143"/>
      <c r="W35" s="143"/>
      <c r="X35" s="145"/>
      <c r="Y35" s="145"/>
    </row>
    <row r="36" spans="1:25" ht="16" customHeight="1">
      <c r="A36" s="320"/>
      <c r="B36" s="48" t="s">
        <v>52</v>
      </c>
      <c r="C36" s="49"/>
      <c r="D36" s="49"/>
      <c r="E36" s="15" t="s">
        <v>42</v>
      </c>
      <c r="F36" s="63">
        <v>537</v>
      </c>
      <c r="G36" s="259">
        <v>505</v>
      </c>
      <c r="H36" s="64">
        <v>57</v>
      </c>
      <c r="I36" s="270">
        <v>56</v>
      </c>
      <c r="J36" s="64"/>
      <c r="K36" s="132"/>
      <c r="L36" s="64"/>
      <c r="M36" s="143"/>
      <c r="N36" s="64"/>
      <c r="O36" s="130"/>
      <c r="P36" s="143"/>
      <c r="Q36" s="143"/>
      <c r="R36" s="143"/>
      <c r="S36" s="143"/>
      <c r="T36" s="143"/>
      <c r="U36" s="143"/>
      <c r="V36" s="143"/>
      <c r="W36" s="143"/>
      <c r="X36" s="145"/>
      <c r="Y36" s="145"/>
    </row>
    <row r="37" spans="1:25" ht="16" customHeight="1">
      <c r="A37" s="320"/>
      <c r="B37" s="8"/>
      <c r="C37" s="28" t="s">
        <v>72</v>
      </c>
      <c r="D37" s="41"/>
      <c r="E37" s="91"/>
      <c r="F37" s="67">
        <v>522</v>
      </c>
      <c r="G37" s="260">
        <v>485</v>
      </c>
      <c r="H37" s="68">
        <v>56</v>
      </c>
      <c r="I37" s="265">
        <v>53</v>
      </c>
      <c r="J37" s="68"/>
      <c r="K37" s="113"/>
      <c r="L37" s="68"/>
      <c r="M37" s="111"/>
      <c r="N37" s="68"/>
      <c r="O37" s="123"/>
      <c r="P37" s="143"/>
      <c r="Q37" s="143"/>
      <c r="R37" s="143"/>
      <c r="S37" s="143"/>
      <c r="T37" s="143"/>
      <c r="U37" s="143"/>
      <c r="V37" s="143"/>
      <c r="W37" s="143"/>
      <c r="X37" s="145"/>
      <c r="Y37" s="145"/>
    </row>
    <row r="38" spans="1:25" ht="16" customHeight="1">
      <c r="A38" s="320"/>
      <c r="B38" s="10"/>
      <c r="C38" s="28" t="s">
        <v>73</v>
      </c>
      <c r="D38" s="41"/>
      <c r="E38" s="91"/>
      <c r="F38" s="67">
        <v>15</v>
      </c>
      <c r="G38" s="260">
        <v>21</v>
      </c>
      <c r="H38" s="68">
        <v>1</v>
      </c>
      <c r="I38" s="265">
        <v>3</v>
      </c>
      <c r="J38" s="68"/>
      <c r="K38" s="148"/>
      <c r="L38" s="68"/>
      <c r="M38" s="111"/>
      <c r="N38" s="68"/>
      <c r="O38" s="123"/>
      <c r="P38" s="143"/>
      <c r="Q38" s="143"/>
      <c r="R38" s="145"/>
      <c r="S38" s="145"/>
      <c r="T38" s="143"/>
      <c r="U38" s="143"/>
      <c r="V38" s="143"/>
      <c r="W38" s="143"/>
      <c r="X38" s="145"/>
      <c r="Y38" s="145"/>
    </row>
    <row r="39" spans="1:25" ht="16" customHeight="1">
      <c r="A39" s="321"/>
      <c r="B39" s="11" t="s">
        <v>74</v>
      </c>
      <c r="C39" s="12"/>
      <c r="D39" s="12"/>
      <c r="E39" s="95" t="s">
        <v>105</v>
      </c>
      <c r="F39" s="70">
        <f>F32-F36</f>
        <v>118</v>
      </c>
      <c r="G39" s="262">
        <f>G32-G36</f>
        <v>157</v>
      </c>
      <c r="H39" s="70">
        <f>H32-H36</f>
        <v>0</v>
      </c>
      <c r="I39" s="262">
        <f t="shared" ref="I39:O39" si="5">I32-I36</f>
        <v>0</v>
      </c>
      <c r="J39" s="70">
        <f t="shared" si="5"/>
        <v>0</v>
      </c>
      <c r="K39" s="135">
        <f t="shared" si="5"/>
        <v>0</v>
      </c>
      <c r="L39" s="70">
        <f t="shared" si="5"/>
        <v>0</v>
      </c>
      <c r="M39" s="135">
        <f t="shared" si="5"/>
        <v>0</v>
      </c>
      <c r="N39" s="70">
        <f t="shared" si="5"/>
        <v>0</v>
      </c>
      <c r="O39" s="135">
        <f t="shared" si="5"/>
        <v>0</v>
      </c>
      <c r="P39" s="143"/>
      <c r="Q39" s="143"/>
      <c r="R39" s="143"/>
      <c r="S39" s="143"/>
      <c r="T39" s="143"/>
      <c r="U39" s="143"/>
      <c r="V39" s="143"/>
      <c r="W39" s="143"/>
      <c r="X39" s="145"/>
      <c r="Y39" s="145"/>
    </row>
    <row r="40" spans="1:25" ht="16" customHeight="1">
      <c r="A40" s="315" t="s">
        <v>85</v>
      </c>
      <c r="B40" s="48" t="s">
        <v>75</v>
      </c>
      <c r="C40" s="49"/>
      <c r="D40" s="49"/>
      <c r="E40" s="15" t="s">
        <v>44</v>
      </c>
      <c r="F40" s="63">
        <v>1256</v>
      </c>
      <c r="G40" s="259">
        <v>257</v>
      </c>
      <c r="H40" s="64"/>
      <c r="I40" s="270">
        <v>0</v>
      </c>
      <c r="J40" s="64"/>
      <c r="K40" s="132"/>
      <c r="L40" s="64"/>
      <c r="M40" s="143"/>
      <c r="N40" s="64"/>
      <c r="O40" s="130"/>
      <c r="P40" s="143"/>
      <c r="Q40" s="143"/>
      <c r="R40" s="143"/>
      <c r="S40" s="143"/>
      <c r="T40" s="145"/>
      <c r="U40" s="145"/>
      <c r="V40" s="145"/>
      <c r="W40" s="145"/>
      <c r="X40" s="143"/>
      <c r="Y40" s="143"/>
    </row>
    <row r="41" spans="1:25" ht="16" customHeight="1">
      <c r="A41" s="322"/>
      <c r="B41" s="10"/>
      <c r="C41" s="28" t="s">
        <v>76</v>
      </c>
      <c r="D41" s="41"/>
      <c r="E41" s="91"/>
      <c r="F41" s="149">
        <v>1256</v>
      </c>
      <c r="G41" s="272">
        <v>257</v>
      </c>
      <c r="H41" s="147"/>
      <c r="I41" s="265">
        <v>0</v>
      </c>
      <c r="J41" s="68"/>
      <c r="K41" s="113"/>
      <c r="L41" s="68"/>
      <c r="M41" s="111"/>
      <c r="N41" s="68"/>
      <c r="O41" s="123"/>
      <c r="P41" s="145"/>
      <c r="Q41" s="145"/>
      <c r="R41" s="145"/>
      <c r="S41" s="145"/>
      <c r="T41" s="145"/>
      <c r="U41" s="145"/>
      <c r="V41" s="145"/>
      <c r="W41" s="145"/>
      <c r="X41" s="143"/>
      <c r="Y41" s="143"/>
    </row>
    <row r="42" spans="1:25" ht="16" customHeight="1">
      <c r="A42" s="322"/>
      <c r="B42" s="48" t="s">
        <v>63</v>
      </c>
      <c r="C42" s="49"/>
      <c r="D42" s="49"/>
      <c r="E42" s="15" t="s">
        <v>45</v>
      </c>
      <c r="F42" s="63">
        <v>1374</v>
      </c>
      <c r="G42" s="259">
        <v>413</v>
      </c>
      <c r="H42" s="64"/>
      <c r="I42" s="270">
        <v>0</v>
      </c>
      <c r="J42" s="64"/>
      <c r="K42" s="132"/>
      <c r="L42" s="64"/>
      <c r="M42" s="143"/>
      <c r="N42" s="64"/>
      <c r="O42" s="130"/>
      <c r="P42" s="143"/>
      <c r="Q42" s="143"/>
      <c r="R42" s="143"/>
      <c r="S42" s="143"/>
      <c r="T42" s="145"/>
      <c r="U42" s="145"/>
      <c r="V42" s="143"/>
      <c r="W42" s="143"/>
      <c r="X42" s="143"/>
      <c r="Y42" s="143"/>
    </row>
    <row r="43" spans="1:25" ht="16" customHeight="1">
      <c r="A43" s="322"/>
      <c r="B43" s="10"/>
      <c r="C43" s="28" t="s">
        <v>77</v>
      </c>
      <c r="D43" s="41"/>
      <c r="E43" s="91"/>
      <c r="F43" s="67">
        <v>11</v>
      </c>
      <c r="G43" s="260">
        <v>11</v>
      </c>
      <c r="H43" s="68"/>
      <c r="I43" s="275">
        <v>0</v>
      </c>
      <c r="J43" s="147"/>
      <c r="K43" s="148"/>
      <c r="L43" s="68"/>
      <c r="M43" s="111"/>
      <c r="N43" s="68"/>
      <c r="O43" s="123"/>
      <c r="P43" s="143"/>
      <c r="Q43" s="143"/>
      <c r="R43" s="145"/>
      <c r="S43" s="143"/>
      <c r="T43" s="145"/>
      <c r="U43" s="145"/>
      <c r="V43" s="143"/>
      <c r="W43" s="143"/>
      <c r="X43" s="145"/>
      <c r="Y43" s="145"/>
    </row>
    <row r="44" spans="1:25" ht="16" customHeight="1">
      <c r="A44" s="323"/>
      <c r="B44" s="45" t="s">
        <v>74</v>
      </c>
      <c r="C44" s="29"/>
      <c r="D44" s="29"/>
      <c r="E44" s="95" t="s">
        <v>106</v>
      </c>
      <c r="F44" s="125">
        <f>F40-F42</f>
        <v>-118</v>
      </c>
      <c r="G44" s="267">
        <f>G40-G42-1</f>
        <v>-157</v>
      </c>
      <c r="H44" s="125">
        <f t="shared" ref="H44:O44" si="6">H40-H42</f>
        <v>0</v>
      </c>
      <c r="I44" s="267">
        <f t="shared" si="6"/>
        <v>0</v>
      </c>
      <c r="J44" s="125">
        <f t="shared" si="6"/>
        <v>0</v>
      </c>
      <c r="K44" s="126">
        <f t="shared" si="6"/>
        <v>0</v>
      </c>
      <c r="L44" s="125">
        <f t="shared" si="6"/>
        <v>0</v>
      </c>
      <c r="M44" s="126">
        <f t="shared" si="6"/>
        <v>0</v>
      </c>
      <c r="N44" s="125">
        <f t="shared" si="6"/>
        <v>0</v>
      </c>
      <c r="O44" s="126">
        <f t="shared" si="6"/>
        <v>0</v>
      </c>
      <c r="P44" s="145"/>
      <c r="Q44" s="145"/>
      <c r="R44" s="143"/>
      <c r="S44" s="143"/>
      <c r="T44" s="145"/>
      <c r="U44" s="145"/>
      <c r="V44" s="143"/>
      <c r="W44" s="143"/>
      <c r="X44" s="143"/>
      <c r="Y44" s="143"/>
    </row>
    <row r="45" spans="1:25" ht="16" customHeight="1">
      <c r="A45" s="300" t="s">
        <v>86</v>
      </c>
      <c r="B45" s="23" t="s">
        <v>78</v>
      </c>
      <c r="C45" s="19"/>
      <c r="D45" s="19"/>
      <c r="E45" s="94" t="s">
        <v>107</v>
      </c>
      <c r="F45" s="150">
        <f>F39+F44</f>
        <v>0</v>
      </c>
      <c r="G45" s="273">
        <f>G39+G44</f>
        <v>0</v>
      </c>
      <c r="H45" s="150">
        <f t="shared" ref="H45:O45" si="7">H39+H44</f>
        <v>0</v>
      </c>
      <c r="I45" s="273">
        <f t="shared" si="7"/>
        <v>0</v>
      </c>
      <c r="J45" s="150">
        <f t="shared" si="7"/>
        <v>0</v>
      </c>
      <c r="K45" s="151">
        <f t="shared" si="7"/>
        <v>0</v>
      </c>
      <c r="L45" s="150">
        <f t="shared" si="7"/>
        <v>0</v>
      </c>
      <c r="M45" s="151">
        <f t="shared" si="7"/>
        <v>0</v>
      </c>
      <c r="N45" s="150">
        <f t="shared" si="7"/>
        <v>0</v>
      </c>
      <c r="O45" s="151">
        <f t="shared" si="7"/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6" customHeight="1">
      <c r="A46" s="301"/>
      <c r="B46" s="42" t="s">
        <v>79</v>
      </c>
      <c r="C46" s="41"/>
      <c r="D46" s="41"/>
      <c r="E46" s="41"/>
      <c r="F46" s="149"/>
      <c r="G46" s="272"/>
      <c r="H46" s="147"/>
      <c r="I46" s="275"/>
      <c r="J46" s="147"/>
      <c r="K46" s="148"/>
      <c r="L46" s="68"/>
      <c r="M46" s="111"/>
      <c r="N46" s="147"/>
      <c r="O46" s="124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25" ht="16" customHeight="1">
      <c r="A47" s="301"/>
      <c r="B47" s="42" t="s">
        <v>80</v>
      </c>
      <c r="C47" s="41"/>
      <c r="D47" s="41"/>
      <c r="E47" s="41"/>
      <c r="F47" s="67"/>
      <c r="G47" s="260"/>
      <c r="H47" s="68"/>
      <c r="I47" s="265"/>
      <c r="J47" s="68"/>
      <c r="K47" s="113"/>
      <c r="L47" s="68"/>
      <c r="M47" s="111"/>
      <c r="N47" s="68"/>
      <c r="O47" s="12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6" customHeight="1">
      <c r="A48" s="302"/>
      <c r="B48" s="45" t="s">
        <v>81</v>
      </c>
      <c r="C48" s="29"/>
      <c r="D48" s="29"/>
      <c r="E48" s="29"/>
      <c r="F48" s="71"/>
      <c r="G48" s="274"/>
      <c r="H48" s="71"/>
      <c r="I48" s="274"/>
      <c r="J48" s="71"/>
      <c r="K48" s="154"/>
      <c r="L48" s="71"/>
      <c r="M48" s="152"/>
      <c r="N48" s="71"/>
      <c r="O48" s="135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16" ht="16" customHeight="1">
      <c r="A49" s="13" t="s">
        <v>108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1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F10" sqref="F10:F20"/>
      <selection pane="topRight" activeCell="F10" sqref="F10:F20"/>
      <selection pane="bottomLeft" activeCell="F10" sqref="F10:F20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39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5" t="s">
        <v>0</v>
      </c>
      <c r="B1" s="55"/>
      <c r="C1" s="55"/>
      <c r="D1" s="55"/>
      <c r="E1" s="99" t="s">
        <v>254</v>
      </c>
      <c r="F1" s="289"/>
    </row>
    <row r="3" spans="1:9" ht="14">
      <c r="A3" s="25" t="s">
        <v>109</v>
      </c>
    </row>
    <row r="5" spans="1:9">
      <c r="A5" s="56" t="s">
        <v>234</v>
      </c>
      <c r="B5" s="56"/>
      <c r="C5" s="56"/>
      <c r="D5" s="56"/>
      <c r="E5" s="56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85" t="s">
        <v>235</v>
      </c>
      <c r="G7" s="20"/>
      <c r="H7" s="37" t="s">
        <v>2</v>
      </c>
      <c r="I7" s="39" t="s">
        <v>22</v>
      </c>
    </row>
    <row r="8" spans="1:9" ht="17.149999999999999" customHeight="1">
      <c r="A8" s="57"/>
      <c r="B8" s="58"/>
      <c r="C8" s="58"/>
      <c r="D8" s="58"/>
      <c r="E8" s="58"/>
      <c r="F8" s="286" t="s">
        <v>110</v>
      </c>
      <c r="G8" s="24" t="s">
        <v>3</v>
      </c>
      <c r="H8" s="38"/>
      <c r="I8" s="40"/>
    </row>
    <row r="9" spans="1:9" ht="18" customHeight="1">
      <c r="A9" s="293" t="s">
        <v>87</v>
      </c>
      <c r="B9" s="293" t="s">
        <v>89</v>
      </c>
      <c r="C9" s="53" t="s">
        <v>4</v>
      </c>
      <c r="D9" s="54"/>
      <c r="E9" s="54"/>
      <c r="F9" s="287">
        <v>149097</v>
      </c>
      <c r="G9" s="72">
        <f>F9/$F$27*100</f>
        <v>28.991179970599902</v>
      </c>
      <c r="H9" s="251">
        <v>150753</v>
      </c>
      <c r="I9" s="77">
        <f t="shared" ref="I9:I45" si="0">(F9/H9-1)*100</f>
        <v>-1.0984856022765666</v>
      </c>
    </row>
    <row r="10" spans="1:9" ht="18" customHeight="1">
      <c r="A10" s="294"/>
      <c r="B10" s="294"/>
      <c r="C10" s="7"/>
      <c r="D10" s="248" t="s">
        <v>23</v>
      </c>
      <c r="E10" s="51"/>
      <c r="F10" s="288">
        <v>57212</v>
      </c>
      <c r="G10" s="73">
        <f t="shared" ref="G10:G27" si="1">F10/$F$27*100</f>
        <v>11.124592637531014</v>
      </c>
      <c r="H10" s="252">
        <v>57079</v>
      </c>
      <c r="I10" s="78">
        <f t="shared" si="0"/>
        <v>0.2330103891098334</v>
      </c>
    </row>
    <row r="11" spans="1:9" ht="18" customHeight="1">
      <c r="A11" s="294"/>
      <c r="B11" s="294"/>
      <c r="C11" s="7"/>
      <c r="D11" s="16"/>
      <c r="E11" s="21" t="s">
        <v>24</v>
      </c>
      <c r="F11" s="237">
        <v>47380</v>
      </c>
      <c r="G11" s="74">
        <f t="shared" si="1"/>
        <v>9.2128084871394016</v>
      </c>
      <c r="H11" s="253">
        <v>47005</v>
      </c>
      <c r="I11" s="79">
        <f t="shared" si="0"/>
        <v>0.79778746941814305</v>
      </c>
    </row>
    <row r="12" spans="1:9" ht="18" customHeight="1">
      <c r="A12" s="294"/>
      <c r="B12" s="294"/>
      <c r="C12" s="7"/>
      <c r="D12" s="16"/>
      <c r="E12" s="21" t="s">
        <v>25</v>
      </c>
      <c r="F12" s="237">
        <v>2430</v>
      </c>
      <c r="G12" s="74">
        <f t="shared" si="1"/>
        <v>0.47250157500525003</v>
      </c>
      <c r="H12" s="253">
        <v>2394</v>
      </c>
      <c r="I12" s="79">
        <f t="shared" si="0"/>
        <v>1.5037593984962516</v>
      </c>
    </row>
    <row r="13" spans="1:9" ht="18" customHeight="1">
      <c r="A13" s="294"/>
      <c r="B13" s="294"/>
      <c r="C13" s="7"/>
      <c r="D13" s="31"/>
      <c r="E13" s="21" t="s">
        <v>26</v>
      </c>
      <c r="F13" s="237">
        <v>424</v>
      </c>
      <c r="G13" s="74">
        <f t="shared" si="1"/>
        <v>8.2444719260175311E-2</v>
      </c>
      <c r="H13" s="253">
        <v>767</v>
      </c>
      <c r="I13" s="79">
        <f t="shared" si="0"/>
        <v>-44.719687092568449</v>
      </c>
    </row>
    <row r="14" spans="1:9" ht="18" customHeight="1">
      <c r="A14" s="294"/>
      <c r="B14" s="294"/>
      <c r="C14" s="7"/>
      <c r="D14" s="59" t="s">
        <v>27</v>
      </c>
      <c r="E14" s="49"/>
      <c r="F14" s="287">
        <v>21052</v>
      </c>
      <c r="G14" s="72">
        <f t="shared" si="1"/>
        <v>4.0934580893047423</v>
      </c>
      <c r="H14" s="251">
        <f>SUM(H15:H16)</f>
        <v>20347</v>
      </c>
      <c r="I14" s="80">
        <f t="shared" si="0"/>
        <v>3.4648842581215922</v>
      </c>
    </row>
    <row r="15" spans="1:9" ht="18" customHeight="1">
      <c r="A15" s="294"/>
      <c r="B15" s="294"/>
      <c r="C15" s="7"/>
      <c r="D15" s="16"/>
      <c r="E15" s="21" t="s">
        <v>28</v>
      </c>
      <c r="F15" s="237">
        <v>1359</v>
      </c>
      <c r="G15" s="74">
        <f t="shared" si="1"/>
        <v>0.26425088083626946</v>
      </c>
      <c r="H15" s="253">
        <v>1331</v>
      </c>
      <c r="I15" s="79">
        <f t="shared" si="0"/>
        <v>2.1036814425244188</v>
      </c>
    </row>
    <row r="16" spans="1:9" ht="18" customHeight="1">
      <c r="A16" s="294"/>
      <c r="B16" s="294"/>
      <c r="C16" s="7"/>
      <c r="D16" s="16"/>
      <c r="E16" s="27" t="s">
        <v>29</v>
      </c>
      <c r="F16" s="288">
        <v>19694</v>
      </c>
      <c r="G16" s="73">
        <f t="shared" si="1"/>
        <v>3.8294016535610673</v>
      </c>
      <c r="H16" s="252">
        <v>19016</v>
      </c>
      <c r="I16" s="78">
        <f t="shared" si="0"/>
        <v>3.5654185948674755</v>
      </c>
    </row>
    <row r="17" spans="1:9" ht="18" customHeight="1">
      <c r="A17" s="294"/>
      <c r="B17" s="294"/>
      <c r="C17" s="7"/>
      <c r="D17" s="298" t="s">
        <v>30</v>
      </c>
      <c r="E17" s="340"/>
      <c r="F17" s="288">
        <v>14839</v>
      </c>
      <c r="G17" s="73">
        <f t="shared" si="1"/>
        <v>2.8853707290135411</v>
      </c>
      <c r="H17" s="252">
        <v>14275</v>
      </c>
      <c r="I17" s="78">
        <f t="shared" si="0"/>
        <v>3.9509632224168145</v>
      </c>
    </row>
    <row r="18" spans="1:9" ht="18" customHeight="1">
      <c r="A18" s="294"/>
      <c r="B18" s="294"/>
      <c r="C18" s="7"/>
      <c r="D18" s="298" t="s">
        <v>93</v>
      </c>
      <c r="E18" s="299"/>
      <c r="F18" s="237">
        <v>2155</v>
      </c>
      <c r="G18" s="74">
        <f t="shared" si="1"/>
        <v>0.41902917454169292</v>
      </c>
      <c r="H18" s="253">
        <v>2302</v>
      </c>
      <c r="I18" s="79">
        <f t="shared" si="0"/>
        <v>-6.3857515204170268</v>
      </c>
    </row>
    <row r="19" spans="1:9" ht="18" customHeight="1">
      <c r="A19" s="294"/>
      <c r="B19" s="294"/>
      <c r="C19" s="10"/>
      <c r="D19" s="298" t="s">
        <v>244</v>
      </c>
      <c r="E19" s="299"/>
      <c r="F19" s="237">
        <v>0</v>
      </c>
      <c r="G19" s="74">
        <f t="shared" si="1"/>
        <v>0</v>
      </c>
      <c r="H19" s="253">
        <v>0</v>
      </c>
      <c r="I19" s="79" t="e">
        <f t="shared" si="0"/>
        <v>#DIV/0!</v>
      </c>
    </row>
    <row r="20" spans="1:9" ht="18" customHeight="1">
      <c r="A20" s="294"/>
      <c r="B20" s="294"/>
      <c r="C20" s="42" t="s">
        <v>5</v>
      </c>
      <c r="D20" s="41"/>
      <c r="E20" s="41"/>
      <c r="F20" s="237">
        <v>20677</v>
      </c>
      <c r="G20" s="74">
        <f t="shared" si="1"/>
        <v>4.0205411795817092</v>
      </c>
      <c r="H20" s="253">
        <v>21118</v>
      </c>
      <c r="I20" s="79">
        <f t="shared" si="0"/>
        <v>-2.0882659342740806</v>
      </c>
    </row>
    <row r="21" spans="1:9" ht="18" customHeight="1">
      <c r="A21" s="294"/>
      <c r="B21" s="294"/>
      <c r="C21" s="42" t="s">
        <v>6</v>
      </c>
      <c r="D21" s="41"/>
      <c r="E21" s="41"/>
      <c r="F21" s="237">
        <v>156833</v>
      </c>
      <c r="G21" s="74">
        <f t="shared" si="1"/>
        <v>30.495407206912912</v>
      </c>
      <c r="H21" s="254">
        <v>154045</v>
      </c>
      <c r="I21" s="79">
        <f t="shared" si="0"/>
        <v>1.8098607549742018</v>
      </c>
    </row>
    <row r="22" spans="1:9" ht="18" customHeight="1">
      <c r="A22" s="294"/>
      <c r="B22" s="294"/>
      <c r="C22" s="42" t="s">
        <v>31</v>
      </c>
      <c r="D22" s="41"/>
      <c r="E22" s="41"/>
      <c r="F22" s="237">
        <v>7733</v>
      </c>
      <c r="G22" s="74">
        <f t="shared" si="1"/>
        <v>1.5036439010352256</v>
      </c>
      <c r="H22" s="254">
        <v>7623</v>
      </c>
      <c r="I22" s="79">
        <f t="shared" si="0"/>
        <v>1.4430014430014459</v>
      </c>
    </row>
    <row r="23" spans="1:9" ht="18" customHeight="1">
      <c r="A23" s="294"/>
      <c r="B23" s="294"/>
      <c r="C23" s="42" t="s">
        <v>7</v>
      </c>
      <c r="D23" s="41"/>
      <c r="E23" s="41"/>
      <c r="F23" s="237">
        <v>62308</v>
      </c>
      <c r="G23" s="74">
        <f t="shared" si="1"/>
        <v>12.115484829393877</v>
      </c>
      <c r="H23" s="254">
        <v>59637</v>
      </c>
      <c r="I23" s="79">
        <f t="shared" si="0"/>
        <v>4.4787631839294351</v>
      </c>
    </row>
    <row r="24" spans="1:9" ht="18" customHeight="1">
      <c r="A24" s="294"/>
      <c r="B24" s="294"/>
      <c r="C24" s="42" t="s">
        <v>32</v>
      </c>
      <c r="D24" s="41"/>
      <c r="E24" s="41"/>
      <c r="F24" s="237">
        <v>787</v>
      </c>
      <c r="G24" s="74">
        <f t="shared" si="1"/>
        <v>0.15302828787207068</v>
      </c>
      <c r="H24" s="254">
        <v>839</v>
      </c>
      <c r="I24" s="79">
        <f t="shared" si="0"/>
        <v>-6.1978545887961811</v>
      </c>
    </row>
    <row r="25" spans="1:9" ht="18" customHeight="1">
      <c r="A25" s="294"/>
      <c r="B25" s="294"/>
      <c r="C25" s="42" t="s">
        <v>8</v>
      </c>
      <c r="D25" s="41"/>
      <c r="E25" s="41"/>
      <c r="F25" s="237">
        <v>59479</v>
      </c>
      <c r="G25" s="74">
        <f t="shared" si="1"/>
        <v>11.565399662443319</v>
      </c>
      <c r="H25" s="254">
        <v>59019</v>
      </c>
      <c r="I25" s="79">
        <f t="shared" si="0"/>
        <v>0.77941002050188057</v>
      </c>
    </row>
    <row r="26" spans="1:9" ht="18" customHeight="1">
      <c r="A26" s="294"/>
      <c r="B26" s="294"/>
      <c r="C26" s="43" t="s">
        <v>9</v>
      </c>
      <c r="D26" s="44"/>
      <c r="E26" s="44"/>
      <c r="F26" s="290">
        <v>57372</v>
      </c>
      <c r="G26" s="75">
        <f t="shared" si="1"/>
        <v>11.155703852346175</v>
      </c>
      <c r="H26" s="255">
        <v>46088</v>
      </c>
      <c r="I26" s="81">
        <f t="shared" si="0"/>
        <v>24.483596597812873</v>
      </c>
    </row>
    <row r="27" spans="1:9" ht="18" customHeight="1">
      <c r="A27" s="294"/>
      <c r="B27" s="295"/>
      <c r="C27" s="45" t="s">
        <v>10</v>
      </c>
      <c r="D27" s="29"/>
      <c r="E27" s="29"/>
      <c r="F27" s="291">
        <f>SUM(F9,F20:F26)-2</f>
        <v>514284</v>
      </c>
      <c r="G27" s="76">
        <f t="shared" si="1"/>
        <v>100</v>
      </c>
      <c r="H27" s="256">
        <f>SUM(H9,H20:H26)</f>
        <v>499122</v>
      </c>
      <c r="I27" s="82">
        <f t="shared" si="0"/>
        <v>3.0377342613629565</v>
      </c>
    </row>
    <row r="28" spans="1:9" ht="18" customHeight="1">
      <c r="A28" s="294"/>
      <c r="B28" s="293" t="s">
        <v>88</v>
      </c>
      <c r="C28" s="53" t="s">
        <v>11</v>
      </c>
      <c r="D28" s="54"/>
      <c r="E28" s="54"/>
      <c r="F28" s="287">
        <f>SUM(F29:F31)</f>
        <v>253213</v>
      </c>
      <c r="G28" s="72">
        <f t="shared" ref="G28:G45" si="2">F28/$F$45*100</f>
        <v>49.963791922935002</v>
      </c>
      <c r="H28" s="257">
        <v>251109</v>
      </c>
      <c r="I28" s="83">
        <f t="shared" si="0"/>
        <v>0.83788315034507566</v>
      </c>
    </row>
    <row r="29" spans="1:9" ht="18" customHeight="1">
      <c r="A29" s="294"/>
      <c r="B29" s="294"/>
      <c r="C29" s="7"/>
      <c r="D29" s="249" t="s">
        <v>12</v>
      </c>
      <c r="E29" s="41"/>
      <c r="F29" s="237">
        <v>142259</v>
      </c>
      <c r="G29" s="74">
        <f t="shared" si="2"/>
        <v>28.070435069150523</v>
      </c>
      <c r="H29" s="254">
        <v>143019</v>
      </c>
      <c r="I29" s="84">
        <f t="shared" si="0"/>
        <v>-0.53139792614966819</v>
      </c>
    </row>
    <row r="30" spans="1:9" ht="18" customHeight="1">
      <c r="A30" s="294"/>
      <c r="B30" s="294"/>
      <c r="C30" s="7"/>
      <c r="D30" s="249" t="s">
        <v>33</v>
      </c>
      <c r="E30" s="41"/>
      <c r="F30" s="237">
        <v>16297</v>
      </c>
      <c r="G30" s="74">
        <f t="shared" si="2"/>
        <v>3.2157113456578923</v>
      </c>
      <c r="H30" s="254">
        <v>15826</v>
      </c>
      <c r="I30" s="84">
        <f t="shared" si="0"/>
        <v>2.9761152533805069</v>
      </c>
    </row>
    <row r="31" spans="1:9" ht="18" customHeight="1">
      <c r="A31" s="294"/>
      <c r="B31" s="294"/>
      <c r="C31" s="18"/>
      <c r="D31" s="249" t="s">
        <v>13</v>
      </c>
      <c r="E31" s="41"/>
      <c r="F31" s="237">
        <v>94657</v>
      </c>
      <c r="G31" s="74">
        <f t="shared" si="2"/>
        <v>18.677645508126592</v>
      </c>
      <c r="H31" s="254">
        <v>92264</v>
      </c>
      <c r="I31" s="84">
        <f t="shared" si="0"/>
        <v>2.5936443249804819</v>
      </c>
    </row>
    <row r="32" spans="1:9" ht="18" customHeight="1">
      <c r="A32" s="294"/>
      <c r="B32" s="294"/>
      <c r="C32" s="48" t="s">
        <v>14</v>
      </c>
      <c r="D32" s="49"/>
      <c r="E32" s="49"/>
      <c r="F32" s="287">
        <f>SUM(F33:F38)</f>
        <v>165283</v>
      </c>
      <c r="G32" s="72">
        <f t="shared" si="2"/>
        <v>32.613512814896808</v>
      </c>
      <c r="H32" s="257">
        <v>166406</v>
      </c>
      <c r="I32" s="83">
        <f t="shared" si="0"/>
        <v>-0.67485547396127776</v>
      </c>
    </row>
    <row r="33" spans="1:9" ht="18" customHeight="1">
      <c r="A33" s="294"/>
      <c r="B33" s="294"/>
      <c r="C33" s="7"/>
      <c r="D33" s="249" t="s">
        <v>15</v>
      </c>
      <c r="E33" s="41"/>
      <c r="F33" s="237">
        <v>17649</v>
      </c>
      <c r="G33" s="74">
        <f t="shared" si="2"/>
        <v>3.4824869325345849</v>
      </c>
      <c r="H33" s="254">
        <v>16484</v>
      </c>
      <c r="I33" s="84">
        <f t="shared" si="0"/>
        <v>7.0674593545255959</v>
      </c>
    </row>
    <row r="34" spans="1:9" ht="18" customHeight="1">
      <c r="A34" s="294"/>
      <c r="B34" s="294"/>
      <c r="C34" s="7"/>
      <c r="D34" s="249" t="s">
        <v>34</v>
      </c>
      <c r="E34" s="41"/>
      <c r="F34" s="237">
        <v>4115</v>
      </c>
      <c r="G34" s="74">
        <f t="shared" si="2"/>
        <v>0.81196859467277571</v>
      </c>
      <c r="H34" s="254">
        <v>4152</v>
      </c>
      <c r="I34" s="84">
        <f t="shared" si="0"/>
        <v>-0.8911368015414256</v>
      </c>
    </row>
    <row r="35" spans="1:9" ht="18" customHeight="1">
      <c r="A35" s="294"/>
      <c r="B35" s="294"/>
      <c r="C35" s="7"/>
      <c r="D35" s="249" t="s">
        <v>35</v>
      </c>
      <c r="E35" s="41"/>
      <c r="F35" s="237">
        <v>123318</v>
      </c>
      <c r="G35" s="74">
        <f t="shared" si="2"/>
        <v>24.333011703003002</v>
      </c>
      <c r="H35" s="254">
        <v>118483</v>
      </c>
      <c r="I35" s="84">
        <f t="shared" si="0"/>
        <v>4.0807542010246278</v>
      </c>
    </row>
    <row r="36" spans="1:9" ht="18" customHeight="1">
      <c r="A36" s="294"/>
      <c r="B36" s="294"/>
      <c r="C36" s="7"/>
      <c r="D36" s="249" t="s">
        <v>36</v>
      </c>
      <c r="E36" s="41"/>
      <c r="F36" s="237">
        <v>8294</v>
      </c>
      <c r="G36" s="74">
        <f t="shared" si="2"/>
        <v>1.6365656194935605</v>
      </c>
      <c r="H36" s="254">
        <v>8248</v>
      </c>
      <c r="I36" s="84">
        <f t="shared" si="0"/>
        <v>0.55771096023278233</v>
      </c>
    </row>
    <row r="37" spans="1:9" ht="18" customHeight="1">
      <c r="A37" s="294"/>
      <c r="B37" s="294"/>
      <c r="C37" s="7"/>
      <c r="D37" s="249" t="s">
        <v>16</v>
      </c>
      <c r="E37" s="41"/>
      <c r="F37" s="237">
        <v>5925</v>
      </c>
      <c r="G37" s="74">
        <f t="shared" si="2"/>
        <v>1.1691163847961594</v>
      </c>
      <c r="H37" s="254">
        <v>10675</v>
      </c>
      <c r="I37" s="84">
        <f t="shared" si="0"/>
        <v>-44.496487119437944</v>
      </c>
    </row>
    <row r="38" spans="1:9" ht="18" customHeight="1">
      <c r="A38" s="294"/>
      <c r="B38" s="294"/>
      <c r="C38" s="18"/>
      <c r="D38" s="249" t="s">
        <v>37</v>
      </c>
      <c r="E38" s="41"/>
      <c r="F38" s="237">
        <v>5982</v>
      </c>
      <c r="G38" s="74">
        <f t="shared" si="2"/>
        <v>1.1803635803967301</v>
      </c>
      <c r="H38" s="254">
        <v>8365</v>
      </c>
      <c r="I38" s="84">
        <f t="shared" si="0"/>
        <v>-28.487746563060369</v>
      </c>
    </row>
    <row r="39" spans="1:9" ht="18" customHeight="1">
      <c r="A39" s="294"/>
      <c r="B39" s="294"/>
      <c r="C39" s="48" t="s">
        <v>17</v>
      </c>
      <c r="D39" s="49"/>
      <c r="E39" s="49"/>
      <c r="F39" s="287">
        <f>F40+F43</f>
        <v>88296</v>
      </c>
      <c r="G39" s="72">
        <f t="shared" si="2"/>
        <v>17.422497942947121</v>
      </c>
      <c r="H39" s="257">
        <v>76108</v>
      </c>
      <c r="I39" s="83">
        <f t="shared" si="0"/>
        <v>16.014085247280185</v>
      </c>
    </row>
    <row r="40" spans="1:9" ht="18" customHeight="1">
      <c r="A40" s="294"/>
      <c r="B40" s="294"/>
      <c r="C40" s="7"/>
      <c r="D40" s="248" t="s">
        <v>18</v>
      </c>
      <c r="E40" s="51"/>
      <c r="F40" s="288">
        <v>84796</v>
      </c>
      <c r="G40" s="73">
        <f t="shared" si="2"/>
        <v>16.73188066922787</v>
      </c>
      <c r="H40" s="258">
        <v>71201</v>
      </c>
      <c r="I40" s="85">
        <f t="shared" si="0"/>
        <v>19.093832951784396</v>
      </c>
    </row>
    <row r="41" spans="1:9" ht="18" customHeight="1">
      <c r="A41" s="294"/>
      <c r="B41" s="294"/>
      <c r="C41" s="7"/>
      <c r="D41" s="16"/>
      <c r="E41" s="101" t="s">
        <v>91</v>
      </c>
      <c r="F41" s="237">
        <v>55053</v>
      </c>
      <c r="G41" s="74">
        <f t="shared" si="2"/>
        <v>10.863015077161682</v>
      </c>
      <c r="H41" s="254">
        <v>52682</v>
      </c>
      <c r="I41" s="86">
        <f t="shared" si="0"/>
        <v>4.5005884362780524</v>
      </c>
    </row>
    <row r="42" spans="1:9" ht="18" customHeight="1">
      <c r="A42" s="294"/>
      <c r="B42" s="294"/>
      <c r="C42" s="7"/>
      <c r="D42" s="31"/>
      <c r="E42" s="30" t="s">
        <v>38</v>
      </c>
      <c r="F42" s="237">
        <v>29743</v>
      </c>
      <c r="G42" s="74">
        <f t="shared" si="2"/>
        <v>5.8688655920661885</v>
      </c>
      <c r="H42" s="254">
        <v>18519</v>
      </c>
      <c r="I42" s="86">
        <f t="shared" si="0"/>
        <v>60.608024191371037</v>
      </c>
    </row>
    <row r="43" spans="1:9" ht="18" customHeight="1">
      <c r="A43" s="294"/>
      <c r="B43" s="294"/>
      <c r="C43" s="7"/>
      <c r="D43" s="249" t="s">
        <v>39</v>
      </c>
      <c r="E43" s="52"/>
      <c r="F43" s="237">
        <v>3500</v>
      </c>
      <c r="G43" s="74">
        <f t="shared" si="2"/>
        <v>0.6906172737192503</v>
      </c>
      <c r="H43" s="254">
        <v>4908</v>
      </c>
      <c r="I43" s="155">
        <f t="shared" si="0"/>
        <v>-28.687856560717194</v>
      </c>
    </row>
    <row r="44" spans="1:9" ht="18" customHeight="1">
      <c r="A44" s="294"/>
      <c r="B44" s="294"/>
      <c r="C44" s="11"/>
      <c r="D44" s="46" t="s">
        <v>40</v>
      </c>
      <c r="E44" s="47"/>
      <c r="F44" s="291">
        <v>0</v>
      </c>
      <c r="G44" s="76">
        <f t="shared" si="2"/>
        <v>0</v>
      </c>
      <c r="H44" s="256"/>
      <c r="I44" s="81" t="e">
        <f t="shared" si="0"/>
        <v>#DIV/0!</v>
      </c>
    </row>
    <row r="45" spans="1:9" ht="18" customHeight="1">
      <c r="A45" s="295"/>
      <c r="B45" s="295"/>
      <c r="C45" s="11" t="s">
        <v>19</v>
      </c>
      <c r="D45" s="12"/>
      <c r="E45" s="12"/>
      <c r="F45" s="292">
        <f>SUM(F28,F32,F39)+1</f>
        <v>506793</v>
      </c>
      <c r="G45" s="76">
        <f t="shared" si="2"/>
        <v>100</v>
      </c>
      <c r="H45" s="71">
        <f>SUM(H28,H32,H39)</f>
        <v>493623</v>
      </c>
      <c r="I45" s="156">
        <f t="shared" si="0"/>
        <v>2.6680280294880898</v>
      </c>
    </row>
    <row r="46" spans="1:9">
      <c r="A46" s="102" t="s">
        <v>20</v>
      </c>
    </row>
    <row r="47" spans="1:9">
      <c r="A47" s="103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F10" sqref="F10:F20"/>
      <selection pane="topRight" activeCell="F10" sqref="F10:F20"/>
      <selection pane="bottomLeft" activeCell="F10" sqref="F10:F20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57" t="s">
        <v>0</v>
      </c>
      <c r="B1" s="157"/>
      <c r="C1" s="99" t="s">
        <v>254</v>
      </c>
      <c r="D1" s="158"/>
      <c r="E1" s="158"/>
    </row>
    <row r="4" spans="1:9">
      <c r="A4" s="159" t="s">
        <v>111</v>
      </c>
    </row>
    <row r="5" spans="1:9">
      <c r="I5" s="14" t="s">
        <v>112</v>
      </c>
    </row>
    <row r="6" spans="1:9" s="164" customFormat="1" ht="29.25" customHeight="1">
      <c r="A6" s="160" t="s">
        <v>113</v>
      </c>
      <c r="B6" s="161"/>
      <c r="C6" s="161"/>
      <c r="D6" s="162"/>
      <c r="E6" s="163" t="s">
        <v>230</v>
      </c>
      <c r="F6" s="163" t="s">
        <v>236</v>
      </c>
      <c r="G6" s="163" t="s">
        <v>237</v>
      </c>
      <c r="H6" s="163" t="s">
        <v>238</v>
      </c>
      <c r="I6" s="163" t="s">
        <v>240</v>
      </c>
    </row>
    <row r="7" spans="1:9" ht="27" customHeight="1">
      <c r="A7" s="341" t="s">
        <v>114</v>
      </c>
      <c r="B7" s="53" t="s">
        <v>115</v>
      </c>
      <c r="C7" s="54"/>
      <c r="D7" s="90" t="s">
        <v>116</v>
      </c>
      <c r="E7" s="165">
        <v>505930</v>
      </c>
      <c r="F7" s="166">
        <v>493579</v>
      </c>
      <c r="G7" s="166">
        <v>498847</v>
      </c>
      <c r="H7" s="166">
        <v>499122</v>
      </c>
      <c r="I7" s="166">
        <v>514284</v>
      </c>
    </row>
    <row r="8" spans="1:9" ht="27" customHeight="1">
      <c r="A8" s="294"/>
      <c r="B8" s="9"/>
      <c r="C8" s="28" t="s">
        <v>117</v>
      </c>
      <c r="D8" s="88" t="s">
        <v>42</v>
      </c>
      <c r="E8" s="167">
        <v>322606</v>
      </c>
      <c r="F8" s="167">
        <v>315891</v>
      </c>
      <c r="G8" s="167">
        <v>322912</v>
      </c>
      <c r="H8" s="167">
        <v>326565</v>
      </c>
      <c r="I8" s="168">
        <v>328019</v>
      </c>
    </row>
    <row r="9" spans="1:9" ht="27" customHeight="1">
      <c r="A9" s="294"/>
      <c r="B9" s="42" t="s">
        <v>118</v>
      </c>
      <c r="C9" s="41"/>
      <c r="D9" s="91"/>
      <c r="E9" s="169">
        <v>497064</v>
      </c>
      <c r="F9" s="169">
        <v>486336</v>
      </c>
      <c r="G9" s="169">
        <v>492305</v>
      </c>
      <c r="H9" s="169">
        <v>493624</v>
      </c>
      <c r="I9" s="170">
        <v>506793</v>
      </c>
    </row>
    <row r="10" spans="1:9" ht="27" customHeight="1">
      <c r="A10" s="294"/>
      <c r="B10" s="42" t="s">
        <v>119</v>
      </c>
      <c r="C10" s="41"/>
      <c r="D10" s="91"/>
      <c r="E10" s="169">
        <v>8866</v>
      </c>
      <c r="F10" s="169">
        <v>7243</v>
      </c>
      <c r="G10" s="169">
        <v>6542</v>
      </c>
      <c r="H10" s="169">
        <v>5498</v>
      </c>
      <c r="I10" s="277">
        <v>7492</v>
      </c>
    </row>
    <row r="11" spans="1:9" ht="27" customHeight="1">
      <c r="A11" s="294"/>
      <c r="B11" s="42" t="s">
        <v>120</v>
      </c>
      <c r="C11" s="41"/>
      <c r="D11" s="91"/>
      <c r="E11" s="169">
        <v>5894</v>
      </c>
      <c r="F11" s="169">
        <v>5438</v>
      </c>
      <c r="G11" s="169">
        <v>4726</v>
      </c>
      <c r="H11" s="169">
        <v>4230</v>
      </c>
      <c r="I11" s="170">
        <v>6028</v>
      </c>
    </row>
    <row r="12" spans="1:9" ht="27" customHeight="1">
      <c r="A12" s="294"/>
      <c r="B12" s="42" t="s">
        <v>121</v>
      </c>
      <c r="C12" s="41"/>
      <c r="D12" s="91"/>
      <c r="E12" s="169">
        <v>2973</v>
      </c>
      <c r="F12" s="169">
        <v>1804</v>
      </c>
      <c r="G12" s="169">
        <v>1817</v>
      </c>
      <c r="H12" s="169">
        <v>1268</v>
      </c>
      <c r="I12" s="170">
        <v>1464</v>
      </c>
    </row>
    <row r="13" spans="1:9" ht="27" customHeight="1">
      <c r="A13" s="294"/>
      <c r="B13" s="42" t="s">
        <v>122</v>
      </c>
      <c r="C13" s="41"/>
      <c r="D13" s="96"/>
      <c r="E13" s="171">
        <v>393</v>
      </c>
      <c r="F13" s="171">
        <v>-1168</v>
      </c>
      <c r="G13" s="171">
        <v>13</v>
      </c>
      <c r="H13" s="171">
        <v>-549</v>
      </c>
      <c r="I13" s="172">
        <v>196</v>
      </c>
    </row>
    <row r="14" spans="1:9" ht="27" customHeight="1">
      <c r="A14" s="294"/>
      <c r="B14" s="98" t="s">
        <v>123</v>
      </c>
      <c r="C14" s="51"/>
      <c r="D14" s="96"/>
      <c r="E14" s="171">
        <v>1970</v>
      </c>
      <c r="F14" s="171">
        <v>2500</v>
      </c>
      <c r="G14" s="171">
        <v>6050</v>
      </c>
      <c r="H14" s="171">
        <v>15799</v>
      </c>
      <c r="I14" s="172">
        <v>16286</v>
      </c>
    </row>
    <row r="15" spans="1:9" ht="27" customHeight="1">
      <c r="A15" s="294"/>
      <c r="B15" s="43" t="s">
        <v>124</v>
      </c>
      <c r="C15" s="44"/>
      <c r="D15" s="173"/>
      <c r="E15" s="174">
        <v>3831</v>
      </c>
      <c r="F15" s="174">
        <v>2900</v>
      </c>
      <c r="G15" s="174">
        <v>7033</v>
      </c>
      <c r="H15" s="174">
        <v>14198</v>
      </c>
      <c r="I15" s="175">
        <v>15153</v>
      </c>
    </row>
    <row r="16" spans="1:9" ht="27" customHeight="1">
      <c r="A16" s="294"/>
      <c r="B16" s="176" t="s">
        <v>125</v>
      </c>
      <c r="C16" s="177"/>
      <c r="D16" s="178" t="s">
        <v>43</v>
      </c>
      <c r="E16" s="179">
        <v>165820</v>
      </c>
      <c r="F16" s="179">
        <v>165074</v>
      </c>
      <c r="G16" s="179">
        <v>173273</v>
      </c>
      <c r="H16" s="179">
        <v>162449</v>
      </c>
      <c r="I16" s="180">
        <v>136654</v>
      </c>
    </row>
    <row r="17" spans="1:9" ht="27" customHeight="1">
      <c r="A17" s="294"/>
      <c r="B17" s="42" t="s">
        <v>126</v>
      </c>
      <c r="C17" s="41"/>
      <c r="D17" s="88" t="s">
        <v>44</v>
      </c>
      <c r="E17" s="169">
        <v>98020</v>
      </c>
      <c r="F17" s="169">
        <v>92917</v>
      </c>
      <c r="G17" s="169">
        <v>82051</v>
      </c>
      <c r="H17" s="169">
        <v>91823</v>
      </c>
      <c r="I17" s="170">
        <v>86228</v>
      </c>
    </row>
    <row r="18" spans="1:9" ht="27" customHeight="1">
      <c r="A18" s="294"/>
      <c r="B18" s="42" t="s">
        <v>127</v>
      </c>
      <c r="C18" s="41"/>
      <c r="D18" s="88" t="s">
        <v>45</v>
      </c>
      <c r="E18" s="169">
        <v>1108930</v>
      </c>
      <c r="F18" s="169">
        <v>1111794</v>
      </c>
      <c r="G18" s="169">
        <v>1113856</v>
      </c>
      <c r="H18" s="169">
        <v>1088719</v>
      </c>
      <c r="I18" s="170">
        <v>1060403</v>
      </c>
    </row>
    <row r="19" spans="1:9" ht="27" customHeight="1">
      <c r="A19" s="294"/>
      <c r="B19" s="42" t="s">
        <v>128</v>
      </c>
      <c r="C19" s="41"/>
      <c r="D19" s="88" t="s">
        <v>129</v>
      </c>
      <c r="E19" s="169">
        <f>E17+E18-E16</f>
        <v>1041130</v>
      </c>
      <c r="F19" s="169">
        <f>F17+F18-F16</f>
        <v>1039637</v>
      </c>
      <c r="G19" s="169">
        <f>G17+G18-G16</f>
        <v>1022634</v>
      </c>
      <c r="H19" s="169">
        <f>H17+H18-H16</f>
        <v>1018093</v>
      </c>
      <c r="I19" s="169">
        <f>I17+I18-I16</f>
        <v>1009977</v>
      </c>
    </row>
    <row r="20" spans="1:9" ht="27" customHeight="1">
      <c r="A20" s="294"/>
      <c r="B20" s="42" t="s">
        <v>130</v>
      </c>
      <c r="C20" s="41"/>
      <c r="D20" s="91" t="s">
        <v>131</v>
      </c>
      <c r="E20" s="181">
        <f>E18/E8</f>
        <v>3.437412819352399</v>
      </c>
      <c r="F20" s="181">
        <f>F18/F8</f>
        <v>3.5195494648470516</v>
      </c>
      <c r="G20" s="181">
        <f>G18/G8</f>
        <v>3.4494103656723811</v>
      </c>
      <c r="H20" s="181">
        <f>H18/H8</f>
        <v>3.3338508413332719</v>
      </c>
      <c r="I20" s="181">
        <f>I18/I8</f>
        <v>3.2327487127270067</v>
      </c>
    </row>
    <row r="21" spans="1:9" ht="27" customHeight="1">
      <c r="A21" s="294"/>
      <c r="B21" s="42" t="s">
        <v>132</v>
      </c>
      <c r="C21" s="41"/>
      <c r="D21" s="91" t="s">
        <v>133</v>
      </c>
      <c r="E21" s="181">
        <f>E19/E8</f>
        <v>3.2272493382020175</v>
      </c>
      <c r="F21" s="181">
        <f>F19/F8</f>
        <v>3.2911257364090778</v>
      </c>
      <c r="G21" s="181">
        <f>G19/G8</f>
        <v>3.166912347636508</v>
      </c>
      <c r="H21" s="181">
        <f>H19/H8</f>
        <v>3.1175814921991027</v>
      </c>
      <c r="I21" s="181">
        <f>I19/I8</f>
        <v>3.0790198128766932</v>
      </c>
    </row>
    <row r="22" spans="1:9" ht="27" customHeight="1">
      <c r="A22" s="294"/>
      <c r="B22" s="42" t="s">
        <v>134</v>
      </c>
      <c r="C22" s="41"/>
      <c r="D22" s="91" t="s">
        <v>135</v>
      </c>
      <c r="E22" s="169">
        <f>E18/E24*1000000</f>
        <v>812810.22871534154</v>
      </c>
      <c r="F22" s="169">
        <f>F18/F24*1000000</f>
        <v>814909.44913055329</v>
      </c>
      <c r="G22" s="169">
        <f>G18/G24*1000000</f>
        <v>816420.829192064</v>
      </c>
      <c r="H22" s="169">
        <f>H18/H24*1000000</f>
        <v>797996.21202126192</v>
      </c>
      <c r="I22" s="169">
        <f>I18/I24*1000000</f>
        <v>777241.48950829578</v>
      </c>
    </row>
    <row r="23" spans="1:9" ht="27" customHeight="1">
      <c r="A23" s="294"/>
      <c r="B23" s="42" t="s">
        <v>136</v>
      </c>
      <c r="C23" s="41"/>
      <c r="D23" s="91" t="s">
        <v>137</v>
      </c>
      <c r="E23" s="169">
        <f>E19/E24*1000000</f>
        <v>763114.99681891885</v>
      </c>
      <c r="F23" s="169">
        <f>F19/F24*1000000</f>
        <v>762020.67556196661</v>
      </c>
      <c r="G23" s="169">
        <f>G19/G24*1000000</f>
        <v>749558.02028269111</v>
      </c>
      <c r="H23" s="169">
        <f>H19/H24*1000000</f>
        <v>746229.61249446601</v>
      </c>
      <c r="I23" s="169">
        <f>I19/I24*1000000</f>
        <v>740280.84402733669</v>
      </c>
    </row>
    <row r="24" spans="1:9" ht="27" customHeight="1">
      <c r="A24" s="294"/>
      <c r="B24" s="182" t="s">
        <v>138</v>
      </c>
      <c r="C24" s="183"/>
      <c r="D24" s="184" t="s">
        <v>139</v>
      </c>
      <c r="E24" s="174">
        <v>1364316</v>
      </c>
      <c r="F24" s="174">
        <v>1364316</v>
      </c>
      <c r="G24" s="174">
        <v>1364316</v>
      </c>
      <c r="H24" s="175">
        <v>1364316</v>
      </c>
      <c r="I24" s="175">
        <f>H24</f>
        <v>1364316</v>
      </c>
    </row>
    <row r="25" spans="1:9" ht="27" customHeight="1">
      <c r="A25" s="294"/>
      <c r="B25" s="10" t="s">
        <v>140</v>
      </c>
      <c r="C25" s="185"/>
      <c r="D25" s="186"/>
      <c r="E25" s="167">
        <v>323123</v>
      </c>
      <c r="F25" s="167">
        <v>321627</v>
      </c>
      <c r="G25" s="167">
        <v>320981</v>
      </c>
      <c r="H25" s="167">
        <v>322166</v>
      </c>
      <c r="I25" s="187">
        <v>322377</v>
      </c>
    </row>
    <row r="26" spans="1:9" ht="27" customHeight="1">
      <c r="A26" s="294"/>
      <c r="B26" s="188" t="s">
        <v>141</v>
      </c>
      <c r="C26" s="189"/>
      <c r="D26" s="190"/>
      <c r="E26" s="191">
        <v>0.41299999999999998</v>
      </c>
      <c r="F26" s="191">
        <v>0.42099999999999999</v>
      </c>
      <c r="G26" s="191">
        <v>0.42599999999999999</v>
      </c>
      <c r="H26" s="191">
        <v>0.42799999999999999</v>
      </c>
      <c r="I26" s="192">
        <v>0.43048999999999998</v>
      </c>
    </row>
    <row r="27" spans="1:9" ht="27" customHeight="1">
      <c r="A27" s="294"/>
      <c r="B27" s="188" t="s">
        <v>142</v>
      </c>
      <c r="C27" s="189"/>
      <c r="D27" s="190"/>
      <c r="E27" s="193">
        <v>0.9</v>
      </c>
      <c r="F27" s="193">
        <v>0.6</v>
      </c>
      <c r="G27" s="193">
        <v>0.6</v>
      </c>
      <c r="H27" s="193">
        <v>0.4</v>
      </c>
      <c r="I27" s="194">
        <v>0.5</v>
      </c>
    </row>
    <row r="28" spans="1:9" ht="27" customHeight="1">
      <c r="A28" s="294"/>
      <c r="B28" s="188" t="s">
        <v>143</v>
      </c>
      <c r="C28" s="189"/>
      <c r="D28" s="190"/>
      <c r="E28" s="193">
        <v>92.1</v>
      </c>
      <c r="F28" s="193">
        <v>95.4</v>
      </c>
      <c r="G28" s="193">
        <v>94.6</v>
      </c>
      <c r="H28" s="193">
        <v>92.8</v>
      </c>
      <c r="I28" s="194">
        <v>93.7</v>
      </c>
    </row>
    <row r="29" spans="1:9" ht="27" customHeight="1">
      <c r="A29" s="294"/>
      <c r="B29" s="195" t="s">
        <v>144</v>
      </c>
      <c r="C29" s="196"/>
      <c r="D29" s="197"/>
      <c r="E29" s="198">
        <v>37.9</v>
      </c>
      <c r="F29" s="198">
        <v>37.4</v>
      </c>
      <c r="G29" s="198">
        <v>37.4</v>
      </c>
      <c r="H29" s="198">
        <v>40.9</v>
      </c>
      <c r="I29" s="199">
        <v>41.5</v>
      </c>
    </row>
    <row r="30" spans="1:9" ht="27" customHeight="1">
      <c r="A30" s="294"/>
      <c r="B30" s="341" t="s">
        <v>145</v>
      </c>
      <c r="C30" s="23" t="s">
        <v>146</v>
      </c>
      <c r="D30" s="200"/>
      <c r="E30" s="201">
        <v>0</v>
      </c>
      <c r="F30" s="201">
        <v>0</v>
      </c>
      <c r="G30" s="201">
        <v>0</v>
      </c>
      <c r="H30" s="201">
        <v>0</v>
      </c>
      <c r="I30" s="202">
        <v>0</v>
      </c>
    </row>
    <row r="31" spans="1:9" ht="27" customHeight="1">
      <c r="A31" s="294"/>
      <c r="B31" s="294"/>
      <c r="C31" s="188" t="s">
        <v>147</v>
      </c>
      <c r="D31" s="190"/>
      <c r="E31" s="193">
        <v>0</v>
      </c>
      <c r="F31" s="193">
        <v>0</v>
      </c>
      <c r="G31" s="193">
        <v>0</v>
      </c>
      <c r="H31" s="193">
        <v>0</v>
      </c>
      <c r="I31" s="194">
        <v>0</v>
      </c>
    </row>
    <row r="32" spans="1:9" ht="27" customHeight="1">
      <c r="A32" s="294"/>
      <c r="B32" s="294"/>
      <c r="C32" s="188" t="s">
        <v>148</v>
      </c>
      <c r="D32" s="190"/>
      <c r="E32" s="193">
        <v>11.7</v>
      </c>
      <c r="F32" s="193">
        <v>11.3</v>
      </c>
      <c r="G32" s="193">
        <v>10.5</v>
      </c>
      <c r="H32" s="193">
        <v>9.6999999999999993</v>
      </c>
      <c r="I32" s="194">
        <v>8.6999999999999993</v>
      </c>
    </row>
    <row r="33" spans="1:9" ht="27" customHeight="1">
      <c r="A33" s="295"/>
      <c r="B33" s="295"/>
      <c r="C33" s="195" t="s">
        <v>149</v>
      </c>
      <c r="D33" s="197"/>
      <c r="E33" s="198">
        <v>159.80000000000001</v>
      </c>
      <c r="F33" s="198">
        <v>160.6</v>
      </c>
      <c r="G33" s="198">
        <v>157.6</v>
      </c>
      <c r="H33" s="198">
        <v>152.69999999999999</v>
      </c>
      <c r="I33" s="203">
        <v>156</v>
      </c>
    </row>
    <row r="34" spans="1:9" ht="27" customHeight="1">
      <c r="A34" s="2" t="s">
        <v>241</v>
      </c>
      <c r="B34" s="8"/>
      <c r="C34" s="8"/>
      <c r="D34" s="8"/>
      <c r="E34" s="204"/>
      <c r="F34" s="204"/>
      <c r="G34" s="204"/>
      <c r="H34" s="204"/>
      <c r="I34" s="205"/>
    </row>
    <row r="35" spans="1:9" ht="27" customHeight="1">
      <c r="A35" s="13" t="s">
        <v>108</v>
      </c>
    </row>
    <row r="36" spans="1:9">
      <c r="A36" s="206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0"/>
  <sheetViews>
    <sheetView view="pageBreakPreview" zoomScaleNormal="100" zoomScaleSheetLayoutView="100" workbookViewId="0">
      <pane xSplit="5" ySplit="7" topLeftCell="F8" activePane="bottomRight" state="frozen"/>
      <selection activeCell="F12" sqref="F12"/>
      <selection pane="topRight" activeCell="F12" sqref="F12"/>
      <selection pane="bottomLeft" activeCell="F12" sqref="F12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2" t="s">
        <v>0</v>
      </c>
      <c r="B1" s="26"/>
      <c r="C1" s="26"/>
      <c r="D1" s="100" t="s">
        <v>260</v>
      </c>
      <c r="E1" s="33"/>
      <c r="F1" s="33"/>
      <c r="G1" s="33"/>
    </row>
    <row r="2" spans="1:25" ht="15" customHeight="1"/>
    <row r="3" spans="1:25" ht="15" customHeight="1">
      <c r="A3" s="34" t="s">
        <v>150</v>
      </c>
      <c r="B3" s="34"/>
      <c r="C3" s="34"/>
      <c r="D3" s="34"/>
    </row>
    <row r="4" spans="1:25" ht="15" customHeight="1">
      <c r="A4" s="34"/>
      <c r="B4" s="34"/>
      <c r="C4" s="34"/>
      <c r="D4" s="34"/>
    </row>
    <row r="5" spans="1:25" ht="16" customHeight="1">
      <c r="A5" s="29" t="s">
        <v>242</v>
      </c>
      <c r="B5" s="29"/>
      <c r="C5" s="29"/>
      <c r="D5" s="29"/>
      <c r="K5" s="35"/>
      <c r="O5" s="35" t="s">
        <v>246</v>
      </c>
    </row>
    <row r="6" spans="1:25" ht="16" customHeight="1">
      <c r="A6" s="303" t="s">
        <v>48</v>
      </c>
      <c r="B6" s="304"/>
      <c r="C6" s="304"/>
      <c r="D6" s="304"/>
      <c r="E6" s="305"/>
      <c r="F6" s="324" t="s">
        <v>247</v>
      </c>
      <c r="G6" s="325"/>
      <c r="H6" s="324" t="s">
        <v>248</v>
      </c>
      <c r="I6" s="325"/>
      <c r="J6" s="338"/>
      <c r="K6" s="339"/>
      <c r="L6" s="338"/>
      <c r="M6" s="339"/>
      <c r="N6" s="338"/>
      <c r="O6" s="339"/>
    </row>
    <row r="7" spans="1:25" ht="16" customHeight="1">
      <c r="A7" s="306"/>
      <c r="B7" s="307"/>
      <c r="C7" s="307"/>
      <c r="D7" s="307"/>
      <c r="E7" s="308"/>
      <c r="F7" s="106" t="s">
        <v>239</v>
      </c>
      <c r="G7" s="36" t="s">
        <v>2</v>
      </c>
      <c r="H7" s="106" t="s">
        <v>239</v>
      </c>
      <c r="I7" s="36" t="s">
        <v>2</v>
      </c>
      <c r="J7" s="106" t="s">
        <v>239</v>
      </c>
      <c r="K7" s="36" t="s">
        <v>2</v>
      </c>
      <c r="L7" s="106" t="s">
        <v>239</v>
      </c>
      <c r="M7" s="36" t="s">
        <v>2</v>
      </c>
      <c r="N7" s="106" t="s">
        <v>239</v>
      </c>
      <c r="O7" s="246" t="s">
        <v>2</v>
      </c>
    </row>
    <row r="8" spans="1:25" ht="16" customHeight="1">
      <c r="A8" s="315" t="s">
        <v>82</v>
      </c>
      <c r="B8" s="53" t="s">
        <v>49</v>
      </c>
      <c r="C8" s="54"/>
      <c r="D8" s="54"/>
      <c r="E8" s="90" t="s">
        <v>41</v>
      </c>
      <c r="F8" s="107">
        <v>11321</v>
      </c>
      <c r="G8" s="264">
        <v>11677</v>
      </c>
      <c r="H8" s="107"/>
      <c r="I8" s="264"/>
      <c r="J8" s="107"/>
      <c r="K8" s="109"/>
      <c r="L8" s="107"/>
      <c r="M8" s="108"/>
      <c r="N8" s="107"/>
      <c r="O8" s="109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6" customHeight="1">
      <c r="A9" s="316"/>
      <c r="B9" s="8"/>
      <c r="C9" s="28" t="s">
        <v>50</v>
      </c>
      <c r="D9" s="41"/>
      <c r="E9" s="88" t="s">
        <v>42</v>
      </c>
      <c r="F9" s="68">
        <v>11321</v>
      </c>
      <c r="G9" s="265">
        <v>11242</v>
      </c>
      <c r="H9" s="68"/>
      <c r="I9" s="265"/>
      <c r="J9" s="68"/>
      <c r="K9" s="113"/>
      <c r="L9" s="68"/>
      <c r="M9" s="112"/>
      <c r="N9" s="68"/>
      <c r="O9" s="113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6" customHeight="1">
      <c r="A10" s="316"/>
      <c r="B10" s="10"/>
      <c r="C10" s="28" t="s">
        <v>51</v>
      </c>
      <c r="D10" s="41"/>
      <c r="E10" s="88" t="s">
        <v>43</v>
      </c>
      <c r="F10" s="68"/>
      <c r="G10" s="265">
        <v>435</v>
      </c>
      <c r="H10" s="68"/>
      <c r="I10" s="265"/>
      <c r="J10" s="114"/>
      <c r="K10" s="115"/>
      <c r="L10" s="68"/>
      <c r="M10" s="112"/>
      <c r="N10" s="68"/>
      <c r="O10" s="113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6" customHeight="1">
      <c r="A11" s="316"/>
      <c r="B11" s="48" t="s">
        <v>52</v>
      </c>
      <c r="C11" s="61"/>
      <c r="D11" s="61"/>
      <c r="E11" s="87" t="s">
        <v>44</v>
      </c>
      <c r="F11" s="116">
        <v>8782</v>
      </c>
      <c r="G11" s="266">
        <v>9633</v>
      </c>
      <c r="H11" s="116"/>
      <c r="I11" s="266"/>
      <c r="J11" s="116"/>
      <c r="K11" s="119"/>
      <c r="L11" s="116"/>
      <c r="M11" s="118"/>
      <c r="N11" s="116"/>
      <c r="O11" s="119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6" customHeight="1">
      <c r="A12" s="316"/>
      <c r="B12" s="7"/>
      <c r="C12" s="28" t="s">
        <v>53</v>
      </c>
      <c r="D12" s="41"/>
      <c r="E12" s="88" t="s">
        <v>45</v>
      </c>
      <c r="F12" s="68">
        <v>8782</v>
      </c>
      <c r="G12" s="265">
        <v>8791</v>
      </c>
      <c r="H12" s="116"/>
      <c r="I12" s="266"/>
      <c r="J12" s="116"/>
      <c r="K12" s="113"/>
      <c r="L12" s="68"/>
      <c r="M12" s="112"/>
      <c r="N12" s="68"/>
      <c r="O12" s="113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6" customHeight="1">
      <c r="A13" s="316"/>
      <c r="B13" s="8"/>
      <c r="C13" s="50" t="s">
        <v>54</v>
      </c>
      <c r="D13" s="51"/>
      <c r="E13" s="92" t="s">
        <v>46</v>
      </c>
      <c r="F13" s="66"/>
      <c r="G13" s="271">
        <v>842</v>
      </c>
      <c r="H13" s="114"/>
      <c r="I13" s="114"/>
      <c r="J13" s="114"/>
      <c r="K13" s="115"/>
      <c r="L13" s="66"/>
      <c r="M13" s="121"/>
      <c r="N13" s="66"/>
      <c r="O13" s="122"/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6" customHeight="1">
      <c r="A14" s="316"/>
      <c r="B14" s="42" t="s">
        <v>55</v>
      </c>
      <c r="C14" s="41"/>
      <c r="D14" s="41"/>
      <c r="E14" s="88" t="s">
        <v>151</v>
      </c>
      <c r="F14" s="67">
        <f t="shared" ref="F14:O15" si="0">F9-F12</f>
        <v>2539</v>
      </c>
      <c r="G14" s="260">
        <v>2542</v>
      </c>
      <c r="H14" s="67">
        <f t="shared" si="0"/>
        <v>0</v>
      </c>
      <c r="I14" s="260">
        <f t="shared" si="0"/>
        <v>0</v>
      </c>
      <c r="J14" s="67">
        <f t="shared" si="0"/>
        <v>0</v>
      </c>
      <c r="K14" s="123">
        <f t="shared" si="0"/>
        <v>0</v>
      </c>
      <c r="L14" s="67">
        <f t="shared" si="0"/>
        <v>0</v>
      </c>
      <c r="M14" s="123">
        <f t="shared" si="0"/>
        <v>0</v>
      </c>
      <c r="N14" s="67">
        <f t="shared" si="0"/>
        <v>0</v>
      </c>
      <c r="O14" s="123">
        <f t="shared" si="0"/>
        <v>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6" customHeight="1">
      <c r="A15" s="316"/>
      <c r="B15" s="42" t="s">
        <v>56</v>
      </c>
      <c r="C15" s="41"/>
      <c r="D15" s="41"/>
      <c r="E15" s="88" t="s">
        <v>152</v>
      </c>
      <c r="F15" s="67">
        <f t="shared" si="0"/>
        <v>0</v>
      </c>
      <c r="G15" s="260">
        <f t="shared" si="0"/>
        <v>-407</v>
      </c>
      <c r="H15" s="67">
        <f t="shared" si="0"/>
        <v>0</v>
      </c>
      <c r="I15" s="260">
        <f t="shared" si="0"/>
        <v>0</v>
      </c>
      <c r="J15" s="67">
        <f t="shared" si="0"/>
        <v>0</v>
      </c>
      <c r="K15" s="123">
        <f t="shared" si="0"/>
        <v>0</v>
      </c>
      <c r="L15" s="67">
        <f t="shared" si="0"/>
        <v>0</v>
      </c>
      <c r="M15" s="123">
        <f t="shared" si="0"/>
        <v>0</v>
      </c>
      <c r="N15" s="67">
        <f t="shared" si="0"/>
        <v>0</v>
      </c>
      <c r="O15" s="123">
        <f t="shared" si="0"/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6" customHeight="1">
      <c r="A16" s="316"/>
      <c r="B16" s="42" t="s">
        <v>57</v>
      </c>
      <c r="C16" s="41"/>
      <c r="D16" s="41"/>
      <c r="E16" s="88" t="s">
        <v>153</v>
      </c>
      <c r="F16" s="67">
        <f t="shared" ref="F16:O16" si="1">F8-F11</f>
        <v>2539</v>
      </c>
      <c r="G16" s="260">
        <f t="shared" si="1"/>
        <v>2044</v>
      </c>
      <c r="H16" s="67">
        <f t="shared" si="1"/>
        <v>0</v>
      </c>
      <c r="I16" s="260">
        <f t="shared" si="1"/>
        <v>0</v>
      </c>
      <c r="J16" s="67">
        <f t="shared" si="1"/>
        <v>0</v>
      </c>
      <c r="K16" s="123">
        <f t="shared" si="1"/>
        <v>0</v>
      </c>
      <c r="L16" s="67">
        <f t="shared" si="1"/>
        <v>0</v>
      </c>
      <c r="M16" s="123">
        <f t="shared" si="1"/>
        <v>0</v>
      </c>
      <c r="N16" s="67">
        <f t="shared" si="1"/>
        <v>0</v>
      </c>
      <c r="O16" s="123">
        <f t="shared" si="1"/>
        <v>0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6" customHeight="1">
      <c r="A17" s="316"/>
      <c r="B17" s="42" t="s">
        <v>58</v>
      </c>
      <c r="C17" s="41"/>
      <c r="D17" s="41"/>
      <c r="E17" s="32"/>
      <c r="F17" s="208"/>
      <c r="G17" s="276"/>
      <c r="H17" s="114"/>
      <c r="I17" s="114"/>
      <c r="J17" s="68"/>
      <c r="K17" s="113"/>
      <c r="L17" s="68"/>
      <c r="M17" s="112"/>
      <c r="N17" s="114"/>
      <c r="O17" s="124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6" customHeight="1">
      <c r="A18" s="317"/>
      <c r="B18" s="45" t="s">
        <v>59</v>
      </c>
      <c r="C18" s="29"/>
      <c r="D18" s="29"/>
      <c r="E18" s="17"/>
      <c r="F18" s="125"/>
      <c r="G18" s="267"/>
      <c r="H18" s="127"/>
      <c r="I18" s="269"/>
      <c r="J18" s="127"/>
      <c r="K18" s="128"/>
      <c r="L18" s="127"/>
      <c r="M18" s="128"/>
      <c r="N18" s="127"/>
      <c r="O18" s="129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6" customHeight="1">
      <c r="A19" s="316" t="s">
        <v>83</v>
      </c>
      <c r="B19" s="48" t="s">
        <v>60</v>
      </c>
      <c r="C19" s="49"/>
      <c r="D19" s="49"/>
      <c r="E19" s="93"/>
      <c r="F19" s="63">
        <v>723</v>
      </c>
      <c r="G19" s="259">
        <v>1825</v>
      </c>
      <c r="H19" s="64"/>
      <c r="I19" s="270"/>
      <c r="J19" s="64"/>
      <c r="K19" s="132"/>
      <c r="L19" s="64"/>
      <c r="M19" s="131"/>
      <c r="N19" s="64"/>
      <c r="O19" s="132"/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6" customHeight="1">
      <c r="A20" s="316"/>
      <c r="B20" s="18"/>
      <c r="C20" s="28" t="s">
        <v>61</v>
      </c>
      <c r="D20" s="41"/>
      <c r="E20" s="88"/>
      <c r="F20" s="67"/>
      <c r="G20" s="260">
        <v>0</v>
      </c>
      <c r="H20" s="68"/>
      <c r="I20" s="265"/>
      <c r="J20" s="68"/>
      <c r="K20" s="115"/>
      <c r="L20" s="68"/>
      <c r="M20" s="112"/>
      <c r="N20" s="68"/>
      <c r="O20" s="113"/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6" customHeight="1">
      <c r="A21" s="316"/>
      <c r="B21" s="9" t="s">
        <v>62</v>
      </c>
      <c r="C21" s="61"/>
      <c r="D21" s="61"/>
      <c r="E21" s="87" t="s">
        <v>154</v>
      </c>
      <c r="F21" s="133">
        <v>723</v>
      </c>
      <c r="G21" s="268">
        <v>1825</v>
      </c>
      <c r="H21" s="116"/>
      <c r="I21" s="266"/>
      <c r="J21" s="116"/>
      <c r="K21" s="119"/>
      <c r="L21" s="116"/>
      <c r="M21" s="118"/>
      <c r="N21" s="116"/>
      <c r="O21" s="119"/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6" customHeight="1">
      <c r="A22" s="316"/>
      <c r="B22" s="48" t="s">
        <v>63</v>
      </c>
      <c r="C22" s="49"/>
      <c r="D22" s="49"/>
      <c r="E22" s="93" t="s">
        <v>155</v>
      </c>
      <c r="F22" s="63">
        <v>5900</v>
      </c>
      <c r="G22" s="259">
        <v>6532</v>
      </c>
      <c r="H22" s="64"/>
      <c r="I22" s="270"/>
      <c r="J22" s="64"/>
      <c r="K22" s="132"/>
      <c r="L22" s="64"/>
      <c r="M22" s="131"/>
      <c r="N22" s="64"/>
      <c r="O22" s="132"/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6" customHeight="1">
      <c r="A23" s="316"/>
      <c r="B23" s="7" t="s">
        <v>64</v>
      </c>
      <c r="C23" s="50" t="s">
        <v>65</v>
      </c>
      <c r="D23" s="51"/>
      <c r="E23" s="92"/>
      <c r="F23" s="65">
        <v>2591</v>
      </c>
      <c r="G23" s="263">
        <v>3107</v>
      </c>
      <c r="H23" s="66"/>
      <c r="I23" s="271"/>
      <c r="J23" s="66"/>
      <c r="K23" s="122"/>
      <c r="L23" s="66"/>
      <c r="M23" s="121"/>
      <c r="N23" s="66"/>
      <c r="O23" s="122"/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6" customHeight="1">
      <c r="A24" s="316"/>
      <c r="B24" s="42" t="s">
        <v>156</v>
      </c>
      <c r="C24" s="41"/>
      <c r="D24" s="41"/>
      <c r="E24" s="88" t="s">
        <v>157</v>
      </c>
      <c r="F24" s="67">
        <f>F21-F22-1</f>
        <v>-5178</v>
      </c>
      <c r="G24" s="260">
        <v>-4707</v>
      </c>
      <c r="H24" s="67">
        <f t="shared" ref="H24:O24" si="2">H21-H22</f>
        <v>0</v>
      </c>
      <c r="I24" s="260">
        <f t="shared" si="2"/>
        <v>0</v>
      </c>
      <c r="J24" s="67">
        <f t="shared" si="2"/>
        <v>0</v>
      </c>
      <c r="K24" s="123">
        <f t="shared" si="2"/>
        <v>0</v>
      </c>
      <c r="L24" s="67">
        <f t="shared" si="2"/>
        <v>0</v>
      </c>
      <c r="M24" s="123">
        <f t="shared" si="2"/>
        <v>0</v>
      </c>
      <c r="N24" s="67">
        <f t="shared" si="2"/>
        <v>0</v>
      </c>
      <c r="O24" s="123">
        <f t="shared" si="2"/>
        <v>0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6" customHeight="1">
      <c r="A25" s="316"/>
      <c r="B25" s="98" t="s">
        <v>66</v>
      </c>
      <c r="C25" s="51"/>
      <c r="D25" s="51"/>
      <c r="E25" s="318" t="s">
        <v>158</v>
      </c>
      <c r="F25" s="331">
        <v>5178</v>
      </c>
      <c r="G25" s="328">
        <v>4707</v>
      </c>
      <c r="H25" s="326"/>
      <c r="I25" s="328"/>
      <c r="J25" s="326"/>
      <c r="K25" s="336"/>
      <c r="L25" s="326"/>
      <c r="M25" s="336"/>
      <c r="N25" s="326"/>
      <c r="O25" s="336"/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6" customHeight="1">
      <c r="A26" s="316"/>
      <c r="B26" s="9" t="s">
        <v>67</v>
      </c>
      <c r="C26" s="61"/>
      <c r="D26" s="61"/>
      <c r="E26" s="319"/>
      <c r="F26" s="330"/>
      <c r="G26" s="342"/>
      <c r="H26" s="327"/>
      <c r="I26" s="327"/>
      <c r="J26" s="327"/>
      <c r="K26" s="337"/>
      <c r="L26" s="327"/>
      <c r="M26" s="337"/>
      <c r="N26" s="327"/>
      <c r="O26" s="337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6" customHeight="1">
      <c r="A27" s="317"/>
      <c r="B27" s="45" t="s">
        <v>159</v>
      </c>
      <c r="C27" s="29"/>
      <c r="D27" s="29"/>
      <c r="E27" s="89" t="s">
        <v>160</v>
      </c>
      <c r="F27" s="70">
        <f t="shared" ref="F27:O27" si="3">F24+F25</f>
        <v>0</v>
      </c>
      <c r="G27" s="135">
        <f>G24+G25</f>
        <v>0</v>
      </c>
      <c r="H27" s="70">
        <f t="shared" si="3"/>
        <v>0</v>
      </c>
      <c r="I27" s="262">
        <f t="shared" si="3"/>
        <v>0</v>
      </c>
      <c r="J27" s="70">
        <f t="shared" si="3"/>
        <v>0</v>
      </c>
      <c r="K27" s="135">
        <f t="shared" si="3"/>
        <v>0</v>
      </c>
      <c r="L27" s="70">
        <f t="shared" si="3"/>
        <v>0</v>
      </c>
      <c r="M27" s="135">
        <f t="shared" si="3"/>
        <v>0</v>
      </c>
      <c r="N27" s="70">
        <f t="shared" si="3"/>
        <v>0</v>
      </c>
      <c r="O27" s="135">
        <f t="shared" si="3"/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6" customHeight="1">
      <c r="A28" s="13"/>
      <c r="F28" s="110"/>
      <c r="G28" s="110"/>
      <c r="H28" s="110"/>
      <c r="I28" s="110"/>
      <c r="J28" s="110"/>
      <c r="K28" s="110"/>
      <c r="L28" s="136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6" customHeight="1">
      <c r="A29" s="29"/>
      <c r="F29" s="110"/>
      <c r="G29" s="110"/>
      <c r="H29" s="110"/>
      <c r="I29" s="110"/>
      <c r="J29" s="137"/>
      <c r="K29" s="137"/>
      <c r="L29" s="136"/>
      <c r="M29" s="110"/>
      <c r="N29" s="110"/>
      <c r="O29" s="137" t="s">
        <v>161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37"/>
    </row>
    <row r="30" spans="1:25" ht="16" customHeight="1">
      <c r="A30" s="309" t="s">
        <v>68</v>
      </c>
      <c r="B30" s="310"/>
      <c r="C30" s="310"/>
      <c r="D30" s="310"/>
      <c r="E30" s="311"/>
      <c r="F30" s="334" t="s">
        <v>250</v>
      </c>
      <c r="G30" s="335"/>
      <c r="H30" s="334" t="s">
        <v>249</v>
      </c>
      <c r="I30" s="335"/>
      <c r="J30" s="334" t="s">
        <v>252</v>
      </c>
      <c r="K30" s="335"/>
      <c r="L30" s="332"/>
      <c r="M30" s="333"/>
      <c r="N30" s="332"/>
      <c r="O30" s="333"/>
      <c r="P30" s="138"/>
      <c r="Q30" s="136"/>
      <c r="R30" s="138"/>
      <c r="S30" s="136"/>
      <c r="T30" s="138"/>
      <c r="U30" s="136"/>
      <c r="V30" s="138"/>
      <c r="W30" s="136"/>
      <c r="X30" s="138"/>
      <c r="Y30" s="136"/>
    </row>
    <row r="31" spans="1:25" ht="16" customHeight="1">
      <c r="A31" s="312"/>
      <c r="B31" s="313"/>
      <c r="C31" s="313"/>
      <c r="D31" s="313"/>
      <c r="E31" s="314"/>
      <c r="F31" s="106" t="s">
        <v>239</v>
      </c>
      <c r="G31" s="36" t="s">
        <v>2</v>
      </c>
      <c r="H31" s="106" t="s">
        <v>239</v>
      </c>
      <c r="I31" s="36" t="s">
        <v>2</v>
      </c>
      <c r="J31" s="106" t="s">
        <v>239</v>
      </c>
      <c r="K31" s="36" t="s">
        <v>2</v>
      </c>
      <c r="L31" s="106" t="s">
        <v>239</v>
      </c>
      <c r="M31" s="36" t="s">
        <v>2</v>
      </c>
      <c r="N31" s="106" t="s">
        <v>239</v>
      </c>
      <c r="O31" s="207" t="s">
        <v>2</v>
      </c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6" customHeight="1">
      <c r="A32" s="315" t="s">
        <v>84</v>
      </c>
      <c r="B32" s="53" t="s">
        <v>49</v>
      </c>
      <c r="C32" s="54"/>
      <c r="D32" s="54"/>
      <c r="E32" s="15" t="s">
        <v>41</v>
      </c>
      <c r="F32" s="64">
        <v>556</v>
      </c>
      <c r="G32" s="270">
        <v>543</v>
      </c>
      <c r="H32" s="107">
        <v>6674</v>
      </c>
      <c r="I32" s="264">
        <v>7084</v>
      </c>
      <c r="J32" s="107">
        <v>175</v>
      </c>
      <c r="K32" s="264">
        <v>313</v>
      </c>
      <c r="L32" s="64"/>
      <c r="M32" s="143"/>
      <c r="N32" s="107"/>
      <c r="O32" s="144"/>
      <c r="P32" s="143"/>
      <c r="Q32" s="143"/>
      <c r="R32" s="143"/>
      <c r="S32" s="143"/>
      <c r="T32" s="145"/>
      <c r="U32" s="145"/>
      <c r="V32" s="143"/>
      <c r="W32" s="143"/>
      <c r="X32" s="145"/>
      <c r="Y32" s="145"/>
    </row>
    <row r="33" spans="1:25" ht="16" customHeight="1">
      <c r="A33" s="320"/>
      <c r="B33" s="8"/>
      <c r="C33" s="50" t="s">
        <v>69</v>
      </c>
      <c r="D33" s="51"/>
      <c r="E33" s="96"/>
      <c r="F33" s="66">
        <v>509</v>
      </c>
      <c r="G33" s="271">
        <v>535</v>
      </c>
      <c r="H33" s="66">
        <v>6638</v>
      </c>
      <c r="I33" s="271">
        <v>6985</v>
      </c>
      <c r="J33" s="66">
        <v>108</v>
      </c>
      <c r="K33" s="271">
        <v>313</v>
      </c>
      <c r="L33" s="66"/>
      <c r="M33" s="146"/>
      <c r="N33" s="66"/>
      <c r="O33" s="120"/>
      <c r="P33" s="143"/>
      <c r="Q33" s="143"/>
      <c r="R33" s="143"/>
      <c r="S33" s="143"/>
      <c r="T33" s="145"/>
      <c r="U33" s="145"/>
      <c r="V33" s="143"/>
      <c r="W33" s="143"/>
      <c r="X33" s="145"/>
      <c r="Y33" s="145"/>
    </row>
    <row r="34" spans="1:25" ht="16" customHeight="1">
      <c r="A34" s="320"/>
      <c r="B34" s="8"/>
      <c r="C34" s="22"/>
      <c r="D34" s="28" t="s">
        <v>70</v>
      </c>
      <c r="E34" s="91"/>
      <c r="F34" s="68">
        <v>405</v>
      </c>
      <c r="G34" s="265">
        <v>428</v>
      </c>
      <c r="H34" s="68"/>
      <c r="I34" s="265"/>
      <c r="J34" s="68">
        <v>108</v>
      </c>
      <c r="K34" s="265">
        <v>313</v>
      </c>
      <c r="L34" s="68"/>
      <c r="M34" s="111"/>
      <c r="N34" s="68"/>
      <c r="O34" s="123"/>
      <c r="P34" s="143"/>
      <c r="Q34" s="143"/>
      <c r="R34" s="143"/>
      <c r="S34" s="143"/>
      <c r="T34" s="145"/>
      <c r="U34" s="145"/>
      <c r="V34" s="143"/>
      <c r="W34" s="143"/>
      <c r="X34" s="145"/>
      <c r="Y34" s="145"/>
    </row>
    <row r="35" spans="1:25" ht="16" customHeight="1">
      <c r="A35" s="320"/>
      <c r="B35" s="10"/>
      <c r="C35" s="60" t="s">
        <v>71</v>
      </c>
      <c r="D35" s="61"/>
      <c r="E35" s="97"/>
      <c r="F35" s="116">
        <v>47</v>
      </c>
      <c r="G35" s="266">
        <v>9</v>
      </c>
      <c r="H35" s="116">
        <v>36</v>
      </c>
      <c r="I35" s="266">
        <v>100</v>
      </c>
      <c r="J35" s="147">
        <v>68</v>
      </c>
      <c r="K35" s="275"/>
      <c r="L35" s="116"/>
      <c r="M35" s="117"/>
      <c r="N35" s="116"/>
      <c r="O35" s="134"/>
      <c r="P35" s="143"/>
      <c r="Q35" s="143"/>
      <c r="R35" s="143"/>
      <c r="S35" s="143"/>
      <c r="T35" s="145"/>
      <c r="U35" s="145"/>
      <c r="V35" s="143"/>
      <c r="W35" s="143"/>
      <c r="X35" s="145"/>
      <c r="Y35" s="145"/>
    </row>
    <row r="36" spans="1:25" ht="16" customHeight="1">
      <c r="A36" s="320"/>
      <c r="B36" s="48" t="s">
        <v>52</v>
      </c>
      <c r="C36" s="49"/>
      <c r="D36" s="49"/>
      <c r="E36" s="15" t="s">
        <v>42</v>
      </c>
      <c r="F36" s="64">
        <v>522</v>
      </c>
      <c r="G36" s="270">
        <v>548</v>
      </c>
      <c r="H36" s="64">
        <v>4465</v>
      </c>
      <c r="I36" s="270">
        <v>4749</v>
      </c>
      <c r="J36" s="64">
        <v>106</v>
      </c>
      <c r="K36" s="270">
        <v>88</v>
      </c>
      <c r="L36" s="64"/>
      <c r="M36" s="143"/>
      <c r="N36" s="64"/>
      <c r="O36" s="130"/>
      <c r="P36" s="143"/>
      <c r="Q36" s="143"/>
      <c r="R36" s="143"/>
      <c r="S36" s="143"/>
      <c r="T36" s="143"/>
      <c r="U36" s="143"/>
      <c r="V36" s="143"/>
      <c r="W36" s="143"/>
      <c r="X36" s="145"/>
      <c r="Y36" s="145"/>
    </row>
    <row r="37" spans="1:25" ht="16" customHeight="1">
      <c r="A37" s="320"/>
      <c r="B37" s="8"/>
      <c r="C37" s="28" t="s">
        <v>72</v>
      </c>
      <c r="D37" s="41"/>
      <c r="E37" s="91"/>
      <c r="F37" s="68">
        <v>505</v>
      </c>
      <c r="G37" s="265">
        <v>530</v>
      </c>
      <c r="H37" s="68">
        <v>3834</v>
      </c>
      <c r="I37" s="265">
        <v>4302</v>
      </c>
      <c r="J37" s="68">
        <v>35</v>
      </c>
      <c r="K37" s="265">
        <v>68</v>
      </c>
      <c r="L37" s="68"/>
      <c r="M37" s="111"/>
      <c r="N37" s="68"/>
      <c r="O37" s="123"/>
      <c r="P37" s="143"/>
      <c r="Q37" s="143"/>
      <c r="R37" s="143"/>
      <c r="S37" s="143"/>
      <c r="T37" s="143"/>
      <c r="U37" s="143"/>
      <c r="V37" s="143"/>
      <c r="W37" s="143"/>
      <c r="X37" s="145"/>
      <c r="Y37" s="145"/>
    </row>
    <row r="38" spans="1:25" ht="16" customHeight="1">
      <c r="A38" s="320"/>
      <c r="B38" s="10"/>
      <c r="C38" s="28" t="s">
        <v>73</v>
      </c>
      <c r="D38" s="41"/>
      <c r="E38" s="91"/>
      <c r="F38" s="67">
        <v>17</v>
      </c>
      <c r="G38" s="260">
        <v>18</v>
      </c>
      <c r="H38" s="68">
        <v>631</v>
      </c>
      <c r="I38" s="265">
        <v>447</v>
      </c>
      <c r="J38" s="68">
        <v>71</v>
      </c>
      <c r="K38" s="265">
        <v>20</v>
      </c>
      <c r="L38" s="68"/>
      <c r="M38" s="111"/>
      <c r="N38" s="68"/>
      <c r="O38" s="123"/>
      <c r="P38" s="143"/>
      <c r="Q38" s="143"/>
      <c r="R38" s="145"/>
      <c r="S38" s="145"/>
      <c r="T38" s="143"/>
      <c r="U38" s="143"/>
      <c r="V38" s="143"/>
      <c r="W38" s="143"/>
      <c r="X38" s="145"/>
      <c r="Y38" s="145"/>
    </row>
    <row r="39" spans="1:25" ht="16" customHeight="1">
      <c r="A39" s="321"/>
      <c r="B39" s="11" t="s">
        <v>74</v>
      </c>
      <c r="C39" s="12"/>
      <c r="D39" s="12"/>
      <c r="E39" s="95" t="s">
        <v>162</v>
      </c>
      <c r="F39" s="70">
        <f t="shared" ref="F39:O39" si="4">F32-F36</f>
        <v>34</v>
      </c>
      <c r="G39" s="262">
        <f t="shared" si="4"/>
        <v>-5</v>
      </c>
      <c r="H39" s="70">
        <f>H32-H36</f>
        <v>2209</v>
      </c>
      <c r="I39" s="262">
        <f t="shared" si="4"/>
        <v>2335</v>
      </c>
      <c r="J39" s="70">
        <f t="shared" si="4"/>
        <v>69</v>
      </c>
      <c r="K39" s="262">
        <f t="shared" si="4"/>
        <v>225</v>
      </c>
      <c r="L39" s="70">
        <f t="shared" si="4"/>
        <v>0</v>
      </c>
      <c r="M39" s="135">
        <f t="shared" si="4"/>
        <v>0</v>
      </c>
      <c r="N39" s="70">
        <f t="shared" si="4"/>
        <v>0</v>
      </c>
      <c r="O39" s="135">
        <f t="shared" si="4"/>
        <v>0</v>
      </c>
      <c r="P39" s="143"/>
      <c r="Q39" s="143"/>
      <c r="R39" s="143"/>
      <c r="S39" s="143"/>
      <c r="T39" s="143"/>
      <c r="U39" s="143"/>
      <c r="V39" s="143"/>
      <c r="W39" s="143"/>
      <c r="X39" s="145"/>
      <c r="Y39" s="145"/>
    </row>
    <row r="40" spans="1:25" ht="16" customHeight="1">
      <c r="A40" s="315" t="s">
        <v>85</v>
      </c>
      <c r="B40" s="48" t="s">
        <v>75</v>
      </c>
      <c r="C40" s="49"/>
      <c r="D40" s="49"/>
      <c r="E40" s="15" t="s">
        <v>44</v>
      </c>
      <c r="F40" s="63">
        <v>31</v>
      </c>
      <c r="G40" s="259">
        <v>28</v>
      </c>
      <c r="H40" s="64">
        <v>3532</v>
      </c>
      <c r="I40" s="270">
        <v>3329</v>
      </c>
      <c r="J40" s="64"/>
      <c r="K40" s="270">
        <v>0</v>
      </c>
      <c r="L40" s="64"/>
      <c r="M40" s="143"/>
      <c r="N40" s="64"/>
      <c r="O40" s="130"/>
      <c r="P40" s="143"/>
      <c r="Q40" s="143"/>
      <c r="R40" s="143"/>
      <c r="S40" s="143"/>
      <c r="T40" s="145"/>
      <c r="U40" s="145"/>
      <c r="V40" s="145"/>
      <c r="W40" s="145"/>
      <c r="X40" s="143"/>
      <c r="Y40" s="143"/>
    </row>
    <row r="41" spans="1:25" ht="16" customHeight="1">
      <c r="A41" s="322"/>
      <c r="B41" s="10"/>
      <c r="C41" s="28" t="s">
        <v>76</v>
      </c>
      <c r="D41" s="41"/>
      <c r="E41" s="91"/>
      <c r="F41" s="149">
        <v>31</v>
      </c>
      <c r="G41" s="272">
        <v>28</v>
      </c>
      <c r="H41" s="147">
        <v>803</v>
      </c>
      <c r="I41" s="275">
        <v>836</v>
      </c>
      <c r="J41" s="68"/>
      <c r="K41" s="265">
        <v>0</v>
      </c>
      <c r="L41" s="68"/>
      <c r="M41" s="111"/>
      <c r="N41" s="68"/>
      <c r="O41" s="123"/>
      <c r="P41" s="145"/>
      <c r="Q41" s="145"/>
      <c r="R41" s="145"/>
      <c r="S41" s="145"/>
      <c r="T41" s="145"/>
      <c r="U41" s="145"/>
      <c r="V41" s="145"/>
      <c r="W41" s="145"/>
      <c r="X41" s="143"/>
      <c r="Y41" s="143"/>
    </row>
    <row r="42" spans="1:25" ht="16" customHeight="1">
      <c r="A42" s="322"/>
      <c r="B42" s="48" t="s">
        <v>63</v>
      </c>
      <c r="C42" s="49"/>
      <c r="D42" s="49"/>
      <c r="E42" s="15" t="s">
        <v>45</v>
      </c>
      <c r="F42" s="63">
        <v>58</v>
      </c>
      <c r="G42" s="259">
        <v>41</v>
      </c>
      <c r="H42" s="64">
        <v>3262</v>
      </c>
      <c r="I42" s="270">
        <v>5368</v>
      </c>
      <c r="J42" s="64">
        <v>64</v>
      </c>
      <c r="K42" s="270">
        <v>227</v>
      </c>
      <c r="L42" s="64"/>
      <c r="M42" s="143"/>
      <c r="N42" s="64"/>
      <c r="O42" s="130"/>
      <c r="P42" s="143"/>
      <c r="Q42" s="143"/>
      <c r="R42" s="143"/>
      <c r="S42" s="143"/>
      <c r="T42" s="145"/>
      <c r="U42" s="145"/>
      <c r="V42" s="143"/>
      <c r="W42" s="143"/>
      <c r="X42" s="143"/>
      <c r="Y42" s="143"/>
    </row>
    <row r="43" spans="1:25" ht="16" customHeight="1">
      <c r="A43" s="322"/>
      <c r="B43" s="10"/>
      <c r="C43" s="28" t="s">
        <v>77</v>
      </c>
      <c r="D43" s="41"/>
      <c r="E43" s="91"/>
      <c r="F43" s="67">
        <v>10</v>
      </c>
      <c r="G43" s="260">
        <v>10</v>
      </c>
      <c r="H43" s="68">
        <v>1561</v>
      </c>
      <c r="I43" s="265">
        <v>1754</v>
      </c>
      <c r="J43" s="147">
        <v>7</v>
      </c>
      <c r="K43" s="275">
        <v>3</v>
      </c>
      <c r="L43" s="68"/>
      <c r="M43" s="111"/>
      <c r="N43" s="68"/>
      <c r="O43" s="123"/>
      <c r="P43" s="143"/>
      <c r="Q43" s="143"/>
      <c r="R43" s="145"/>
      <c r="S43" s="143"/>
      <c r="T43" s="145"/>
      <c r="U43" s="145"/>
      <c r="V43" s="143"/>
      <c r="W43" s="143"/>
      <c r="X43" s="145"/>
      <c r="Y43" s="145"/>
    </row>
    <row r="44" spans="1:25" ht="16" customHeight="1">
      <c r="A44" s="323"/>
      <c r="B44" s="45" t="s">
        <v>74</v>
      </c>
      <c r="C44" s="29"/>
      <c r="D44" s="29"/>
      <c r="E44" s="95" t="s">
        <v>163</v>
      </c>
      <c r="F44" s="125">
        <f t="shared" ref="F44:O44" si="5">F40-F42</f>
        <v>-27</v>
      </c>
      <c r="G44" s="267">
        <f t="shared" si="5"/>
        <v>-13</v>
      </c>
      <c r="H44" s="125">
        <f t="shared" si="5"/>
        <v>270</v>
      </c>
      <c r="I44" s="267">
        <f t="shared" si="5"/>
        <v>-2039</v>
      </c>
      <c r="J44" s="125">
        <f t="shared" si="5"/>
        <v>-64</v>
      </c>
      <c r="K44" s="267">
        <f t="shared" si="5"/>
        <v>-227</v>
      </c>
      <c r="L44" s="125">
        <f t="shared" si="5"/>
        <v>0</v>
      </c>
      <c r="M44" s="126">
        <f t="shared" si="5"/>
        <v>0</v>
      </c>
      <c r="N44" s="125">
        <f t="shared" si="5"/>
        <v>0</v>
      </c>
      <c r="O44" s="126">
        <f t="shared" si="5"/>
        <v>0</v>
      </c>
      <c r="P44" s="145"/>
      <c r="Q44" s="145"/>
      <c r="R44" s="143"/>
      <c r="S44" s="143"/>
      <c r="T44" s="145"/>
      <c r="U44" s="145"/>
      <c r="V44" s="143"/>
      <c r="W44" s="143"/>
      <c r="X44" s="143"/>
      <c r="Y44" s="143"/>
    </row>
    <row r="45" spans="1:25" ht="16" customHeight="1">
      <c r="A45" s="300" t="s">
        <v>86</v>
      </c>
      <c r="B45" s="23" t="s">
        <v>78</v>
      </c>
      <c r="C45" s="19"/>
      <c r="D45" s="19"/>
      <c r="E45" s="94" t="s">
        <v>164</v>
      </c>
      <c r="F45" s="150">
        <f t="shared" ref="F45:O45" si="6">F39+F44</f>
        <v>7</v>
      </c>
      <c r="G45" s="273">
        <f t="shared" si="6"/>
        <v>-18</v>
      </c>
      <c r="H45" s="150">
        <f>H39+H44</f>
        <v>2479</v>
      </c>
      <c r="I45" s="273">
        <f>I39+I44+1</f>
        <v>297</v>
      </c>
      <c r="J45" s="150">
        <f t="shared" si="6"/>
        <v>5</v>
      </c>
      <c r="K45" s="273">
        <f t="shared" si="6"/>
        <v>-2</v>
      </c>
      <c r="L45" s="150">
        <f t="shared" si="6"/>
        <v>0</v>
      </c>
      <c r="M45" s="151">
        <f t="shared" si="6"/>
        <v>0</v>
      </c>
      <c r="N45" s="150">
        <f t="shared" si="6"/>
        <v>0</v>
      </c>
      <c r="O45" s="151">
        <f t="shared" si="6"/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6" customHeight="1">
      <c r="A46" s="301"/>
      <c r="B46" s="42" t="s">
        <v>79</v>
      </c>
      <c r="C46" s="41"/>
      <c r="D46" s="41"/>
      <c r="E46" s="41"/>
      <c r="F46" s="149"/>
      <c r="G46" s="272"/>
      <c r="H46" s="147"/>
      <c r="I46" s="275"/>
      <c r="J46" s="147"/>
      <c r="K46" s="275"/>
      <c r="L46" s="68"/>
      <c r="M46" s="111"/>
      <c r="N46" s="147"/>
      <c r="O46" s="124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25" ht="16" customHeight="1">
      <c r="A47" s="301"/>
      <c r="B47" s="42" t="s">
        <v>80</v>
      </c>
      <c r="C47" s="41"/>
      <c r="D47" s="41"/>
      <c r="E47" s="41"/>
      <c r="F47" s="68"/>
      <c r="G47" s="265"/>
      <c r="H47" s="68"/>
      <c r="I47" s="265"/>
      <c r="J47" s="68"/>
      <c r="K47" s="265"/>
      <c r="L47" s="68"/>
      <c r="M47" s="111"/>
      <c r="N47" s="68"/>
      <c r="O47" s="12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6" customHeight="1">
      <c r="A48" s="302"/>
      <c r="B48" s="45" t="s">
        <v>81</v>
      </c>
      <c r="C48" s="29"/>
      <c r="D48" s="29"/>
      <c r="E48" s="29"/>
      <c r="F48" s="71"/>
      <c r="G48" s="274"/>
      <c r="H48" s="71"/>
      <c r="I48" s="274"/>
      <c r="J48" s="71"/>
      <c r="K48" s="274"/>
      <c r="L48" s="71"/>
      <c r="M48" s="152"/>
      <c r="N48" s="71"/>
      <c r="O48" s="135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15" ht="16" customHeight="1">
      <c r="A49" s="13" t="s">
        <v>165</v>
      </c>
      <c r="O49" s="6"/>
    </row>
    <row r="50" spans="1:15" ht="16" customHeight="1">
      <c r="A50" s="13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1" orientation="landscape" r:id="rId1"/>
  <headerFooter alignWithMargins="0">
    <oddHeader>&amp;R&amp;"明朝,斜体"&amp;9都道府県－2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57" t="s">
        <v>0</v>
      </c>
      <c r="B1" s="157"/>
      <c r="C1" s="209" t="s">
        <v>258</v>
      </c>
      <c r="D1" s="210"/>
    </row>
    <row r="3" spans="1:14" ht="15" customHeight="1">
      <c r="A3" s="34" t="s">
        <v>166</v>
      </c>
      <c r="B3" s="34"/>
      <c r="C3" s="34"/>
      <c r="D3" s="34"/>
      <c r="E3" s="34"/>
      <c r="F3" s="34"/>
      <c r="I3" s="34"/>
      <c r="J3" s="34"/>
    </row>
    <row r="4" spans="1:14" ht="15" customHeight="1">
      <c r="A4" s="34"/>
      <c r="B4" s="34"/>
      <c r="C4" s="34"/>
      <c r="D4" s="34"/>
      <c r="E4" s="34"/>
      <c r="F4" s="34"/>
      <c r="I4" s="34"/>
      <c r="J4" s="34"/>
    </row>
    <row r="5" spans="1:14" ht="15" customHeight="1">
      <c r="A5" s="211"/>
      <c r="B5" s="211" t="s">
        <v>243</v>
      </c>
      <c r="C5" s="211"/>
      <c r="D5" s="211"/>
      <c r="H5" s="35"/>
      <c r="L5" s="35"/>
      <c r="N5" s="35" t="s">
        <v>167</v>
      </c>
    </row>
    <row r="6" spans="1:14" ht="15" customHeight="1">
      <c r="A6" s="212"/>
      <c r="B6" s="213"/>
      <c r="C6" s="213"/>
      <c r="D6" s="213"/>
      <c r="E6" s="343" t="s">
        <v>255</v>
      </c>
      <c r="F6" s="344"/>
      <c r="G6" s="343" t="s">
        <v>256</v>
      </c>
      <c r="H6" s="344"/>
      <c r="I6" s="214" t="s">
        <v>257</v>
      </c>
      <c r="J6" s="215"/>
      <c r="K6" s="343"/>
      <c r="L6" s="344"/>
      <c r="M6" s="343"/>
      <c r="N6" s="344"/>
    </row>
    <row r="7" spans="1:14" ht="15" customHeight="1">
      <c r="A7" s="57"/>
      <c r="B7" s="58"/>
      <c r="C7" s="58"/>
      <c r="D7" s="58"/>
      <c r="E7" s="216" t="s">
        <v>239</v>
      </c>
      <c r="F7" s="217" t="s">
        <v>2</v>
      </c>
      <c r="G7" s="216" t="s">
        <v>239</v>
      </c>
      <c r="H7" s="217" t="s">
        <v>2</v>
      </c>
      <c r="I7" s="216" t="s">
        <v>239</v>
      </c>
      <c r="J7" s="217" t="s">
        <v>2</v>
      </c>
      <c r="K7" s="216" t="s">
        <v>239</v>
      </c>
      <c r="L7" s="217" t="s">
        <v>2</v>
      </c>
      <c r="M7" s="216" t="s">
        <v>239</v>
      </c>
      <c r="N7" s="247" t="s">
        <v>2</v>
      </c>
    </row>
    <row r="8" spans="1:14" ht="18" customHeight="1">
      <c r="A8" s="293" t="s">
        <v>168</v>
      </c>
      <c r="B8" s="218" t="s">
        <v>169</v>
      </c>
      <c r="C8" s="219"/>
      <c r="D8" s="219"/>
      <c r="E8" s="220">
        <v>1</v>
      </c>
      <c r="F8" s="278">
        <v>1</v>
      </c>
      <c r="G8" s="278"/>
      <c r="H8" s="278">
        <v>1</v>
      </c>
      <c r="I8" s="220"/>
      <c r="J8" s="221"/>
      <c r="K8" s="220"/>
      <c r="L8" s="222"/>
      <c r="M8" s="220"/>
      <c r="N8" s="222"/>
    </row>
    <row r="9" spans="1:14" ht="18" customHeight="1">
      <c r="A9" s="294"/>
      <c r="B9" s="293" t="s">
        <v>170</v>
      </c>
      <c r="C9" s="176" t="s">
        <v>171</v>
      </c>
      <c r="D9" s="177"/>
      <c r="E9" s="223">
        <v>10</v>
      </c>
      <c r="F9" s="279">
        <v>10</v>
      </c>
      <c r="G9" s="279"/>
      <c r="H9" s="279">
        <v>36760</v>
      </c>
      <c r="I9" s="223"/>
      <c r="J9" s="224"/>
      <c r="K9" s="223"/>
      <c r="L9" s="225"/>
      <c r="M9" s="223"/>
      <c r="N9" s="225"/>
    </row>
    <row r="10" spans="1:14" ht="18" customHeight="1">
      <c r="A10" s="294"/>
      <c r="B10" s="294"/>
      <c r="C10" s="42" t="s">
        <v>172</v>
      </c>
      <c r="D10" s="41"/>
      <c r="E10" s="226">
        <v>10</v>
      </c>
      <c r="F10" s="280">
        <v>10</v>
      </c>
      <c r="G10" s="280"/>
      <c r="H10" s="280">
        <v>36760</v>
      </c>
      <c r="I10" s="226"/>
      <c r="J10" s="227"/>
      <c r="K10" s="226"/>
      <c r="L10" s="228"/>
      <c r="M10" s="226"/>
      <c r="N10" s="228"/>
    </row>
    <row r="11" spans="1:14" ht="18" customHeight="1">
      <c r="A11" s="294"/>
      <c r="B11" s="294"/>
      <c r="C11" s="42" t="s">
        <v>173</v>
      </c>
      <c r="D11" s="41"/>
      <c r="E11" s="226"/>
      <c r="F11" s="280"/>
      <c r="G11" s="226"/>
      <c r="H11" s="280"/>
      <c r="I11" s="226"/>
      <c r="J11" s="227"/>
      <c r="K11" s="226"/>
      <c r="L11" s="228"/>
      <c r="M11" s="226"/>
      <c r="N11" s="228"/>
    </row>
    <row r="12" spans="1:14" ht="18" customHeight="1">
      <c r="A12" s="294"/>
      <c r="B12" s="294"/>
      <c r="C12" s="42" t="s">
        <v>174</v>
      </c>
      <c r="D12" s="41"/>
      <c r="E12" s="226"/>
      <c r="F12" s="280"/>
      <c r="G12" s="226"/>
      <c r="H12" s="280"/>
      <c r="I12" s="226"/>
      <c r="J12" s="227"/>
      <c r="K12" s="226"/>
      <c r="L12" s="228"/>
      <c r="M12" s="226"/>
      <c r="N12" s="228"/>
    </row>
    <row r="13" spans="1:14" ht="18" customHeight="1">
      <c r="A13" s="294"/>
      <c r="B13" s="294"/>
      <c r="C13" s="42" t="s">
        <v>175</v>
      </c>
      <c r="D13" s="41"/>
      <c r="E13" s="226"/>
      <c r="F13" s="280"/>
      <c r="G13" s="226"/>
      <c r="H13" s="280"/>
      <c r="I13" s="226"/>
      <c r="J13" s="227"/>
      <c r="K13" s="226"/>
      <c r="L13" s="228"/>
      <c r="M13" s="226"/>
      <c r="N13" s="228"/>
    </row>
    <row r="14" spans="1:14" ht="18" customHeight="1">
      <c r="A14" s="295"/>
      <c r="B14" s="295"/>
      <c r="C14" s="45" t="s">
        <v>176</v>
      </c>
      <c r="D14" s="29"/>
      <c r="E14" s="229"/>
      <c r="F14" s="281"/>
      <c r="G14" s="229"/>
      <c r="H14" s="281"/>
      <c r="I14" s="229"/>
      <c r="J14" s="230"/>
      <c r="K14" s="229"/>
      <c r="L14" s="231"/>
      <c r="M14" s="229"/>
      <c r="N14" s="231"/>
    </row>
    <row r="15" spans="1:14" ht="18" customHeight="1">
      <c r="A15" s="341" t="s">
        <v>177</v>
      </c>
      <c r="B15" s="293" t="s">
        <v>178</v>
      </c>
      <c r="C15" s="176" t="s">
        <v>179</v>
      </c>
      <c r="D15" s="177"/>
      <c r="E15" s="232">
        <v>12145</v>
      </c>
      <c r="F15" s="282">
        <v>12193</v>
      </c>
      <c r="G15" s="232"/>
      <c r="H15" s="282">
        <v>2302</v>
      </c>
      <c r="I15" s="232"/>
      <c r="J15" s="233"/>
      <c r="K15" s="232"/>
      <c r="L15" s="151"/>
      <c r="M15" s="232"/>
      <c r="N15" s="151"/>
    </row>
    <row r="16" spans="1:14" ht="18" customHeight="1">
      <c r="A16" s="294"/>
      <c r="B16" s="294"/>
      <c r="C16" s="42" t="s">
        <v>180</v>
      </c>
      <c r="D16" s="41"/>
      <c r="E16" s="68">
        <v>869</v>
      </c>
      <c r="F16" s="265">
        <v>1069</v>
      </c>
      <c r="G16" s="68"/>
      <c r="H16" s="265">
        <v>110432</v>
      </c>
      <c r="I16" s="68"/>
      <c r="J16" s="112"/>
      <c r="K16" s="68"/>
      <c r="L16" s="123"/>
      <c r="M16" s="68"/>
      <c r="N16" s="123"/>
    </row>
    <row r="17" spans="1:15" ht="18" customHeight="1">
      <c r="A17" s="294"/>
      <c r="B17" s="294"/>
      <c r="C17" s="42" t="s">
        <v>181</v>
      </c>
      <c r="D17" s="41"/>
      <c r="E17" s="68"/>
      <c r="F17" s="265"/>
      <c r="G17" s="68"/>
      <c r="H17" s="265"/>
      <c r="I17" s="68"/>
      <c r="J17" s="112"/>
      <c r="K17" s="68"/>
      <c r="L17" s="123"/>
      <c r="M17" s="68"/>
      <c r="N17" s="123"/>
    </row>
    <row r="18" spans="1:15" ht="18" customHeight="1">
      <c r="A18" s="294"/>
      <c r="B18" s="295"/>
      <c r="C18" s="45" t="s">
        <v>182</v>
      </c>
      <c r="D18" s="29"/>
      <c r="E18" s="262">
        <f>SUM(E15:E17)</f>
        <v>13014</v>
      </c>
      <c r="F18" s="262">
        <f>SUM(F15:F17)</f>
        <v>13262</v>
      </c>
      <c r="G18" s="70"/>
      <c r="H18" s="262">
        <f>SUM(H15:H17)</f>
        <v>112734</v>
      </c>
      <c r="I18" s="70"/>
      <c r="J18" s="234"/>
      <c r="K18" s="70"/>
      <c r="L18" s="234"/>
      <c r="M18" s="70"/>
      <c r="N18" s="234"/>
    </row>
    <row r="19" spans="1:15" ht="18" customHeight="1">
      <c r="A19" s="294"/>
      <c r="B19" s="293" t="s">
        <v>183</v>
      </c>
      <c r="C19" s="176" t="s">
        <v>184</v>
      </c>
      <c r="D19" s="177"/>
      <c r="E19" s="150">
        <v>9606</v>
      </c>
      <c r="F19" s="273">
        <v>9777</v>
      </c>
      <c r="G19" s="150"/>
      <c r="H19" s="273">
        <v>15106</v>
      </c>
      <c r="I19" s="150"/>
      <c r="J19" s="151"/>
      <c r="K19" s="150"/>
      <c r="L19" s="151"/>
      <c r="M19" s="150"/>
      <c r="N19" s="151"/>
    </row>
    <row r="20" spans="1:15" ht="18" customHeight="1">
      <c r="A20" s="294"/>
      <c r="B20" s="294"/>
      <c r="C20" s="42" t="s">
        <v>185</v>
      </c>
      <c r="D20" s="41"/>
      <c r="E20" s="67">
        <v>0.53</v>
      </c>
      <c r="F20" s="260"/>
      <c r="G20" s="67"/>
      <c r="H20" s="260">
        <v>0</v>
      </c>
      <c r="I20" s="67"/>
      <c r="J20" s="123"/>
      <c r="K20" s="67"/>
      <c r="L20" s="123"/>
      <c r="M20" s="67"/>
      <c r="N20" s="123"/>
    </row>
    <row r="21" spans="1:15" s="239" customFormat="1" ht="18" customHeight="1">
      <c r="A21" s="294"/>
      <c r="B21" s="294"/>
      <c r="C21" s="235" t="s">
        <v>186</v>
      </c>
      <c r="D21" s="236"/>
      <c r="E21" s="237"/>
      <c r="F21" s="254"/>
      <c r="G21" s="237"/>
      <c r="H21" s="254">
        <v>60868</v>
      </c>
      <c r="I21" s="237"/>
      <c r="J21" s="238"/>
      <c r="K21" s="237"/>
      <c r="L21" s="238"/>
      <c r="M21" s="237"/>
      <c r="N21" s="238"/>
    </row>
    <row r="22" spans="1:15" ht="18" customHeight="1">
      <c r="A22" s="294"/>
      <c r="B22" s="295"/>
      <c r="C22" s="11" t="s">
        <v>187</v>
      </c>
      <c r="D22" s="12"/>
      <c r="E22" s="262">
        <f>SUM(E19:E21)-1</f>
        <v>9605.5300000000007</v>
      </c>
      <c r="F22" s="262">
        <f>SUM(F19:F21)</f>
        <v>9777</v>
      </c>
      <c r="G22" s="70"/>
      <c r="H22" s="262">
        <f>SUM(H19:H21)</f>
        <v>75974</v>
      </c>
      <c r="I22" s="70"/>
      <c r="J22" s="135"/>
      <c r="K22" s="70"/>
      <c r="L22" s="135"/>
      <c r="M22" s="70"/>
      <c r="N22" s="135"/>
    </row>
    <row r="23" spans="1:15" ht="18" customHeight="1">
      <c r="A23" s="294"/>
      <c r="B23" s="293" t="s">
        <v>188</v>
      </c>
      <c r="C23" s="176" t="s">
        <v>189</v>
      </c>
      <c r="D23" s="177"/>
      <c r="E23" s="150">
        <v>10</v>
      </c>
      <c r="F23" s="273">
        <v>10</v>
      </c>
      <c r="G23" s="150"/>
      <c r="H23" s="273">
        <v>36760</v>
      </c>
      <c r="I23" s="150"/>
      <c r="J23" s="151"/>
      <c r="K23" s="150"/>
      <c r="L23" s="151"/>
      <c r="M23" s="150"/>
      <c r="N23" s="151"/>
    </row>
    <row r="24" spans="1:15" ht="18" customHeight="1">
      <c r="A24" s="294"/>
      <c r="B24" s="294"/>
      <c r="C24" s="42" t="s">
        <v>190</v>
      </c>
      <c r="D24" s="41"/>
      <c r="E24" s="67"/>
      <c r="F24" s="260"/>
      <c r="G24" s="67"/>
      <c r="H24" s="260"/>
      <c r="I24" s="67"/>
      <c r="J24" s="123"/>
      <c r="K24" s="67"/>
      <c r="L24" s="123"/>
      <c r="M24" s="67"/>
      <c r="N24" s="123"/>
    </row>
    <row r="25" spans="1:15" ht="18" customHeight="1">
      <c r="A25" s="294"/>
      <c r="B25" s="294"/>
      <c r="C25" s="42" t="s">
        <v>191</v>
      </c>
      <c r="D25" s="41"/>
      <c r="E25" s="67">
        <v>3398</v>
      </c>
      <c r="F25" s="260">
        <v>3475</v>
      </c>
      <c r="G25" s="67"/>
      <c r="H25" s="260"/>
      <c r="I25" s="67"/>
      <c r="J25" s="123"/>
      <c r="K25" s="67"/>
      <c r="L25" s="123"/>
      <c r="M25" s="67"/>
      <c r="N25" s="123"/>
    </row>
    <row r="26" spans="1:15" ht="18" customHeight="1">
      <c r="A26" s="294"/>
      <c r="B26" s="295"/>
      <c r="C26" s="43" t="s">
        <v>192</v>
      </c>
      <c r="D26" s="44"/>
      <c r="E26" s="69">
        <f>SUM(E23:E25)</f>
        <v>3408</v>
      </c>
      <c r="F26" s="262">
        <f>SUM(F23:F25)</f>
        <v>3485</v>
      </c>
      <c r="G26" s="69"/>
      <c r="H26" s="261">
        <f>SUM(H23:H25)</f>
        <v>36760</v>
      </c>
      <c r="I26" s="153"/>
      <c r="J26" s="135"/>
      <c r="K26" s="69"/>
      <c r="L26" s="135"/>
      <c r="M26" s="69"/>
      <c r="N26" s="135"/>
    </row>
    <row r="27" spans="1:15" ht="18" customHeight="1">
      <c r="A27" s="295"/>
      <c r="B27" s="45" t="s">
        <v>193</v>
      </c>
      <c r="C27" s="29"/>
      <c r="D27" s="29"/>
      <c r="E27" s="283">
        <f>E26+E22</f>
        <v>13013.53</v>
      </c>
      <c r="F27" s="283">
        <f>F26+F22</f>
        <v>13262</v>
      </c>
      <c r="G27" s="70"/>
      <c r="H27" s="262">
        <f>H26+H22</f>
        <v>112734</v>
      </c>
      <c r="I27" s="240"/>
      <c r="J27" s="135"/>
      <c r="K27" s="70"/>
      <c r="L27" s="135"/>
      <c r="M27" s="70"/>
      <c r="N27" s="135"/>
    </row>
    <row r="28" spans="1:15" ht="18" customHeight="1">
      <c r="A28" s="293" t="s">
        <v>194</v>
      </c>
      <c r="B28" s="293" t="s">
        <v>195</v>
      </c>
      <c r="C28" s="176" t="s">
        <v>196</v>
      </c>
      <c r="D28" s="241" t="s">
        <v>41</v>
      </c>
      <c r="E28" s="150">
        <v>5748</v>
      </c>
      <c r="F28" s="273">
        <v>3613</v>
      </c>
      <c r="G28" s="150"/>
      <c r="H28" s="273">
        <v>9075</v>
      </c>
      <c r="I28" s="150"/>
      <c r="J28" s="151"/>
      <c r="K28" s="150"/>
      <c r="L28" s="151"/>
      <c r="M28" s="150"/>
      <c r="N28" s="151"/>
    </row>
    <row r="29" spans="1:15" ht="18" customHeight="1">
      <c r="A29" s="294"/>
      <c r="B29" s="294"/>
      <c r="C29" s="42" t="s">
        <v>197</v>
      </c>
      <c r="D29" s="242" t="s">
        <v>42</v>
      </c>
      <c r="E29" s="67">
        <v>5749</v>
      </c>
      <c r="F29" s="260">
        <v>3604</v>
      </c>
      <c r="G29" s="67"/>
      <c r="H29" s="260">
        <v>8956</v>
      </c>
      <c r="I29" s="67"/>
      <c r="J29" s="123"/>
      <c r="K29" s="67"/>
      <c r="L29" s="123"/>
      <c r="M29" s="67"/>
      <c r="N29" s="123"/>
    </row>
    <row r="30" spans="1:15" ht="18" customHeight="1">
      <c r="A30" s="294"/>
      <c r="B30" s="294"/>
      <c r="C30" s="42" t="s">
        <v>198</v>
      </c>
      <c r="D30" s="242" t="s">
        <v>199</v>
      </c>
      <c r="E30" s="67">
        <v>81</v>
      </c>
      <c r="F30" s="260">
        <v>109</v>
      </c>
      <c r="G30" s="68"/>
      <c r="H30" s="265">
        <v>120</v>
      </c>
      <c r="I30" s="67"/>
      <c r="J30" s="123"/>
      <c r="K30" s="67"/>
      <c r="L30" s="123"/>
      <c r="M30" s="67"/>
      <c r="N30" s="123"/>
    </row>
    <row r="31" spans="1:15" ht="18" customHeight="1">
      <c r="A31" s="294"/>
      <c r="B31" s="294"/>
      <c r="C31" s="11" t="s">
        <v>200</v>
      </c>
      <c r="D31" s="243" t="s">
        <v>201</v>
      </c>
      <c r="E31" s="70">
        <f>E28-E29-E30</f>
        <v>-82</v>
      </c>
      <c r="F31" s="262">
        <f t="shared" ref="F31:N31" si="0">F28-F29-F30</f>
        <v>-100</v>
      </c>
      <c r="G31" s="70">
        <f t="shared" si="0"/>
        <v>0</v>
      </c>
      <c r="H31" s="262">
        <f t="shared" si="0"/>
        <v>-1</v>
      </c>
      <c r="I31" s="70">
        <f t="shared" si="0"/>
        <v>0</v>
      </c>
      <c r="J31" s="244">
        <f t="shared" si="0"/>
        <v>0</v>
      </c>
      <c r="K31" s="70">
        <f t="shared" si="0"/>
        <v>0</v>
      </c>
      <c r="L31" s="244">
        <f t="shared" si="0"/>
        <v>0</v>
      </c>
      <c r="M31" s="70">
        <f t="shared" si="0"/>
        <v>0</v>
      </c>
      <c r="N31" s="234">
        <f t="shared" si="0"/>
        <v>0</v>
      </c>
      <c r="O31" s="7"/>
    </row>
    <row r="32" spans="1:15" ht="18" customHeight="1">
      <c r="A32" s="294"/>
      <c r="B32" s="294"/>
      <c r="C32" s="176" t="s">
        <v>202</v>
      </c>
      <c r="D32" s="241" t="s">
        <v>203</v>
      </c>
      <c r="E32" s="150">
        <v>5</v>
      </c>
      <c r="F32" s="273">
        <v>6</v>
      </c>
      <c r="G32" s="150"/>
      <c r="H32" s="273">
        <v>8</v>
      </c>
      <c r="I32" s="150"/>
      <c r="J32" s="151"/>
      <c r="K32" s="150"/>
      <c r="L32" s="151"/>
      <c r="M32" s="150"/>
      <c r="N32" s="151"/>
    </row>
    <row r="33" spans="1:14" ht="18" customHeight="1">
      <c r="A33" s="294"/>
      <c r="B33" s="294"/>
      <c r="C33" s="42" t="s">
        <v>204</v>
      </c>
      <c r="D33" s="242" t="s">
        <v>205</v>
      </c>
      <c r="E33" s="67">
        <v>0.9</v>
      </c>
      <c r="F33" s="260">
        <v>1</v>
      </c>
      <c r="G33" s="67"/>
      <c r="H33" s="260">
        <v>7</v>
      </c>
      <c r="I33" s="67"/>
      <c r="J33" s="123"/>
      <c r="K33" s="67"/>
      <c r="L33" s="123"/>
      <c r="M33" s="67"/>
      <c r="N33" s="123"/>
    </row>
    <row r="34" spans="1:14" ht="18" customHeight="1">
      <c r="A34" s="294"/>
      <c r="B34" s="295"/>
      <c r="C34" s="11" t="s">
        <v>206</v>
      </c>
      <c r="D34" s="243" t="s">
        <v>207</v>
      </c>
      <c r="E34" s="70">
        <f>E31+E32-E33+1</f>
        <v>-76.900000000000006</v>
      </c>
      <c r="F34" s="262">
        <f>F31+F32-F33-1</f>
        <v>-96</v>
      </c>
      <c r="G34" s="70">
        <f t="shared" ref="G34:N34" si="1">G31+G32-G33</f>
        <v>0</v>
      </c>
      <c r="H34" s="262">
        <f t="shared" si="1"/>
        <v>0</v>
      </c>
      <c r="I34" s="70">
        <f t="shared" si="1"/>
        <v>0</v>
      </c>
      <c r="J34" s="135">
        <f t="shared" si="1"/>
        <v>0</v>
      </c>
      <c r="K34" s="70">
        <f t="shared" si="1"/>
        <v>0</v>
      </c>
      <c r="L34" s="135">
        <f t="shared" si="1"/>
        <v>0</v>
      </c>
      <c r="M34" s="70">
        <f t="shared" si="1"/>
        <v>0</v>
      </c>
      <c r="N34" s="135">
        <f t="shared" si="1"/>
        <v>0</v>
      </c>
    </row>
    <row r="35" spans="1:14" ht="18" customHeight="1">
      <c r="A35" s="294"/>
      <c r="B35" s="293" t="s">
        <v>208</v>
      </c>
      <c r="C35" s="176" t="s">
        <v>209</v>
      </c>
      <c r="D35" s="241" t="s">
        <v>210</v>
      </c>
      <c r="E35" s="150">
        <v>0.4</v>
      </c>
      <c r="F35" s="273"/>
      <c r="G35" s="150"/>
      <c r="H35" s="273"/>
      <c r="I35" s="150"/>
      <c r="J35" s="151"/>
      <c r="K35" s="150"/>
      <c r="L35" s="151"/>
      <c r="M35" s="150"/>
      <c r="N35" s="151"/>
    </row>
    <row r="36" spans="1:14" ht="18" customHeight="1">
      <c r="A36" s="294"/>
      <c r="B36" s="294"/>
      <c r="C36" s="42" t="s">
        <v>211</v>
      </c>
      <c r="D36" s="242" t="s">
        <v>212</v>
      </c>
      <c r="E36" s="67"/>
      <c r="F36" s="260">
        <v>10</v>
      </c>
      <c r="G36" s="67"/>
      <c r="H36" s="260"/>
      <c r="I36" s="67"/>
      <c r="J36" s="123"/>
      <c r="K36" s="67"/>
      <c r="L36" s="123"/>
      <c r="M36" s="67"/>
      <c r="N36" s="123"/>
    </row>
    <row r="37" spans="1:14" ht="18" customHeight="1">
      <c r="A37" s="294"/>
      <c r="B37" s="294"/>
      <c r="C37" s="42" t="s">
        <v>213</v>
      </c>
      <c r="D37" s="242" t="s">
        <v>214</v>
      </c>
      <c r="E37" s="67">
        <f t="shared" ref="E37:N37" si="2">E34+E35-E36</f>
        <v>-76.5</v>
      </c>
      <c r="F37" s="260">
        <f t="shared" si="2"/>
        <v>-106</v>
      </c>
      <c r="G37" s="67">
        <f t="shared" si="2"/>
        <v>0</v>
      </c>
      <c r="H37" s="260">
        <f t="shared" si="2"/>
        <v>0</v>
      </c>
      <c r="I37" s="67">
        <f t="shared" si="2"/>
        <v>0</v>
      </c>
      <c r="J37" s="123">
        <f t="shared" si="2"/>
        <v>0</v>
      </c>
      <c r="K37" s="67">
        <f t="shared" si="2"/>
        <v>0</v>
      </c>
      <c r="L37" s="123">
        <f t="shared" si="2"/>
        <v>0</v>
      </c>
      <c r="M37" s="67">
        <f t="shared" si="2"/>
        <v>0</v>
      </c>
      <c r="N37" s="123">
        <f t="shared" si="2"/>
        <v>0</v>
      </c>
    </row>
    <row r="38" spans="1:14" ht="18" customHeight="1">
      <c r="A38" s="294"/>
      <c r="B38" s="294"/>
      <c r="C38" s="42" t="s">
        <v>215</v>
      </c>
      <c r="D38" s="242" t="s">
        <v>216</v>
      </c>
      <c r="E38" s="67"/>
      <c r="F38" s="260"/>
      <c r="G38" s="67"/>
      <c r="H38" s="260"/>
      <c r="I38" s="67"/>
      <c r="J38" s="123"/>
      <c r="K38" s="67"/>
      <c r="L38" s="123"/>
      <c r="M38" s="67"/>
      <c r="N38" s="123"/>
    </row>
    <row r="39" spans="1:14" ht="18" customHeight="1">
      <c r="A39" s="294"/>
      <c r="B39" s="294"/>
      <c r="C39" s="42" t="s">
        <v>217</v>
      </c>
      <c r="D39" s="242" t="s">
        <v>218</v>
      </c>
      <c r="E39" s="67"/>
      <c r="F39" s="260"/>
      <c r="G39" s="67"/>
      <c r="H39" s="260"/>
      <c r="I39" s="67"/>
      <c r="J39" s="123"/>
      <c r="K39" s="67"/>
      <c r="L39" s="123"/>
      <c r="M39" s="67"/>
      <c r="N39" s="123"/>
    </row>
    <row r="40" spans="1:14" ht="18" customHeight="1">
      <c r="A40" s="294"/>
      <c r="B40" s="294"/>
      <c r="C40" s="42" t="s">
        <v>219</v>
      </c>
      <c r="D40" s="242" t="s">
        <v>220</v>
      </c>
      <c r="E40" s="67"/>
      <c r="F40" s="260"/>
      <c r="G40" s="67"/>
      <c r="H40" s="260"/>
      <c r="I40" s="67"/>
      <c r="J40" s="123"/>
      <c r="K40" s="67"/>
      <c r="L40" s="123"/>
      <c r="M40" s="67"/>
      <c r="N40" s="123"/>
    </row>
    <row r="41" spans="1:14" ht="18" customHeight="1">
      <c r="A41" s="294"/>
      <c r="B41" s="294"/>
      <c r="C41" s="188" t="s">
        <v>221</v>
      </c>
      <c r="D41" s="242" t="s">
        <v>222</v>
      </c>
      <c r="E41" s="67">
        <f t="shared" ref="E41:N41" si="3">E34+E35-E36-E40</f>
        <v>-76.5</v>
      </c>
      <c r="F41" s="260">
        <f t="shared" si="3"/>
        <v>-106</v>
      </c>
      <c r="G41" s="67">
        <f t="shared" si="3"/>
        <v>0</v>
      </c>
      <c r="H41" s="260">
        <f t="shared" si="3"/>
        <v>0</v>
      </c>
      <c r="I41" s="67">
        <f t="shared" si="3"/>
        <v>0</v>
      </c>
      <c r="J41" s="123">
        <f t="shared" si="3"/>
        <v>0</v>
      </c>
      <c r="K41" s="67">
        <f t="shared" si="3"/>
        <v>0</v>
      </c>
      <c r="L41" s="123">
        <f t="shared" si="3"/>
        <v>0</v>
      </c>
      <c r="M41" s="67">
        <f t="shared" si="3"/>
        <v>0</v>
      </c>
      <c r="N41" s="123">
        <f t="shared" si="3"/>
        <v>0</v>
      </c>
    </row>
    <row r="42" spans="1:14" ht="18" customHeight="1">
      <c r="A42" s="294"/>
      <c r="B42" s="294"/>
      <c r="C42" s="345" t="s">
        <v>223</v>
      </c>
      <c r="D42" s="346"/>
      <c r="E42" s="68">
        <f t="shared" ref="E42:N42" si="4">E37+E38-E39-E40</f>
        <v>-76.5</v>
      </c>
      <c r="F42" s="265">
        <f t="shared" si="4"/>
        <v>-106</v>
      </c>
      <c r="G42" s="68">
        <f t="shared" si="4"/>
        <v>0</v>
      </c>
      <c r="H42" s="265">
        <f t="shared" si="4"/>
        <v>0</v>
      </c>
      <c r="I42" s="68">
        <f t="shared" si="4"/>
        <v>0</v>
      </c>
      <c r="J42" s="111">
        <f t="shared" si="4"/>
        <v>0</v>
      </c>
      <c r="K42" s="68">
        <f t="shared" si="4"/>
        <v>0</v>
      </c>
      <c r="L42" s="111">
        <f t="shared" si="4"/>
        <v>0</v>
      </c>
      <c r="M42" s="68">
        <f t="shared" si="4"/>
        <v>0</v>
      </c>
      <c r="N42" s="123">
        <f t="shared" si="4"/>
        <v>0</v>
      </c>
    </row>
    <row r="43" spans="1:14" ht="18" customHeight="1">
      <c r="A43" s="294"/>
      <c r="B43" s="294"/>
      <c r="C43" s="42" t="s">
        <v>224</v>
      </c>
      <c r="D43" s="242" t="s">
        <v>225</v>
      </c>
      <c r="E43" s="67"/>
      <c r="F43" s="260"/>
      <c r="G43" s="67"/>
      <c r="H43" s="260"/>
      <c r="I43" s="67"/>
      <c r="J43" s="123"/>
      <c r="K43" s="67"/>
      <c r="L43" s="123"/>
      <c r="M43" s="67"/>
      <c r="N43" s="123"/>
    </row>
    <row r="44" spans="1:14" ht="18" customHeight="1">
      <c r="A44" s="295"/>
      <c r="B44" s="295"/>
      <c r="C44" s="11" t="s">
        <v>226</v>
      </c>
      <c r="D44" s="95" t="s">
        <v>227</v>
      </c>
      <c r="E44" s="70">
        <f t="shared" ref="E44:N44" si="5">E41+E43</f>
        <v>-76.5</v>
      </c>
      <c r="F44" s="262">
        <f t="shared" si="5"/>
        <v>-106</v>
      </c>
      <c r="G44" s="70">
        <f t="shared" si="5"/>
        <v>0</v>
      </c>
      <c r="H44" s="262">
        <f t="shared" si="5"/>
        <v>0</v>
      </c>
      <c r="I44" s="70">
        <f t="shared" si="5"/>
        <v>0</v>
      </c>
      <c r="J44" s="135">
        <f t="shared" si="5"/>
        <v>0</v>
      </c>
      <c r="K44" s="70">
        <f t="shared" si="5"/>
        <v>0</v>
      </c>
      <c r="L44" s="135">
        <f t="shared" si="5"/>
        <v>0</v>
      </c>
      <c r="M44" s="70">
        <f t="shared" si="5"/>
        <v>0</v>
      </c>
      <c r="N44" s="135">
        <f t="shared" si="5"/>
        <v>0</v>
      </c>
    </row>
    <row r="45" spans="1:14" ht="14.15" customHeight="1">
      <c r="A45" s="13" t="s">
        <v>228</v>
      </c>
    </row>
    <row r="46" spans="1:14" ht="14.15" customHeight="1">
      <c r="A46" s="13" t="s">
        <v>229</v>
      </c>
    </row>
    <row r="47" spans="1:14">
      <c r="A47" s="245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2021-08-27T06:54:04Z</cp:lastPrinted>
  <dcterms:created xsi:type="dcterms:W3CDTF">1999-07-06T05:17:05Z</dcterms:created>
  <dcterms:modified xsi:type="dcterms:W3CDTF">2021-09-11T12:34:28Z</dcterms:modified>
</cp:coreProperties>
</file>