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16　富山県\"/>
    </mc:Choice>
  </mc:AlternateContent>
  <xr:revisionPtr revIDLastSave="0" documentId="8_{79AFC515-6B12-4F33-9044-DDAB79611B1B}" xr6:coauthVersionLast="47" xr6:coauthVersionMax="47" xr10:uidLastSave="{00000000-0000-0000-0000-000000000000}"/>
  <bookViews>
    <workbookView xWindow="-110" yWindow="-110" windowWidth="19420" windowHeight="10420" tabRatio="682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27" i="5" l="1"/>
  <c r="F48" i="7" l="1"/>
  <c r="F47" i="7"/>
  <c r="F43" i="7"/>
  <c r="F42" i="7"/>
  <c r="F33" i="7"/>
  <c r="F32" i="7"/>
  <c r="F42" i="4"/>
  <c r="F32" i="4"/>
  <c r="N25" i="4" l="1"/>
  <c r="N23" i="4"/>
  <c r="N22" i="4"/>
  <c r="N21" i="4"/>
  <c r="N20" i="4"/>
  <c r="N19" i="4"/>
  <c r="N18" i="4"/>
  <c r="N17" i="4"/>
  <c r="N13" i="4"/>
  <c r="N12" i="4"/>
  <c r="N11" i="4"/>
  <c r="N10" i="4"/>
  <c r="N9" i="4"/>
  <c r="N8" i="4"/>
  <c r="N25" i="7"/>
  <c r="N23" i="7"/>
  <c r="N22" i="7"/>
  <c r="N21" i="7"/>
  <c r="N20" i="7"/>
  <c r="N19" i="7"/>
  <c r="N17" i="7"/>
  <c r="N13" i="7"/>
  <c r="N12" i="7"/>
  <c r="N11" i="7"/>
  <c r="N10" i="7"/>
  <c r="N9" i="7"/>
  <c r="N8" i="7"/>
  <c r="N24" i="7" l="1"/>
  <c r="N27" i="7" s="1"/>
  <c r="N14" i="7"/>
  <c r="F24" i="6" l="1"/>
  <c r="G24" i="6" s="1"/>
  <c r="H24" i="6" s="1"/>
  <c r="E22" i="6"/>
  <c r="G16" i="4"/>
  <c r="G15" i="4"/>
  <c r="G14" i="4"/>
  <c r="G24" i="4"/>
  <c r="Q24" i="4"/>
  <c r="Q27" i="4" s="1"/>
  <c r="P24" i="4"/>
  <c r="P27" i="4" s="1"/>
  <c r="Q16" i="4"/>
  <c r="P16" i="4"/>
  <c r="Q15" i="4"/>
  <c r="P15" i="4"/>
  <c r="Q14" i="4"/>
  <c r="P14" i="4"/>
  <c r="F22" i="6" l="1"/>
  <c r="E19" i="6"/>
  <c r="E23" i="6" s="1"/>
  <c r="H45" i="5"/>
  <c r="F45" i="5"/>
  <c r="G44" i="5" s="1"/>
  <c r="H27" i="5"/>
  <c r="G19" i="5"/>
  <c r="F44" i="4"/>
  <c r="F39" i="4"/>
  <c r="F27" i="2"/>
  <c r="G18" i="2" s="1"/>
  <c r="H27" i="2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F31" i="8"/>
  <c r="F34" i="8" s="1"/>
  <c r="E31" i="8"/>
  <c r="E34" i="8" s="1"/>
  <c r="O44" i="7"/>
  <c r="N44" i="7"/>
  <c r="M44" i="7"/>
  <c r="L44" i="7"/>
  <c r="K44" i="7"/>
  <c r="K45" i="7" s="1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I45" i="7" s="1"/>
  <c r="H39" i="7"/>
  <c r="G39" i="7"/>
  <c r="F39" i="7"/>
  <c r="O24" i="7"/>
  <c r="O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4" i="4"/>
  <c r="N45" i="4" s="1"/>
  <c r="M39" i="4"/>
  <c r="M44" i="4"/>
  <c r="L39" i="4"/>
  <c r="L44" i="4"/>
  <c r="K39" i="4"/>
  <c r="K44" i="4"/>
  <c r="J39" i="4"/>
  <c r="J44" i="4"/>
  <c r="I39" i="4"/>
  <c r="I44" i="4"/>
  <c r="H39" i="4"/>
  <c r="H44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7" i="4"/>
  <c r="F24" i="4"/>
  <c r="F27" i="4" s="1"/>
  <c r="F16" i="4"/>
  <c r="F15" i="4"/>
  <c r="F14" i="4"/>
  <c r="G16" i="2"/>
  <c r="G29" i="5"/>
  <c r="G35" i="5"/>
  <c r="G41" i="5"/>
  <c r="G9" i="2"/>
  <c r="G30" i="2"/>
  <c r="G45" i="2"/>
  <c r="G31" i="5"/>
  <c r="G33" i="5"/>
  <c r="G37" i="5"/>
  <c r="G39" i="5"/>
  <c r="G43" i="5"/>
  <c r="I45" i="5"/>
  <c r="G21" i="2"/>
  <c r="G45" i="5"/>
  <c r="G28" i="5"/>
  <c r="G30" i="5"/>
  <c r="G32" i="5"/>
  <c r="G34" i="5"/>
  <c r="G36" i="5"/>
  <c r="G38" i="5"/>
  <c r="G40" i="5"/>
  <c r="G42" i="5"/>
  <c r="G43" i="2" l="1"/>
  <c r="K45" i="4"/>
  <c r="L45" i="7"/>
  <c r="G29" i="2"/>
  <c r="G39" i="2"/>
  <c r="G41" i="2"/>
  <c r="L45" i="4"/>
  <c r="N45" i="7"/>
  <c r="G36" i="2"/>
  <c r="G32" i="2"/>
  <c r="M45" i="4"/>
  <c r="G38" i="2"/>
  <c r="J45" i="7"/>
  <c r="G41" i="8"/>
  <c r="G44" i="8" s="1"/>
  <c r="G37" i="8"/>
  <c r="G42" i="8" s="1"/>
  <c r="H45" i="7"/>
  <c r="H45" i="4"/>
  <c r="G40" i="2"/>
  <c r="G19" i="2"/>
  <c r="G27" i="2"/>
  <c r="G12" i="2"/>
  <c r="G22" i="2"/>
  <c r="G14" i="2"/>
  <c r="G23" i="2"/>
  <c r="G25" i="2"/>
  <c r="G24" i="2"/>
  <c r="G11" i="2"/>
  <c r="G13" i="2"/>
  <c r="G10" i="2"/>
  <c r="G26" i="2"/>
  <c r="G20" i="2"/>
  <c r="G17" i="2"/>
  <c r="G15" i="2"/>
  <c r="I27" i="2"/>
  <c r="J41" i="8"/>
  <c r="J44" i="8" s="1"/>
  <c r="J37" i="8"/>
  <c r="J42" i="8" s="1"/>
  <c r="J45" i="4"/>
  <c r="F23" i="6"/>
  <c r="I45" i="4"/>
  <c r="O45" i="4"/>
  <c r="G31" i="2"/>
  <c r="F45" i="7"/>
  <c r="F45" i="4"/>
  <c r="M45" i="7"/>
  <c r="G45" i="7"/>
  <c r="E21" i="6"/>
  <c r="G45" i="4"/>
  <c r="I24" i="6"/>
  <c r="I22" i="6" s="1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3" i="6" l="1"/>
</calcChain>
</file>

<file path=xl/sharedStrings.xml><?xml version="1.0" encoding="utf-8"?>
<sst xmlns="http://schemas.openxmlformats.org/spreadsheetml/2006/main" count="447" uniqueCount="263">
  <si>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</si>
  <si>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</si>
  <si>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</si>
  <si>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</si>
  <si>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</si>
  <si>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</si>
  <si>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</si>
  <si>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</si>
  <si>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</si>
  <si>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</si>
  <si>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</si>
  <si>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</si>
  <si>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</si>
  <si>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</si>
  <si>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</si>
  <si>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</si>
  <si>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</si>
  <si>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</si>
  <si>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</si>
  <si>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</si>
  <si>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</si>
  <si>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</si>
  <si>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</si>
  <si>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</si>
  <si>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</si>
  <si>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</si>
  <si>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</si>
  <si>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</si>
  <si>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</si>
  <si>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</si>
  <si>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</si>
  <si>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</si>
  <si>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</si>
  <si>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</si>
  <si>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</si>
  <si>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</si>
  <si>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</si>
  <si>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</si>
  <si>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</si>
  <si>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</si>
  <si>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</si>
  <si>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</si>
  <si>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</si>
  <si>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</si>
  <si>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</si>
  <si>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</si>
  <si>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</si>
  <si>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</si>
  <si>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</si>
  <si>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</si>
  <si>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</si>
  <si>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</si>
  <si>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</si>
  <si>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</si>
  <si>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</si>
  <si>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</si>
  <si>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</si>
  <si>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</si>
  <si>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</si>
  <si>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</si>
  <si>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</si>
  <si>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</si>
  <si>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</si>
  <si>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</si>
  <si>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</si>
  <si>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</si>
  <si>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</si>
  <si>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</si>
  <si>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</si>
  <si>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</si>
  <si>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</si>
  <si>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</si>
  <si>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</si>
  <si>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</si>
  <si>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</si>
  <si>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</si>
  <si>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</si>
  <si>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</si>
  <si>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</si>
  <si>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</si>
  <si>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</si>
  <si>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</si>
  <si>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</si>
  <si>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</si>
  <si>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</si>
  <si>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</si>
  <si>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</si>
  <si>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</si>
  <si>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</si>
  <si>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</si>
  <si>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</si>
  <si>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</si>
  <si>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</si>
  <si>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</si>
  <si>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</si>
  <si>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</si>
  <si>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</si>
  <si>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</si>
  <si>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</si>
  <si>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</si>
  <si>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</si>
  <si>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</si>
  <si>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</si>
  <si>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</si>
  <si>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</si>
  <si>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</si>
  <si>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</si>
  <si>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</si>
  <si>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</si>
  <si>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</si>
  <si>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</si>
  <si>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</si>
  <si>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</si>
  <si>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</si>
  <si>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</si>
  <si>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</si>
  <si>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</si>
  <si>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</si>
  <si>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</si>
  <si>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</si>
  <si>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</si>
  <si>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</si>
  <si>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</si>
  <si>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</si>
  <si>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</si>
  <si>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</si>
  <si>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</si>
  <si>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</si>
  <si>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</si>
  <si>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</si>
  <si>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</si>
  <si>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</si>
  <si>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</si>
  <si>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</si>
  <si>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</si>
  <si>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</si>
  <si>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</si>
  <si>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</si>
  <si>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</si>
  <si>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</si>
  <si>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</si>
  <si>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</si>
  <si>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</si>
  <si>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</si>
  <si>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</si>
  <si>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</si>
  <si>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</si>
  <si>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</si>
  <si>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</si>
  <si>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</si>
  <si>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</si>
  <si>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</si>
  <si>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</si>
  <si>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</si>
  <si>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</si>
  <si>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</si>
  <si>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</si>
  <si>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</si>
  <si>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</si>
  <si>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</si>
  <si>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</si>
  <si>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</si>
  <si>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</si>
  <si>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</si>
  <si>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</si>
  <si>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</si>
  <si>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</si>
  <si>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</si>
  <si>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</si>
  <si>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</si>
  <si>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</si>
  <si>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</si>
  <si>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</si>
  <si>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</si>
  <si>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</si>
  <si>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</si>
  <si>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</si>
  <si>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</si>
  <si>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</si>
  <si>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</si>
  <si>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</si>
  <si>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</si>
  <si>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</si>
  <si>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</si>
  <si>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</si>
  <si>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</si>
  <si>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</si>
  <si>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</si>
  <si>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</si>
  <si>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</si>
  <si>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</si>
  <si>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</si>
  <si>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</si>
  <si>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</si>
  <si>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</si>
  <si>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</si>
  <si>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</si>
  <si>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</si>
  <si>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</si>
  <si>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</si>
  <si>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</si>
  <si>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</si>
  <si>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</si>
  <si>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</si>
  <si>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</si>
  <si>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</si>
  <si>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</si>
  <si>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</si>
  <si>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</si>
  <si>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</si>
  <si>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</si>
  <si>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</si>
  <si>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</si>
  <si>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</si>
  <si>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</si>
  <si>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</si>
  <si>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</si>
  <si>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</si>
  <si>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</si>
  <si>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</si>
  <si>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</si>
  <si>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</si>
  <si>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</si>
  <si>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</si>
  <si>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</si>
  <si>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</si>
  <si>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</si>
  <si>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</si>
  <si>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</si>
  <si>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</si>
  <si>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</si>
  <si>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</si>
  <si>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</si>
  <si>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</si>
  <si>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</si>
  <si>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</si>
  <si>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</si>
  <si>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</si>
  <si>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</si>
  <si>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</si>
  <si>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</si>
  <si>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</si>
  <si>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</si>
  <si>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</si>
  <si>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</si>
  <si>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</si>
  <si>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電気事業</t>
  </si>
  <si>
    <t>水道事業</t>
  </si>
  <si>
    <t>工業用水道事業</t>
  </si>
  <si>
    <t>地域開発事業</t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</si>
  <si>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</si>
  <si>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</si>
  <si>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宅地造成事業（臨海）</t>
    <rPh sb="0" eb="2">
      <t>タクチ</t>
    </rPh>
    <rPh sb="2" eb="4">
      <t>ゾウセイ</t>
    </rPh>
    <rPh sb="4" eb="6">
      <t>ジギョウ</t>
    </rPh>
    <rPh sb="7" eb="9">
      <t>リンカイ</t>
    </rPh>
    <phoneticPr fontId="13"/>
  </si>
  <si>
    <t>宅地造成事業（その他）</t>
    <rPh sb="0" eb="2">
      <t>タクチ</t>
    </rPh>
    <rPh sb="2" eb="4">
      <t>ゾウセイ</t>
    </rPh>
    <rPh sb="4" eb="6">
      <t>ジギョウ</t>
    </rPh>
    <rPh sb="9" eb="10">
      <t>タ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</si>
  <si>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</si>
  <si>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-</t>
  </si>
  <si>
    <t>下水道事業（流域）</t>
    <rPh sb="0" eb="3">
      <t>ゲスイドウ</t>
    </rPh>
    <rPh sb="3" eb="5">
      <t>ジギョウ</t>
    </rPh>
    <rPh sb="6" eb="8">
      <t>リュウイキ</t>
    </rPh>
    <phoneticPr fontId="13"/>
  </si>
  <si>
    <t>富山県道路公社</t>
    <rPh sb="0" eb="3">
      <t>トヤマケン</t>
    </rPh>
    <rPh sb="3" eb="5">
      <t>ドウロ</t>
    </rPh>
    <rPh sb="5" eb="7">
      <t>コウシャ</t>
    </rPh>
    <phoneticPr fontId="13"/>
  </si>
  <si>
    <t>あいの風とやま鉄道㈱</t>
    <rPh sb="3" eb="4">
      <t>カゼ</t>
    </rPh>
    <rPh sb="7" eb="9">
      <t>テツドウ</t>
    </rPh>
    <phoneticPr fontId="13"/>
  </si>
  <si>
    <t>富山県</t>
    <rPh sb="0" eb="3">
      <t>トヤマケン</t>
    </rPh>
    <phoneticPr fontId="9"/>
  </si>
  <si>
    <t>富山県</t>
    <phoneticPr fontId="9"/>
  </si>
  <si>
    <t>富山県</t>
    <phoneticPr fontId="16"/>
  </si>
  <si>
    <t>(令和元年度決算額）</t>
    <rPh sb="1" eb="3">
      <t>レイワ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</si>
</sst>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7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quotePrefix="1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0" fontId="0" fillId="0" borderId="11" xfId="0" applyNumberFormat="1" applyFill="1" applyBorder="1" applyAlignment="1">
      <alignment horizontal="centerContinuous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Continuous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8" fontId="2" fillId="0" borderId="7" xfId="1" applyNumberFormat="1" applyFill="1" applyBorder="1" applyAlignment="1">
      <alignment vertical="center"/>
    </xf>
    <xf numFmtId="177" fontId="2" fillId="0" borderId="29" xfId="1" applyNumberFormat="1" applyFill="1" applyBorder="1" applyAlignment="1">
      <alignment vertical="center"/>
    </xf>
    <xf numFmtId="178" fontId="2" fillId="0" borderId="35" xfId="1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7" fontId="2" fillId="0" borderId="30" xfId="1" applyNumberFormat="1" applyFill="1" applyBorder="1" applyAlignment="1">
      <alignment vertical="center"/>
    </xf>
    <xf numFmtId="178" fontId="2" fillId="0" borderId="15" xfId="1" applyNumberForma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8" fontId="2" fillId="0" borderId="36" xfId="1" applyNumberFormat="1" applyFill="1" applyBorder="1" applyAlignment="1">
      <alignment vertical="center"/>
    </xf>
    <xf numFmtId="178" fontId="2" fillId="0" borderId="12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8" fontId="2" fillId="0" borderId="18" xfId="1" applyNumberFormat="1" applyFill="1" applyBorder="1" applyAlignment="1">
      <alignment vertical="center"/>
    </xf>
    <xf numFmtId="178" fontId="2" fillId="0" borderId="37" xfId="1" applyNumberForma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25" xfId="1" applyNumberFormat="1" applyFill="1" applyBorder="1" applyAlignment="1">
      <alignment vertical="center"/>
    </xf>
    <xf numFmtId="178" fontId="2" fillId="0" borderId="34" xfId="1" applyNumberFormat="1" applyFill="1" applyBorder="1" applyAlignment="1">
      <alignment vertical="center"/>
    </xf>
    <xf numFmtId="177" fontId="2" fillId="0" borderId="33" xfId="1" applyNumberFormat="1" applyFill="1" applyBorder="1" applyAlignment="1">
      <alignment vertical="center"/>
    </xf>
    <xf numFmtId="178" fontId="2" fillId="0" borderId="38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8" fontId="2" fillId="0" borderId="14" xfId="1" applyNumberFormat="1" applyFill="1" applyBorder="1" applyAlignment="1">
      <alignment vertical="center"/>
    </xf>
    <xf numFmtId="178" fontId="2" fillId="0" borderId="39" xfId="1" applyNumberFormat="1" applyFill="1" applyBorder="1" applyAlignment="1">
      <alignment vertical="center"/>
    </xf>
    <xf numFmtId="178" fontId="2" fillId="0" borderId="40" xfId="1" applyNumberFormat="1" applyFill="1" applyBorder="1" applyAlignment="1">
      <alignment vertical="center"/>
    </xf>
    <xf numFmtId="178" fontId="2" fillId="0" borderId="16" xfId="1" applyNumberFormat="1" applyFill="1" applyBorder="1" applyAlignment="1">
      <alignment vertical="center"/>
    </xf>
    <xf numFmtId="178" fontId="2" fillId="0" borderId="41" xfId="1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7" fontId="2" fillId="0" borderId="5" xfId="1" applyNumberFormat="1" applyFill="1" applyBorder="1" applyAlignment="1">
      <alignment horizontal="right" vertical="center"/>
    </xf>
    <xf numFmtId="177" fontId="2" fillId="0" borderId="20" xfId="1" applyNumberForma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2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right" vertical="center"/>
    </xf>
    <xf numFmtId="177" fontId="2" fillId="0" borderId="19" xfId="1" applyNumberFormat="1" applyFill="1" applyBorder="1" applyAlignment="1">
      <alignment vertical="center"/>
    </xf>
    <xf numFmtId="177" fontId="2" fillId="0" borderId="2" xfId="1" applyNumberFormat="1" applyFill="1" applyBorder="1" applyAlignment="1">
      <alignment vertical="center"/>
    </xf>
    <xf numFmtId="177" fontId="2" fillId="0" borderId="43" xfId="1" applyNumberFormat="1" applyFill="1" applyBorder="1" applyAlignment="1">
      <alignment vertical="center"/>
    </xf>
    <xf numFmtId="177" fontId="2" fillId="0" borderId="35" xfId="1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8" xfId="0" applyNumberFormat="1" applyFill="1" applyBorder="1" applyAlignment="1">
      <alignment horizontal="right" vertical="center"/>
    </xf>
    <xf numFmtId="177" fontId="2" fillId="0" borderId="23" xfId="1" applyNumberFormat="1" applyFill="1" applyBorder="1" applyAlignment="1">
      <alignment vertical="center"/>
    </xf>
    <xf numFmtId="177" fontId="2" fillId="0" borderId="12" xfId="1" applyNumberFormat="1" applyFill="1" applyBorder="1" applyAlignment="1">
      <alignment vertical="center"/>
    </xf>
    <xf numFmtId="177" fontId="2" fillId="0" borderId="18" xfId="1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177" fontId="0" fillId="0" borderId="32" xfId="0" quotePrefix="1" applyNumberFormat="1" applyFill="1" applyBorder="1" applyAlignment="1">
      <alignment horizontal="right" vertical="center"/>
    </xf>
    <xf numFmtId="177" fontId="0" fillId="0" borderId="23" xfId="0" quotePrefix="1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right" vertical="center"/>
    </xf>
    <xf numFmtId="177" fontId="2" fillId="0" borderId="9" xfId="1" applyNumberFormat="1" applyFill="1" applyBorder="1" applyAlignment="1">
      <alignment vertical="center"/>
    </xf>
    <xf numFmtId="177" fontId="2" fillId="0" borderId="28" xfId="1" applyNumberFormat="1" applyFill="1" applyBorder="1" applyAlignment="1">
      <alignment vertical="center"/>
    </xf>
    <xf numFmtId="177" fontId="2" fillId="0" borderId="13" xfId="1" applyNumberFormat="1" applyFill="1" applyBorder="1" applyAlignment="1">
      <alignment vertical="center"/>
    </xf>
    <xf numFmtId="177" fontId="2" fillId="0" borderId="42" xfId="1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7" fontId="2" fillId="0" borderId="41" xfId="1" applyNumberFormat="1" applyFill="1" applyBorder="1" applyAlignment="1">
      <alignment vertical="center"/>
    </xf>
    <xf numFmtId="177" fontId="2" fillId="0" borderId="15" xfId="1" applyNumberFormat="1" applyFill="1" applyBorder="1" applyAlignment="1">
      <alignment vertical="center"/>
    </xf>
    <xf numFmtId="177" fontId="2" fillId="0" borderId="36" xfId="1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177" fontId="2" fillId="0" borderId="18" xfId="1" quotePrefix="1" applyNumberFormat="1" applyFont="1" applyFill="1" applyBorder="1" applyAlignment="1">
      <alignment horizontal="right" vertical="center"/>
    </xf>
    <xf numFmtId="41" fontId="0" fillId="0" borderId="5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center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2" fillId="0" borderId="22" xfId="1" quotePrefix="1" applyNumberFormat="1" applyFont="1" applyFill="1" applyBorder="1" applyAlignment="1">
      <alignment horizontal="right" vertical="center"/>
    </xf>
    <xf numFmtId="177" fontId="2" fillId="0" borderId="20" xfId="1" quotePrefix="1" applyNumberFormat="1" applyFont="1" applyFill="1" applyBorder="1" applyAlignment="1">
      <alignment horizontal="right" vertical="center"/>
    </xf>
    <xf numFmtId="177" fontId="2" fillId="0" borderId="6" xfId="1" quotePrefix="1" applyNumberFormat="1" applyFont="1" applyFill="1" applyBorder="1" applyAlignment="1">
      <alignment horizontal="right" vertical="center"/>
    </xf>
    <xf numFmtId="177" fontId="2" fillId="0" borderId="44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right" vertical="center"/>
    </xf>
    <xf numFmtId="177" fontId="2" fillId="0" borderId="40" xfId="1" applyNumberFormat="1" applyFill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0" borderId="37" xfId="1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left" vertical="center"/>
    </xf>
    <xf numFmtId="177" fontId="2" fillId="0" borderId="4" xfId="1" applyNumberFormat="1" applyFill="1" applyBorder="1" applyAlignment="1">
      <alignment vertical="center"/>
    </xf>
    <xf numFmtId="177" fontId="2" fillId="0" borderId="45" xfId="1" applyNumberFormat="1" applyFill="1" applyBorder="1" applyAlignment="1">
      <alignment vertical="center"/>
    </xf>
    <xf numFmtId="41" fontId="0" fillId="0" borderId="30" xfId="0" applyNumberFormat="1" applyFill="1" applyBorder="1" applyAlignment="1">
      <alignment horizontal="left" vertical="center"/>
    </xf>
    <xf numFmtId="41" fontId="0" fillId="0" borderId="8" xfId="0" applyNumberFormat="1" applyFill="1" applyBorder="1" applyAlignment="1">
      <alignment horizontal="right" vertical="center"/>
    </xf>
    <xf numFmtId="177" fontId="2" fillId="0" borderId="22" xfId="1" applyNumberForma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7" fontId="2" fillId="0" borderId="0" xfId="1" applyNumberFormat="1" applyFill="1" applyBorder="1" applyAlignment="1">
      <alignment vertical="center"/>
    </xf>
    <xf numFmtId="177" fontId="2" fillId="0" borderId="21" xfId="1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right" vertical="center"/>
    </xf>
    <xf numFmtId="177" fontId="2" fillId="0" borderId="27" xfId="1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right" vertical="center"/>
    </xf>
    <xf numFmtId="177" fontId="2" fillId="0" borderId="32" xfId="1" quotePrefix="1" applyNumberFormat="1" applyFont="1" applyFill="1" applyBorder="1" applyAlignment="1">
      <alignment horizontal="right" vertical="center"/>
    </xf>
    <xf numFmtId="177" fontId="2" fillId="0" borderId="23" xfId="1" quotePrefix="1" applyNumberFormat="1" applyFont="1" applyFill="1" applyBorder="1" applyAlignment="1">
      <alignment horizontal="right"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177" fontId="2" fillId="0" borderId="24" xfId="1" quotePrefix="1" applyNumberFormat="1" applyFont="1" applyFill="1" applyBorder="1" applyAlignment="1">
      <alignment horizontal="right" vertical="center"/>
    </xf>
    <xf numFmtId="177" fontId="2" fillId="0" borderId="16" xfId="1" quotePrefix="1" applyNumberFormat="1" applyFon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2" fillId="0" borderId="11" xfId="1" applyNumberFormat="1" applyFill="1" applyBorder="1" applyAlignment="1">
      <alignment vertical="center"/>
    </xf>
    <xf numFmtId="177" fontId="2" fillId="0" borderId="46" xfId="1" applyNumberFormat="1" applyFill="1" applyBorder="1" applyAlignment="1">
      <alignment vertical="center"/>
    </xf>
    <xf numFmtId="177" fontId="2" fillId="0" borderId="6" xfId="1" applyNumberFormat="1" applyFill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0" fillId="0" borderId="2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centerContinuous" vertical="center"/>
    </xf>
    <xf numFmtId="41" fontId="0" fillId="0" borderId="7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horizontal="left" vertical="center"/>
    </xf>
    <xf numFmtId="41" fontId="10" fillId="0" borderId="16" xfId="0" applyNumberFormat="1" applyFon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178" fontId="0" fillId="0" borderId="41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8" xfId="0" applyNumberFormat="1" applyFill="1" applyBorder="1" applyAlignment="1">
      <alignment horizontal="left" vertical="center"/>
    </xf>
    <xf numFmtId="178" fontId="2" fillId="0" borderId="22" xfId="1" applyNumberFormat="1" applyFill="1" applyBorder="1" applyAlignment="1">
      <alignment vertical="center"/>
    </xf>
    <xf numFmtId="41" fontId="0" fillId="0" borderId="5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vertical="center"/>
    </xf>
    <xf numFmtId="177" fontId="2" fillId="0" borderId="53" xfId="1" applyNumberFormat="1" applyFill="1" applyBorder="1" applyAlignment="1">
      <alignment horizontal="right" vertical="center"/>
    </xf>
    <xf numFmtId="177" fontId="0" fillId="0" borderId="54" xfId="0" applyNumberFormat="1" applyFill="1" applyBorder="1" applyAlignment="1">
      <alignment vertical="center"/>
    </xf>
    <xf numFmtId="177" fontId="2" fillId="0" borderId="54" xfId="1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vertical="center"/>
    </xf>
    <xf numFmtId="177" fontId="2" fillId="0" borderId="55" xfId="1" applyNumberFormat="1" applyFill="1" applyBorder="1" applyAlignment="1">
      <alignment horizontal="right" vertical="center"/>
    </xf>
    <xf numFmtId="177" fontId="0" fillId="0" borderId="51" xfId="0" applyNumberFormat="1" applyFill="1" applyBorder="1" applyAlignment="1">
      <alignment vertical="center"/>
    </xf>
    <xf numFmtId="177" fontId="2" fillId="0" borderId="51" xfId="1" applyNumberFormat="1" applyFill="1" applyBorder="1" applyAlignment="1">
      <alignment horizontal="right" vertical="center"/>
    </xf>
    <xf numFmtId="181" fontId="0" fillId="0" borderId="53" xfId="0" applyNumberFormat="1" applyFill="1" applyBorder="1" applyAlignment="1">
      <alignment vertical="center"/>
    </xf>
    <xf numFmtId="177" fontId="2" fillId="0" borderId="52" xfId="1" applyNumberFormat="1" applyFill="1" applyBorder="1" applyAlignment="1">
      <alignment vertical="center"/>
    </xf>
    <xf numFmtId="182" fontId="0" fillId="0" borderId="53" xfId="0" applyNumberFormat="1" applyFill="1" applyBorder="1" applyAlignment="1">
      <alignment vertical="center"/>
    </xf>
    <xf numFmtId="182" fontId="2" fillId="0" borderId="53" xfId="1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8" fontId="2" fillId="0" borderId="53" xfId="1" applyNumberFormat="1" applyFill="1" applyBorder="1" applyAlignment="1">
      <alignment vertical="center"/>
    </xf>
    <xf numFmtId="178" fontId="0" fillId="0" borderId="55" xfId="0" applyNumberFormat="1" applyFill="1" applyBorder="1" applyAlignment="1">
      <alignment vertical="center"/>
    </xf>
    <xf numFmtId="178" fontId="2" fillId="0" borderId="55" xfId="1" applyNumberFormat="1" applyFont="1" applyFill="1" applyBorder="1" applyAlignment="1">
      <alignment vertical="center"/>
    </xf>
    <xf numFmtId="178" fontId="0" fillId="0" borderId="51" xfId="0" applyNumberFormat="1" applyFill="1" applyBorder="1" applyAlignment="1">
      <alignment vertical="center"/>
    </xf>
    <xf numFmtId="178" fontId="2" fillId="0" borderId="51" xfId="1" applyNumberFormat="1" applyFill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0" fillId="0" borderId="12" xfId="0" quotePrefix="1" applyNumberFormat="1" applyFill="1" applyBorder="1" applyAlignment="1">
      <alignment horizontal="right" vertical="center"/>
    </xf>
    <xf numFmtId="177" fontId="0" fillId="0" borderId="16" xfId="0" quotePrefix="1" applyNumberFormat="1" applyFill="1" applyBorder="1" applyAlignment="1">
      <alignment horizontal="right" vertical="center"/>
    </xf>
    <xf numFmtId="177" fontId="0" fillId="0" borderId="3" xfId="0" quotePrefix="1" applyNumberFormat="1" applyFill="1" applyBorder="1" applyAlignment="1">
      <alignment horizontal="right" vertical="center"/>
    </xf>
    <xf numFmtId="177" fontId="2" fillId="0" borderId="3" xfId="1" quotePrefix="1" applyNumberFormat="1" applyFon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7" xfId="0" applyNumberFormat="1" applyFill="1" applyBorder="1" applyAlignment="1">
      <alignment horizontal="center" vertical="center"/>
    </xf>
    <xf numFmtId="41" fontId="0" fillId="0" borderId="40" xfId="0" applyNumberFormat="1" applyFill="1" applyBorder="1" applyAlignment="1">
      <alignment horizontal="center" vertical="center"/>
    </xf>
    <xf numFmtId="177" fontId="2" fillId="0" borderId="57" xfId="1" applyNumberFormat="1" applyFill="1" applyBorder="1" applyAlignment="1">
      <alignment horizontal="center" vertical="center"/>
    </xf>
    <xf numFmtId="177" fontId="2" fillId="0" borderId="58" xfId="1" applyNumberFormat="1" applyFill="1" applyBorder="1" applyAlignment="1">
      <alignment horizontal="center" vertical="center"/>
    </xf>
    <xf numFmtId="177" fontId="2" fillId="0" borderId="39" xfId="1" applyNumberFormat="1" applyFill="1" applyBorder="1" applyAlignment="1">
      <alignment horizontal="center" vertical="center"/>
    </xf>
    <xf numFmtId="177" fontId="2" fillId="0" borderId="9" xfId="1" applyNumberFormat="1" applyFill="1" applyBorder="1" applyAlignment="1">
      <alignment horizontal="center" vertical="center"/>
    </xf>
    <xf numFmtId="177" fontId="2" fillId="0" borderId="13" xfId="1" applyNumberFormat="1" applyFill="1" applyBorder="1" applyAlignment="1">
      <alignment horizontal="center" vertical="center"/>
    </xf>
    <xf numFmtId="177" fontId="2" fillId="0" borderId="45" xfId="1" applyNumberFormat="1" applyFill="1" applyBorder="1" applyAlignment="1">
      <alignment horizontal="center" vertical="center"/>
    </xf>
    <xf numFmtId="177" fontId="2" fillId="0" borderId="32" xfId="1" applyNumberFormat="1" applyFill="1" applyBorder="1" applyAlignment="1">
      <alignment horizontal="center" vertical="center"/>
    </xf>
    <xf numFmtId="177" fontId="2" fillId="0" borderId="12" xfId="1" applyNumberFormat="1" applyFill="1" applyBorder="1" applyAlignment="1">
      <alignment horizontal="center" vertical="center"/>
    </xf>
    <xf numFmtId="177" fontId="2" fillId="0" borderId="16" xfId="1" applyNumberFormat="1" applyFill="1" applyBorder="1" applyAlignment="1">
      <alignment horizontal="center" vertical="center"/>
    </xf>
    <xf numFmtId="177" fontId="2" fillId="0" borderId="20" xfId="1" applyNumberFormat="1" applyFill="1" applyBorder="1" applyAlignment="1">
      <alignment horizontal="center" vertical="center"/>
    </xf>
    <xf numFmtId="177" fontId="2" fillId="0" borderId="14" xfId="1" applyNumberFormat="1" applyFill="1" applyBorder="1" applyAlignment="1">
      <alignment horizontal="center" vertical="center"/>
    </xf>
    <xf numFmtId="177" fontId="2" fillId="0" borderId="22" xfId="1" applyNumberFormat="1" applyFill="1" applyBorder="1" applyAlignment="1">
      <alignment horizontal="center" vertical="center"/>
    </xf>
    <xf numFmtId="177" fontId="2" fillId="0" borderId="59" xfId="1" applyNumberFormat="1" applyFill="1" applyBorder="1" applyAlignment="1">
      <alignment vertical="center"/>
    </xf>
    <xf numFmtId="177" fontId="2" fillId="0" borderId="60" xfId="1" applyNumberFormat="1" applyFill="1" applyBorder="1" applyAlignment="1">
      <alignment vertical="center"/>
    </xf>
    <xf numFmtId="177" fontId="2" fillId="0" borderId="44" xfId="1" applyNumberFormat="1" applyFill="1" applyBorder="1" applyAlignment="1">
      <alignment vertical="center"/>
    </xf>
    <xf numFmtId="177" fontId="2" fillId="0" borderId="47" xfId="1" applyNumberFormat="1" applyFill="1" applyBorder="1" applyAlignment="1">
      <alignment vertical="center"/>
    </xf>
    <xf numFmtId="177" fontId="2" fillId="0" borderId="34" xfId="1" applyNumberForma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2" fillId="0" borderId="41" xfId="1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180" fontId="15" fillId="0" borderId="61" xfId="1" applyNumberFormat="1" applyFont="1" applyFill="1" applyBorder="1" applyAlignment="1">
      <alignment vertical="center" textRotation="255"/>
    </xf>
    <xf numFmtId="0" fontId="13" fillId="0" borderId="62" xfId="3" applyFont="1" applyFill="1" applyBorder="1" applyAlignment="1">
      <alignment vertical="center" textRotation="255"/>
    </xf>
    <xf numFmtId="0" fontId="13" fillId="0" borderId="63" xfId="3" applyFont="1" applyFill="1" applyBorder="1" applyAlignment="1">
      <alignment vertical="center" textRotation="255"/>
    </xf>
    <xf numFmtId="0" fontId="13" fillId="0" borderId="62" xfId="3" applyFont="1" applyFill="1" applyBorder="1" applyAlignment="1">
      <alignment vertical="center"/>
    </xf>
    <xf numFmtId="0" fontId="13" fillId="0" borderId="63" xfId="3" applyFon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80" fontId="15" fillId="0" borderId="3" xfId="1" applyNumberFormat="1" applyFont="1" applyFill="1" applyBorder="1" applyAlignment="1">
      <alignment vertical="center" textRotation="255"/>
    </xf>
    <xf numFmtId="0" fontId="13" fillId="0" borderId="3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5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12" fillId="0" borderId="1" xfId="0" applyNumberFormat="1" applyFont="1" applyFill="1" applyBorder="1" applyAlignment="1">
      <alignment horizontal="distributed" vertical="center" justifyLastLine="1"/>
    </xf>
    <xf numFmtId="0" fontId="12" fillId="0" borderId="2" xfId="0" applyNumberFormat="1" applyFont="1" applyFill="1" applyBorder="1" applyAlignment="1">
      <alignment horizontal="distributed" vertical="center" justifyLastLine="1"/>
    </xf>
    <xf numFmtId="0" fontId="12" fillId="0" borderId="35" xfId="0" applyNumberFormat="1" applyFont="1" applyFill="1" applyBorder="1" applyAlignment="1">
      <alignment horizontal="distributed" vertical="center" justifyLastLine="1"/>
    </xf>
    <xf numFmtId="0" fontId="12" fillId="0" borderId="5" xfId="0" applyNumberFormat="1" applyFont="1" applyFill="1" applyBorder="1" applyAlignment="1">
      <alignment horizontal="distributed" vertical="center" justifyLastLine="1"/>
    </xf>
    <xf numFmtId="0" fontId="12" fillId="0" borderId="6" xfId="0" applyNumberFormat="1" applyFont="1" applyFill="1" applyBorder="1" applyAlignment="1">
      <alignment horizontal="distributed" vertical="center" justifyLastLine="1"/>
    </xf>
    <xf numFmtId="0" fontId="12" fillId="0" borderId="8" xfId="0" applyNumberFormat="1" applyFont="1" applyFill="1" applyBorder="1" applyAlignment="1">
      <alignment horizontal="distributed" vertical="center" justifyLastLine="1"/>
    </xf>
    <xf numFmtId="180" fontId="15" fillId="0" borderId="62" xfId="1" applyNumberFormat="1" applyFont="1" applyFill="1" applyBorder="1" applyAlignment="1">
      <alignment vertical="center" textRotation="255"/>
    </xf>
    <xf numFmtId="180" fontId="15" fillId="0" borderId="63" xfId="1" applyNumberFormat="1" applyFont="1" applyFill="1" applyBorder="1" applyAlignment="1">
      <alignment vertical="center" textRotation="255"/>
    </xf>
    <xf numFmtId="41" fontId="0" fillId="0" borderId="36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61" xfId="0" applyNumberFormat="1" applyBorder="1" applyAlignment="1">
      <alignment horizontal="center" vertical="center" textRotation="255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7" fontId="2" fillId="0" borderId="3" xfId="1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2" fillId="0" borderId="0" xfId="1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56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38" t="s">
        <v>0</v>
      </c>
      <c r="B1" s="38"/>
      <c r="C1" s="38"/>
      <c r="D1" s="38"/>
      <c r="E1" s="49" t="s">
        <v>259</v>
      </c>
      <c r="F1" s="1"/>
    </row>
    <row r="3" spans="1:11" ht="14">
      <c r="A3" s="17" t="s">
        <v>93</v>
      </c>
    </row>
    <row r="4" spans="1:11">
      <c r="F4" s="110"/>
      <c r="G4" s="110"/>
      <c r="H4" s="110"/>
      <c r="I4" s="110"/>
      <c r="J4" s="110"/>
      <c r="K4" s="110"/>
    </row>
    <row r="5" spans="1:11">
      <c r="A5" s="39" t="s">
        <v>234</v>
      </c>
      <c r="B5" s="39"/>
      <c r="C5" s="39"/>
      <c r="D5" s="39"/>
      <c r="E5" s="39"/>
      <c r="F5" s="110"/>
      <c r="G5" s="110"/>
      <c r="H5" s="110"/>
      <c r="I5" s="110"/>
      <c r="J5" s="110"/>
      <c r="K5" s="110"/>
    </row>
    <row r="6" spans="1:11" ht="14">
      <c r="A6" s="3"/>
      <c r="F6" s="110"/>
      <c r="G6" s="110"/>
      <c r="H6" s="115"/>
      <c r="I6" s="116" t="s">
        <v>1</v>
      </c>
      <c r="J6" s="110"/>
      <c r="K6" s="110"/>
    </row>
    <row r="7" spans="1:11" ht="27" customHeight="1">
      <c r="A7" s="4"/>
      <c r="B7" s="5"/>
      <c r="C7" s="5"/>
      <c r="D7" s="5"/>
      <c r="E7" s="5"/>
      <c r="F7" s="117" t="s">
        <v>235</v>
      </c>
      <c r="G7" s="118"/>
      <c r="H7" s="119" t="s">
        <v>2</v>
      </c>
      <c r="I7" s="120" t="s">
        <v>22</v>
      </c>
      <c r="J7" s="110"/>
      <c r="K7" s="110"/>
    </row>
    <row r="8" spans="1:11" ht="17.149999999999999" customHeight="1">
      <c r="A8" s="40"/>
      <c r="B8" s="41"/>
      <c r="C8" s="41"/>
      <c r="D8" s="41"/>
      <c r="E8" s="41"/>
      <c r="F8" s="121" t="s">
        <v>91</v>
      </c>
      <c r="G8" s="122" t="s">
        <v>3</v>
      </c>
      <c r="H8" s="123"/>
      <c r="I8" s="124"/>
      <c r="J8" s="110"/>
      <c r="K8" s="110"/>
    </row>
    <row r="9" spans="1:11" ht="18" customHeight="1">
      <c r="A9" s="319" t="s">
        <v>88</v>
      </c>
      <c r="B9" s="319" t="s">
        <v>90</v>
      </c>
      <c r="C9" s="36" t="s">
        <v>4</v>
      </c>
      <c r="D9" s="37"/>
      <c r="E9" s="37"/>
      <c r="F9" s="125">
        <v>149782</v>
      </c>
      <c r="G9" s="126">
        <f>F9/$F$27*100</f>
        <v>25.260647681239099</v>
      </c>
      <c r="H9" s="127">
        <v>159474</v>
      </c>
      <c r="I9" s="128">
        <f>(F9/H9-1)*100</f>
        <v>-6.0774797145616173</v>
      </c>
      <c r="J9" s="110"/>
      <c r="K9" s="129"/>
    </row>
    <row r="10" spans="1:11" ht="18" customHeight="1">
      <c r="A10" s="320"/>
      <c r="B10" s="320"/>
      <c r="C10" s="6"/>
      <c r="D10" s="33" t="s">
        <v>23</v>
      </c>
      <c r="E10" s="34"/>
      <c r="F10" s="130">
        <v>41248</v>
      </c>
      <c r="G10" s="131">
        <f t="shared" ref="G10:G27" si="0">F10/$F$27*100</f>
        <v>6.9564513463283335</v>
      </c>
      <c r="H10" s="132">
        <v>43643</v>
      </c>
      <c r="I10" s="133">
        <f t="shared" ref="I10:I27" si="1">(F10/H10-1)*100</f>
        <v>-5.4877070778819093</v>
      </c>
      <c r="J10" s="110"/>
      <c r="K10" s="110"/>
    </row>
    <row r="11" spans="1:11" ht="18" customHeight="1">
      <c r="A11" s="320"/>
      <c r="B11" s="320"/>
      <c r="C11" s="6"/>
      <c r="D11" s="13"/>
      <c r="E11" s="15" t="s">
        <v>24</v>
      </c>
      <c r="F11" s="108">
        <v>34811</v>
      </c>
      <c r="G11" s="134">
        <f t="shared" si="0"/>
        <v>5.8708550188381405</v>
      </c>
      <c r="H11" s="135">
        <v>36366</v>
      </c>
      <c r="I11" s="136">
        <f t="shared" si="1"/>
        <v>-4.2759720618159802</v>
      </c>
      <c r="J11" s="110"/>
      <c r="K11" s="110"/>
    </row>
    <row r="12" spans="1:11" ht="18" customHeight="1">
      <c r="A12" s="320"/>
      <c r="B12" s="320"/>
      <c r="C12" s="6"/>
      <c r="D12" s="13"/>
      <c r="E12" s="15" t="s">
        <v>25</v>
      </c>
      <c r="F12" s="108">
        <v>750</v>
      </c>
      <c r="G12" s="134">
        <f t="shared" si="0"/>
        <v>0.12648706627584974</v>
      </c>
      <c r="H12" s="135">
        <v>2080</v>
      </c>
      <c r="I12" s="136">
        <f t="shared" si="1"/>
        <v>-63.942307692307686</v>
      </c>
      <c r="J12" s="110"/>
      <c r="K12" s="110"/>
    </row>
    <row r="13" spans="1:11" ht="18" customHeight="1">
      <c r="A13" s="320"/>
      <c r="B13" s="320"/>
      <c r="C13" s="6"/>
      <c r="D13" s="22"/>
      <c r="E13" s="15" t="s">
        <v>26</v>
      </c>
      <c r="F13" s="108">
        <v>175</v>
      </c>
      <c r="G13" s="134">
        <f t="shared" si="0"/>
        <v>2.9513648797698272E-2</v>
      </c>
      <c r="H13" s="135">
        <v>243</v>
      </c>
      <c r="I13" s="136">
        <f t="shared" si="1"/>
        <v>-27.983539094650201</v>
      </c>
      <c r="J13" s="110"/>
      <c r="K13" s="110"/>
    </row>
    <row r="14" spans="1:11" ht="18" customHeight="1">
      <c r="A14" s="320"/>
      <c r="B14" s="320"/>
      <c r="C14" s="6"/>
      <c r="D14" s="42" t="s">
        <v>27</v>
      </c>
      <c r="E14" s="32"/>
      <c r="F14" s="125">
        <v>26365</v>
      </c>
      <c r="G14" s="126">
        <f t="shared" si="0"/>
        <v>4.4464420031503717</v>
      </c>
      <c r="H14" s="127">
        <v>31970</v>
      </c>
      <c r="I14" s="137">
        <f t="shared" si="1"/>
        <v>-17.532061307475754</v>
      </c>
      <c r="J14" s="110"/>
      <c r="K14" s="110"/>
    </row>
    <row r="15" spans="1:11" ht="18" customHeight="1">
      <c r="A15" s="320"/>
      <c r="B15" s="320"/>
      <c r="C15" s="6"/>
      <c r="D15" s="13"/>
      <c r="E15" s="15" t="s">
        <v>28</v>
      </c>
      <c r="F15" s="108">
        <v>1025</v>
      </c>
      <c r="G15" s="134">
        <f t="shared" si="0"/>
        <v>0.17286565724366132</v>
      </c>
      <c r="H15" s="135">
        <v>1227</v>
      </c>
      <c r="I15" s="136">
        <f t="shared" si="1"/>
        <v>-16.462917685411572</v>
      </c>
      <c r="J15" s="110"/>
      <c r="K15" s="110"/>
    </row>
    <row r="16" spans="1:11" ht="18" customHeight="1">
      <c r="A16" s="320"/>
      <c r="B16" s="320"/>
      <c r="C16" s="6"/>
      <c r="D16" s="13"/>
      <c r="E16" s="18" t="s">
        <v>29</v>
      </c>
      <c r="F16" s="130">
        <v>25340</v>
      </c>
      <c r="G16" s="131">
        <f t="shared" si="0"/>
        <v>4.2735763459067098</v>
      </c>
      <c r="H16" s="132">
        <v>30743</v>
      </c>
      <c r="I16" s="133">
        <f t="shared" si="1"/>
        <v>-17.574732459421661</v>
      </c>
      <c r="J16" s="110"/>
      <c r="K16" s="138"/>
    </row>
    <row r="17" spans="1:26" ht="18" customHeight="1">
      <c r="A17" s="320"/>
      <c r="B17" s="320"/>
      <c r="C17" s="6"/>
      <c r="D17" s="322" t="s">
        <v>30</v>
      </c>
      <c r="E17" s="323"/>
      <c r="F17" s="130">
        <v>50335</v>
      </c>
      <c r="G17" s="131">
        <f t="shared" si="0"/>
        <v>8.4889686413265295</v>
      </c>
      <c r="H17" s="132">
        <v>37742</v>
      </c>
      <c r="I17" s="133">
        <f t="shared" si="1"/>
        <v>33.366011340151559</v>
      </c>
      <c r="J17" s="110"/>
      <c r="K17" s="110"/>
    </row>
    <row r="18" spans="1:26" ht="18" customHeight="1">
      <c r="A18" s="320"/>
      <c r="B18" s="320"/>
      <c r="C18" s="6"/>
      <c r="D18" s="324" t="s">
        <v>94</v>
      </c>
      <c r="E18" s="325"/>
      <c r="F18" s="108">
        <v>2290</v>
      </c>
      <c r="G18" s="134">
        <f t="shared" si="0"/>
        <v>0.38620717569559454</v>
      </c>
      <c r="H18" s="135">
        <v>2503</v>
      </c>
      <c r="I18" s="136">
        <f t="shared" si="1"/>
        <v>-8.5097882540950849</v>
      </c>
      <c r="J18" s="110"/>
      <c r="K18" s="110"/>
    </row>
    <row r="19" spans="1:26" ht="18" customHeight="1">
      <c r="A19" s="320"/>
      <c r="B19" s="320"/>
      <c r="C19" s="9"/>
      <c r="D19" s="324" t="s">
        <v>95</v>
      </c>
      <c r="E19" s="325"/>
      <c r="F19" s="139" t="s">
        <v>255</v>
      </c>
      <c r="G19" s="134" t="e">
        <f t="shared" si="0"/>
        <v>#VALUE!</v>
      </c>
      <c r="H19" s="135">
        <v>0</v>
      </c>
      <c r="I19" s="136" t="e">
        <f t="shared" si="1"/>
        <v>#VALUE!</v>
      </c>
      <c r="J19" s="110"/>
      <c r="K19" s="110"/>
      <c r="Z19" s="2" t="s">
        <v>96</v>
      </c>
    </row>
    <row r="20" spans="1:26" ht="18" customHeight="1">
      <c r="A20" s="320"/>
      <c r="B20" s="320"/>
      <c r="C20" s="25" t="s">
        <v>5</v>
      </c>
      <c r="D20" s="24"/>
      <c r="E20" s="24"/>
      <c r="F20" s="108">
        <v>13676</v>
      </c>
      <c r="G20" s="134">
        <f t="shared" si="0"/>
        <v>2.3064494911846944</v>
      </c>
      <c r="H20" s="135">
        <v>20034</v>
      </c>
      <c r="I20" s="136">
        <f t="shared" si="1"/>
        <v>-31.736048717180797</v>
      </c>
      <c r="J20" s="110"/>
      <c r="K20" s="110"/>
    </row>
    <row r="21" spans="1:26" ht="18" customHeight="1">
      <c r="A21" s="320"/>
      <c r="B21" s="320"/>
      <c r="C21" s="25" t="s">
        <v>6</v>
      </c>
      <c r="D21" s="24"/>
      <c r="E21" s="24"/>
      <c r="F21" s="108">
        <v>139300</v>
      </c>
      <c r="G21" s="134">
        <f t="shared" si="0"/>
        <v>23.492864442967825</v>
      </c>
      <c r="H21" s="135">
        <v>133500</v>
      </c>
      <c r="I21" s="136">
        <f t="shared" si="1"/>
        <v>4.3445692883895104</v>
      </c>
      <c r="J21" s="110"/>
      <c r="K21" s="110"/>
    </row>
    <row r="22" spans="1:26" ht="18" customHeight="1">
      <c r="A22" s="320"/>
      <c r="B22" s="320"/>
      <c r="C22" s="25" t="s">
        <v>31</v>
      </c>
      <c r="D22" s="24"/>
      <c r="E22" s="24"/>
      <c r="F22" s="108">
        <v>9800</v>
      </c>
      <c r="G22" s="134">
        <f t="shared" si="0"/>
        <v>1.6527643326711032</v>
      </c>
      <c r="H22" s="135">
        <v>9813</v>
      </c>
      <c r="I22" s="136">
        <f t="shared" si="1"/>
        <v>-0.1324773259961276</v>
      </c>
      <c r="J22" s="110"/>
      <c r="K22" s="110"/>
    </row>
    <row r="23" spans="1:26" ht="18" customHeight="1">
      <c r="A23" s="320"/>
      <c r="B23" s="320"/>
      <c r="C23" s="25" t="s">
        <v>7</v>
      </c>
      <c r="D23" s="24"/>
      <c r="E23" s="24"/>
      <c r="F23" s="108">
        <v>72539</v>
      </c>
      <c r="G23" s="134">
        <f t="shared" si="0"/>
        <v>12.233660400778486</v>
      </c>
      <c r="H23" s="135">
        <v>61250</v>
      </c>
      <c r="I23" s="136">
        <f t="shared" si="1"/>
        <v>18.431020408163267</v>
      </c>
      <c r="J23" s="110"/>
      <c r="K23" s="110"/>
    </row>
    <row r="24" spans="1:26" ht="18" customHeight="1">
      <c r="A24" s="320"/>
      <c r="B24" s="320"/>
      <c r="C24" s="25" t="s">
        <v>32</v>
      </c>
      <c r="D24" s="24"/>
      <c r="E24" s="24"/>
      <c r="F24" s="108">
        <v>849</v>
      </c>
      <c r="G24" s="134">
        <f t="shared" si="0"/>
        <v>0.14318335902426191</v>
      </c>
      <c r="H24" s="135">
        <v>904</v>
      </c>
      <c r="I24" s="136">
        <f t="shared" si="1"/>
        <v>-6.084070796460173</v>
      </c>
      <c r="J24" s="110"/>
      <c r="K24" s="110"/>
    </row>
    <row r="25" spans="1:26" ht="18" customHeight="1">
      <c r="A25" s="320"/>
      <c r="B25" s="320"/>
      <c r="C25" s="25" t="s">
        <v>8</v>
      </c>
      <c r="D25" s="24"/>
      <c r="E25" s="24"/>
      <c r="F25" s="108">
        <v>78324</v>
      </c>
      <c r="G25" s="134">
        <f t="shared" si="0"/>
        <v>13.20929730531954</v>
      </c>
      <c r="H25" s="135">
        <v>70328</v>
      </c>
      <c r="I25" s="136">
        <f t="shared" si="1"/>
        <v>11.36958252758502</v>
      </c>
      <c r="J25" s="110"/>
      <c r="K25" s="110"/>
    </row>
    <row r="26" spans="1:26" ht="18" customHeight="1">
      <c r="A26" s="320"/>
      <c r="B26" s="320"/>
      <c r="C26" s="26" t="s">
        <v>9</v>
      </c>
      <c r="D26" s="27"/>
      <c r="E26" s="27"/>
      <c r="F26" s="140">
        <v>128676</v>
      </c>
      <c r="G26" s="141">
        <f t="shared" si="0"/>
        <v>21.70113298681499</v>
      </c>
      <c r="H26" s="142">
        <v>81311</v>
      </c>
      <c r="I26" s="143">
        <f t="shared" si="1"/>
        <v>58.251651068121156</v>
      </c>
      <c r="J26" s="110"/>
      <c r="K26" s="110"/>
    </row>
    <row r="27" spans="1:26" ht="18" customHeight="1">
      <c r="A27" s="320"/>
      <c r="B27" s="321"/>
      <c r="C27" s="28" t="s">
        <v>10</v>
      </c>
      <c r="D27" s="20"/>
      <c r="E27" s="20"/>
      <c r="F27" s="144">
        <f>SUM(F9,F20:F26)</f>
        <v>592946</v>
      </c>
      <c r="G27" s="145">
        <f t="shared" si="0"/>
        <v>100</v>
      </c>
      <c r="H27" s="144">
        <f>SUM(H9,H20:H26)</f>
        <v>536614</v>
      </c>
      <c r="I27" s="146">
        <f t="shared" si="1"/>
        <v>10.497676169462601</v>
      </c>
      <c r="J27" s="110"/>
      <c r="K27" s="110"/>
    </row>
    <row r="28" spans="1:26" ht="18" customHeight="1">
      <c r="A28" s="320"/>
      <c r="B28" s="319" t="s">
        <v>89</v>
      </c>
      <c r="C28" s="36" t="s">
        <v>11</v>
      </c>
      <c r="D28" s="37"/>
      <c r="E28" s="37"/>
      <c r="F28" s="125">
        <v>227690</v>
      </c>
      <c r="G28" s="126">
        <f>F28/$F$45*100</f>
        <v>38.399786827130974</v>
      </c>
      <c r="H28" s="125">
        <v>229179</v>
      </c>
      <c r="I28" s="147">
        <f>(F28/H28-1)*100</f>
        <v>-0.64971048830826383</v>
      </c>
      <c r="J28" s="110"/>
      <c r="K28" s="110"/>
    </row>
    <row r="29" spans="1:26" ht="18" customHeight="1">
      <c r="A29" s="320"/>
      <c r="B29" s="320"/>
      <c r="C29" s="6"/>
      <c r="D29" s="19" t="s">
        <v>12</v>
      </c>
      <c r="E29" s="24"/>
      <c r="F29" s="108">
        <v>129857</v>
      </c>
      <c r="G29" s="134">
        <f t="shared" ref="G29:G45" si="2">F29/$F$45*100</f>
        <v>21.900307953844024</v>
      </c>
      <c r="H29" s="108">
        <v>132755</v>
      </c>
      <c r="I29" s="148">
        <f t="shared" ref="I29:I45" si="3">(F29/H29-1)*100</f>
        <v>-2.1829686264170811</v>
      </c>
      <c r="J29" s="110"/>
      <c r="K29" s="110"/>
    </row>
    <row r="30" spans="1:26" ht="18" customHeight="1">
      <c r="A30" s="320"/>
      <c r="B30" s="320"/>
      <c r="C30" s="6"/>
      <c r="D30" s="19" t="s">
        <v>33</v>
      </c>
      <c r="E30" s="24"/>
      <c r="F30" s="108">
        <v>7301</v>
      </c>
      <c r="G30" s="134">
        <f t="shared" si="2"/>
        <v>1.2313094278399721</v>
      </c>
      <c r="H30" s="108">
        <v>6128</v>
      </c>
      <c r="I30" s="148">
        <f t="shared" si="3"/>
        <v>19.141644908616186</v>
      </c>
      <c r="J30" s="110"/>
      <c r="K30" s="110"/>
    </row>
    <row r="31" spans="1:26" ht="18" customHeight="1">
      <c r="A31" s="320"/>
      <c r="B31" s="320"/>
      <c r="C31" s="14"/>
      <c r="D31" s="19" t="s">
        <v>13</v>
      </c>
      <c r="E31" s="24"/>
      <c r="F31" s="108">
        <v>90532</v>
      </c>
      <c r="G31" s="134">
        <f t="shared" si="2"/>
        <v>15.268169445446972</v>
      </c>
      <c r="H31" s="108">
        <v>90296</v>
      </c>
      <c r="I31" s="148">
        <f t="shared" si="3"/>
        <v>0.26136262957383583</v>
      </c>
      <c r="J31" s="110"/>
      <c r="K31" s="110"/>
    </row>
    <row r="32" spans="1:26" ht="18" customHeight="1">
      <c r="A32" s="320"/>
      <c r="B32" s="320"/>
      <c r="C32" s="31" t="s">
        <v>14</v>
      </c>
      <c r="D32" s="32"/>
      <c r="E32" s="32"/>
      <c r="F32" s="125">
        <v>274920</v>
      </c>
      <c r="G32" s="126">
        <f t="shared" si="2"/>
        <v>46.365099014075476</v>
      </c>
      <c r="H32" s="125">
        <v>212455</v>
      </c>
      <c r="I32" s="147">
        <f t="shared" si="3"/>
        <v>29.401520321950535</v>
      </c>
      <c r="J32" s="110"/>
      <c r="K32" s="110"/>
    </row>
    <row r="33" spans="1:11" ht="18" customHeight="1">
      <c r="A33" s="320"/>
      <c r="B33" s="320"/>
      <c r="C33" s="6"/>
      <c r="D33" s="19" t="s">
        <v>15</v>
      </c>
      <c r="E33" s="24"/>
      <c r="F33" s="108">
        <v>25217</v>
      </c>
      <c r="G33" s="134">
        <f t="shared" si="2"/>
        <v>4.2528324670374706</v>
      </c>
      <c r="H33" s="108">
        <v>23755</v>
      </c>
      <c r="I33" s="148">
        <f t="shared" si="3"/>
        <v>6.1544937907808794</v>
      </c>
      <c r="J33" s="110"/>
      <c r="K33" s="110"/>
    </row>
    <row r="34" spans="1:11" ht="18" customHeight="1">
      <c r="A34" s="320"/>
      <c r="B34" s="320"/>
      <c r="C34" s="6"/>
      <c r="D34" s="19" t="s">
        <v>34</v>
      </c>
      <c r="E34" s="24"/>
      <c r="F34" s="108">
        <v>7171</v>
      </c>
      <c r="G34" s="134">
        <f t="shared" si="2"/>
        <v>1.2093850030188247</v>
      </c>
      <c r="H34" s="108">
        <v>7132</v>
      </c>
      <c r="I34" s="148">
        <f t="shared" si="3"/>
        <v>0.54683118339877712</v>
      </c>
      <c r="J34" s="110"/>
      <c r="K34" s="110"/>
    </row>
    <row r="35" spans="1:11" ht="18" customHeight="1">
      <c r="A35" s="320"/>
      <c r="B35" s="320"/>
      <c r="C35" s="6"/>
      <c r="D35" s="19" t="s">
        <v>35</v>
      </c>
      <c r="E35" s="24"/>
      <c r="F35" s="108">
        <v>129287</v>
      </c>
      <c r="G35" s="134">
        <f t="shared" si="2"/>
        <v>21.80417778347438</v>
      </c>
      <c r="H35" s="108">
        <v>116292</v>
      </c>
      <c r="I35" s="148">
        <f t="shared" si="3"/>
        <v>11.17445740033709</v>
      </c>
      <c r="J35" s="110"/>
      <c r="K35" s="110"/>
    </row>
    <row r="36" spans="1:11" ht="18" customHeight="1">
      <c r="A36" s="320"/>
      <c r="B36" s="320"/>
      <c r="C36" s="6"/>
      <c r="D36" s="19" t="s">
        <v>36</v>
      </c>
      <c r="E36" s="24"/>
      <c r="F36" s="108">
        <v>6170</v>
      </c>
      <c r="G36" s="134">
        <f t="shared" si="2"/>
        <v>1.0405669318959905</v>
      </c>
      <c r="H36" s="108">
        <v>6132</v>
      </c>
      <c r="I36" s="148">
        <f t="shared" si="3"/>
        <v>0.61969993476842511</v>
      </c>
      <c r="J36" s="110"/>
      <c r="K36" s="110"/>
    </row>
    <row r="37" spans="1:11" ht="18" customHeight="1">
      <c r="A37" s="320"/>
      <c r="B37" s="320"/>
      <c r="C37" s="6"/>
      <c r="D37" s="19" t="s">
        <v>16</v>
      </c>
      <c r="E37" s="24"/>
      <c r="F37" s="108">
        <v>2170</v>
      </c>
      <c r="G37" s="134">
        <f t="shared" si="2"/>
        <v>0.36596924509145856</v>
      </c>
      <c r="H37" s="108">
        <v>2187</v>
      </c>
      <c r="I37" s="148">
        <f t="shared" si="3"/>
        <v>-0.77732053040695526</v>
      </c>
      <c r="J37" s="110"/>
      <c r="K37" s="110"/>
    </row>
    <row r="38" spans="1:11" ht="18" customHeight="1">
      <c r="A38" s="320"/>
      <c r="B38" s="320"/>
      <c r="C38" s="14"/>
      <c r="D38" s="19" t="s">
        <v>37</v>
      </c>
      <c r="E38" s="24"/>
      <c r="F38" s="108">
        <v>103700</v>
      </c>
      <c r="G38" s="134">
        <f t="shared" si="2"/>
        <v>17.488945030407489</v>
      </c>
      <c r="H38" s="108">
        <v>56752</v>
      </c>
      <c r="I38" s="148">
        <f t="shared" si="3"/>
        <v>82.724837891175639</v>
      </c>
      <c r="J38" s="110"/>
      <c r="K38" s="110"/>
    </row>
    <row r="39" spans="1:11" ht="18" customHeight="1">
      <c r="A39" s="320"/>
      <c r="B39" s="320"/>
      <c r="C39" s="31" t="s">
        <v>17</v>
      </c>
      <c r="D39" s="32"/>
      <c r="E39" s="32"/>
      <c r="F39" s="125">
        <v>90336</v>
      </c>
      <c r="G39" s="126">
        <f t="shared" si="2"/>
        <v>15.23511415879355</v>
      </c>
      <c r="H39" s="125">
        <v>94980</v>
      </c>
      <c r="I39" s="147">
        <f t="shared" si="3"/>
        <v>-4.8894504106127616</v>
      </c>
      <c r="J39" s="110"/>
      <c r="K39" s="110"/>
    </row>
    <row r="40" spans="1:11" ht="18" customHeight="1">
      <c r="A40" s="320"/>
      <c r="B40" s="320"/>
      <c r="C40" s="6"/>
      <c r="D40" s="33" t="s">
        <v>18</v>
      </c>
      <c r="E40" s="34"/>
      <c r="F40" s="130">
        <v>85091</v>
      </c>
      <c r="G40" s="131">
        <f t="shared" si="2"/>
        <v>14.350547941971106</v>
      </c>
      <c r="H40" s="130">
        <v>89735</v>
      </c>
      <c r="I40" s="149">
        <f t="shared" si="3"/>
        <v>-5.1752382013707017</v>
      </c>
      <c r="J40" s="110"/>
      <c r="K40" s="110"/>
    </row>
    <row r="41" spans="1:11" ht="18" customHeight="1">
      <c r="A41" s="320"/>
      <c r="B41" s="320"/>
      <c r="C41" s="6"/>
      <c r="D41" s="13"/>
      <c r="E41" s="50" t="s">
        <v>92</v>
      </c>
      <c r="F41" s="108">
        <v>61771</v>
      </c>
      <c r="G41" s="134">
        <f t="shared" si="2"/>
        <v>10.417643427900686</v>
      </c>
      <c r="H41" s="108">
        <v>69311</v>
      </c>
      <c r="I41" s="150">
        <f t="shared" si="3"/>
        <v>-10.878504133543021</v>
      </c>
      <c r="J41" s="110"/>
      <c r="K41" s="110"/>
    </row>
    <row r="42" spans="1:11" ht="18" customHeight="1">
      <c r="A42" s="320"/>
      <c r="B42" s="320"/>
      <c r="C42" s="6"/>
      <c r="D42" s="22"/>
      <c r="E42" s="21" t="s">
        <v>38</v>
      </c>
      <c r="F42" s="108">
        <v>23320</v>
      </c>
      <c r="G42" s="134">
        <f t="shared" si="2"/>
        <v>3.9329045140704211</v>
      </c>
      <c r="H42" s="108">
        <v>20424</v>
      </c>
      <c r="I42" s="150">
        <f t="shared" si="3"/>
        <v>14.179396788092436</v>
      </c>
      <c r="J42" s="110"/>
      <c r="K42" s="110"/>
    </row>
    <row r="43" spans="1:11" ht="18" customHeight="1">
      <c r="A43" s="320"/>
      <c r="B43" s="320"/>
      <c r="C43" s="6"/>
      <c r="D43" s="19" t="s">
        <v>39</v>
      </c>
      <c r="E43" s="35"/>
      <c r="F43" s="108">
        <v>5245</v>
      </c>
      <c r="G43" s="134">
        <f t="shared" si="2"/>
        <v>0.88456621682244241</v>
      </c>
      <c r="H43" s="108">
        <v>5245</v>
      </c>
      <c r="I43" s="150">
        <f t="shared" si="3"/>
        <v>0</v>
      </c>
      <c r="J43" s="110"/>
      <c r="K43" s="110"/>
    </row>
    <row r="44" spans="1:11" ht="18" customHeight="1">
      <c r="A44" s="320"/>
      <c r="B44" s="320"/>
      <c r="C44" s="10"/>
      <c r="D44" s="29" t="s">
        <v>40</v>
      </c>
      <c r="E44" s="30"/>
      <c r="F44" s="151" t="s">
        <v>255</v>
      </c>
      <c r="G44" s="145" t="e">
        <f t="shared" si="2"/>
        <v>#VALUE!</v>
      </c>
      <c r="H44" s="142">
        <v>0</v>
      </c>
      <c r="I44" s="143" t="e">
        <f t="shared" si="3"/>
        <v>#VALUE!</v>
      </c>
      <c r="J44" s="110"/>
      <c r="K44" s="110"/>
    </row>
    <row r="45" spans="1:11" ht="18" customHeight="1">
      <c r="A45" s="321"/>
      <c r="B45" s="321"/>
      <c r="C45" s="10" t="s">
        <v>19</v>
      </c>
      <c r="D45" s="11"/>
      <c r="E45" s="11"/>
      <c r="F45" s="152">
        <f>SUM(F28,F32,F39)</f>
        <v>592946</v>
      </c>
      <c r="G45" s="146">
        <f t="shared" si="2"/>
        <v>100</v>
      </c>
      <c r="H45" s="152">
        <f>SUM(H28,H32,H39)</f>
        <v>536614</v>
      </c>
      <c r="I45" s="146">
        <f t="shared" si="3"/>
        <v>10.497676169462601</v>
      </c>
      <c r="J45" s="110"/>
      <c r="K45" s="110"/>
    </row>
    <row r="46" spans="1:11">
      <c r="A46" s="51" t="s">
        <v>20</v>
      </c>
      <c r="F46" s="110"/>
      <c r="G46" s="110"/>
      <c r="H46" s="110"/>
      <c r="I46" s="110"/>
      <c r="J46" s="110"/>
      <c r="K46" s="110"/>
    </row>
    <row r="47" spans="1:11">
      <c r="A47" s="52" t="s">
        <v>21</v>
      </c>
    </row>
    <row r="48" spans="1:11">
      <c r="A48" s="52"/>
    </row>
    <row r="57" spans="9:9">
      <c r="I57" s="7"/>
    </row>
    <row r="58" spans="9:9">
      <c r="I58" s="7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7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153" t="s">
        <v>0</v>
      </c>
      <c r="B1" s="154"/>
      <c r="C1" s="154"/>
      <c r="D1" s="155" t="s">
        <v>260</v>
      </c>
      <c r="E1" s="156"/>
      <c r="F1" s="156"/>
      <c r="G1" s="156"/>
      <c r="H1" s="110"/>
      <c r="I1" s="110"/>
      <c r="J1" s="110"/>
      <c r="K1" s="110"/>
      <c r="L1" s="157"/>
      <c r="M1" s="110"/>
      <c r="N1" s="110"/>
      <c r="O1" s="110"/>
      <c r="P1" s="110"/>
      <c r="Q1" s="110"/>
      <c r="R1" s="110"/>
      <c r="S1" s="110"/>
    </row>
    <row r="2" spans="1:25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57"/>
      <c r="M2" s="110"/>
      <c r="N2" s="110"/>
      <c r="O2" s="110"/>
      <c r="P2" s="110"/>
      <c r="Q2" s="110"/>
      <c r="R2" s="110"/>
      <c r="S2" s="110"/>
    </row>
    <row r="3" spans="1:25" ht="15" customHeight="1">
      <c r="A3" s="158" t="s">
        <v>47</v>
      </c>
      <c r="B3" s="158"/>
      <c r="C3" s="158"/>
      <c r="D3" s="158"/>
      <c r="E3" s="110"/>
      <c r="F3" s="110"/>
      <c r="G3" s="110"/>
      <c r="H3" s="110"/>
      <c r="I3" s="110"/>
      <c r="J3" s="110"/>
      <c r="K3" s="110"/>
      <c r="L3" s="157"/>
      <c r="M3" s="110"/>
      <c r="N3" s="110"/>
      <c r="O3" s="110"/>
      <c r="P3" s="110"/>
      <c r="Q3" s="110"/>
      <c r="R3" s="110"/>
      <c r="S3" s="110"/>
    </row>
    <row r="4" spans="1:25" ht="15" customHeight="1">
      <c r="A4" s="158"/>
      <c r="B4" s="158"/>
      <c r="C4" s="158"/>
      <c r="D4" s="158"/>
      <c r="E4" s="110"/>
      <c r="F4" s="110"/>
      <c r="G4" s="110"/>
      <c r="H4" s="110"/>
      <c r="I4" s="110"/>
      <c r="J4" s="110"/>
      <c r="K4" s="110"/>
      <c r="L4" s="157"/>
      <c r="M4" s="110"/>
      <c r="N4" s="110"/>
      <c r="O4" s="110"/>
      <c r="P4" s="110"/>
      <c r="Q4" s="110"/>
      <c r="R4" s="110"/>
      <c r="S4" s="110"/>
    </row>
    <row r="5" spans="1:25" ht="16" customHeight="1">
      <c r="A5" s="159" t="s">
        <v>236</v>
      </c>
      <c r="B5" s="159"/>
      <c r="C5" s="159"/>
      <c r="D5" s="159"/>
      <c r="E5" s="110"/>
      <c r="F5" s="110"/>
      <c r="G5" s="110"/>
      <c r="H5" s="110"/>
      <c r="I5" s="110"/>
      <c r="J5" s="110"/>
      <c r="K5" s="160"/>
      <c r="L5" s="157"/>
      <c r="M5" s="110"/>
      <c r="N5" s="110"/>
      <c r="O5" s="160" t="s">
        <v>48</v>
      </c>
      <c r="P5" s="110"/>
      <c r="Q5" s="110"/>
      <c r="R5" s="110"/>
      <c r="S5" s="110"/>
    </row>
    <row r="6" spans="1:25" ht="16" customHeight="1">
      <c r="A6" s="342" t="s">
        <v>49</v>
      </c>
      <c r="B6" s="343"/>
      <c r="C6" s="343"/>
      <c r="D6" s="343"/>
      <c r="E6" s="344"/>
      <c r="F6" s="330" t="s">
        <v>246</v>
      </c>
      <c r="G6" s="331"/>
      <c r="H6" s="330" t="s">
        <v>247</v>
      </c>
      <c r="I6" s="331"/>
      <c r="J6" s="330" t="s">
        <v>248</v>
      </c>
      <c r="K6" s="331"/>
      <c r="L6" s="330" t="s">
        <v>249</v>
      </c>
      <c r="M6" s="331"/>
      <c r="N6" s="330" t="s">
        <v>250</v>
      </c>
      <c r="O6" s="331"/>
      <c r="P6" s="330" t="s">
        <v>251</v>
      </c>
      <c r="Q6" s="331"/>
      <c r="R6" s="110"/>
      <c r="S6" s="110"/>
    </row>
    <row r="7" spans="1:25" ht="16" customHeight="1">
      <c r="A7" s="345"/>
      <c r="B7" s="346"/>
      <c r="C7" s="346"/>
      <c r="D7" s="346"/>
      <c r="E7" s="347"/>
      <c r="F7" s="161" t="s">
        <v>235</v>
      </c>
      <c r="G7" s="162" t="s">
        <v>2</v>
      </c>
      <c r="H7" s="161" t="s">
        <v>235</v>
      </c>
      <c r="I7" s="162" t="s">
        <v>2</v>
      </c>
      <c r="J7" s="161" t="s">
        <v>235</v>
      </c>
      <c r="K7" s="162" t="s">
        <v>2</v>
      </c>
      <c r="L7" s="161" t="s">
        <v>235</v>
      </c>
      <c r="M7" s="162" t="s">
        <v>2</v>
      </c>
      <c r="N7" s="161" t="s">
        <v>235</v>
      </c>
      <c r="O7" s="163" t="s">
        <v>2</v>
      </c>
      <c r="P7" s="161" t="s">
        <v>235</v>
      </c>
      <c r="Q7" s="163" t="s">
        <v>2</v>
      </c>
      <c r="R7" s="110"/>
      <c r="S7" s="110"/>
    </row>
    <row r="8" spans="1:25" ht="16" customHeight="1">
      <c r="A8" s="332" t="s">
        <v>83</v>
      </c>
      <c r="B8" s="164" t="s">
        <v>50</v>
      </c>
      <c r="C8" s="165"/>
      <c r="D8" s="165"/>
      <c r="E8" s="166" t="s">
        <v>41</v>
      </c>
      <c r="F8" s="167">
        <v>5721</v>
      </c>
      <c r="G8" s="168">
        <v>5323</v>
      </c>
      <c r="H8" s="167">
        <v>1891</v>
      </c>
      <c r="I8" s="169">
        <v>1982</v>
      </c>
      <c r="J8" s="167">
        <v>2276</v>
      </c>
      <c r="K8" s="170">
        <v>2287</v>
      </c>
      <c r="L8" s="167">
        <v>68</v>
      </c>
      <c r="M8" s="169">
        <v>71</v>
      </c>
      <c r="N8" s="167">
        <f>992+30074</f>
        <v>31066</v>
      </c>
      <c r="O8" s="170">
        <v>29604</v>
      </c>
      <c r="P8" s="167">
        <v>7527</v>
      </c>
      <c r="Q8" s="170">
        <v>7583</v>
      </c>
      <c r="R8" s="171"/>
      <c r="S8" s="171"/>
      <c r="T8" s="53"/>
      <c r="U8" s="53"/>
      <c r="V8" s="53"/>
      <c r="W8" s="53"/>
      <c r="X8" s="53"/>
      <c r="Y8" s="53"/>
    </row>
    <row r="9" spans="1:25" ht="16" customHeight="1">
      <c r="A9" s="354"/>
      <c r="B9" s="157"/>
      <c r="C9" s="172" t="s">
        <v>51</v>
      </c>
      <c r="D9" s="107"/>
      <c r="E9" s="173" t="s">
        <v>42</v>
      </c>
      <c r="F9" s="135">
        <v>5721</v>
      </c>
      <c r="G9" s="174">
        <v>5323</v>
      </c>
      <c r="H9" s="135">
        <v>1891</v>
      </c>
      <c r="I9" s="175">
        <v>1982</v>
      </c>
      <c r="J9" s="135">
        <v>2276</v>
      </c>
      <c r="K9" s="176">
        <v>2287</v>
      </c>
      <c r="L9" s="135">
        <v>68</v>
      </c>
      <c r="M9" s="175">
        <v>71</v>
      </c>
      <c r="N9" s="135">
        <f>923+30073</f>
        <v>30996</v>
      </c>
      <c r="O9" s="176">
        <v>29536</v>
      </c>
      <c r="P9" s="135">
        <v>7527</v>
      </c>
      <c r="Q9" s="176">
        <v>7583</v>
      </c>
      <c r="R9" s="171"/>
      <c r="S9" s="171"/>
      <c r="T9" s="53"/>
      <c r="U9" s="53"/>
      <c r="V9" s="53"/>
      <c r="W9" s="53"/>
      <c r="X9" s="53"/>
      <c r="Y9" s="53"/>
    </row>
    <row r="10" spans="1:25" ht="16" customHeight="1">
      <c r="A10" s="354"/>
      <c r="B10" s="177"/>
      <c r="C10" s="172" t="s">
        <v>52</v>
      </c>
      <c r="D10" s="107"/>
      <c r="E10" s="173" t="s">
        <v>43</v>
      </c>
      <c r="F10" s="135">
        <v>0</v>
      </c>
      <c r="G10" s="174">
        <v>0</v>
      </c>
      <c r="H10" s="135">
        <v>0</v>
      </c>
      <c r="I10" s="175">
        <v>0</v>
      </c>
      <c r="J10" s="178">
        <v>0</v>
      </c>
      <c r="K10" s="179">
        <v>0</v>
      </c>
      <c r="L10" s="135">
        <v>0</v>
      </c>
      <c r="M10" s="175">
        <v>0</v>
      </c>
      <c r="N10" s="135">
        <f>69+1</f>
        <v>70</v>
      </c>
      <c r="O10" s="176">
        <v>68</v>
      </c>
      <c r="P10" s="135">
        <v>0</v>
      </c>
      <c r="Q10" s="176">
        <v>0</v>
      </c>
      <c r="R10" s="171"/>
      <c r="S10" s="171"/>
      <c r="T10" s="53"/>
      <c r="U10" s="53"/>
      <c r="V10" s="53"/>
      <c r="W10" s="53"/>
      <c r="X10" s="53"/>
      <c r="Y10" s="53"/>
    </row>
    <row r="11" spans="1:25" ht="16" customHeight="1">
      <c r="A11" s="354"/>
      <c r="B11" s="180" t="s">
        <v>53</v>
      </c>
      <c r="C11" s="181"/>
      <c r="D11" s="181"/>
      <c r="E11" s="182" t="s">
        <v>44</v>
      </c>
      <c r="F11" s="183">
        <v>4221</v>
      </c>
      <c r="G11" s="184">
        <v>4455</v>
      </c>
      <c r="H11" s="183">
        <v>1802</v>
      </c>
      <c r="I11" s="185">
        <v>1802</v>
      </c>
      <c r="J11" s="183">
        <v>1750</v>
      </c>
      <c r="K11" s="186">
        <v>1669</v>
      </c>
      <c r="L11" s="183">
        <v>50</v>
      </c>
      <c r="M11" s="185">
        <v>50</v>
      </c>
      <c r="N11" s="183">
        <f>959+29949</f>
        <v>30908</v>
      </c>
      <c r="O11" s="186">
        <v>29519</v>
      </c>
      <c r="P11" s="183">
        <v>7489</v>
      </c>
      <c r="Q11" s="186">
        <v>7135</v>
      </c>
      <c r="R11" s="171"/>
      <c r="S11" s="171"/>
      <c r="T11" s="53"/>
      <c r="U11" s="53"/>
      <c r="V11" s="53"/>
      <c r="W11" s="53"/>
      <c r="X11" s="53"/>
      <c r="Y11" s="53"/>
    </row>
    <row r="12" spans="1:25" ht="16" customHeight="1">
      <c r="A12" s="354"/>
      <c r="B12" s="187"/>
      <c r="C12" s="172" t="s">
        <v>54</v>
      </c>
      <c r="D12" s="107"/>
      <c r="E12" s="173" t="s">
        <v>45</v>
      </c>
      <c r="F12" s="135">
        <v>4221</v>
      </c>
      <c r="G12" s="174">
        <v>4455</v>
      </c>
      <c r="H12" s="183">
        <v>1802</v>
      </c>
      <c r="I12" s="175">
        <v>1802</v>
      </c>
      <c r="J12" s="183">
        <v>1750</v>
      </c>
      <c r="K12" s="176">
        <v>1669</v>
      </c>
      <c r="L12" s="135">
        <v>50</v>
      </c>
      <c r="M12" s="175">
        <v>50</v>
      </c>
      <c r="N12" s="135">
        <f>959+29948</f>
        <v>30907</v>
      </c>
      <c r="O12" s="176">
        <v>29519</v>
      </c>
      <c r="P12" s="135">
        <v>7489</v>
      </c>
      <c r="Q12" s="176">
        <v>7105</v>
      </c>
      <c r="R12" s="171"/>
      <c r="S12" s="171"/>
      <c r="T12" s="53"/>
      <c r="U12" s="53"/>
      <c r="V12" s="53"/>
      <c r="W12" s="53"/>
      <c r="X12" s="53"/>
      <c r="Y12" s="53"/>
    </row>
    <row r="13" spans="1:25" ht="16" customHeight="1">
      <c r="A13" s="354"/>
      <c r="B13" s="157"/>
      <c r="C13" s="188" t="s">
        <v>55</v>
      </c>
      <c r="D13" s="189"/>
      <c r="E13" s="190" t="s">
        <v>46</v>
      </c>
      <c r="F13" s="130">
        <v>0</v>
      </c>
      <c r="G13" s="191">
        <v>0</v>
      </c>
      <c r="H13" s="178">
        <v>0</v>
      </c>
      <c r="I13" s="179">
        <v>0</v>
      </c>
      <c r="J13" s="178">
        <v>0</v>
      </c>
      <c r="K13" s="179">
        <v>0</v>
      </c>
      <c r="L13" s="132">
        <v>0</v>
      </c>
      <c r="M13" s="192">
        <v>0</v>
      </c>
      <c r="N13" s="132">
        <f>0+1</f>
        <v>1</v>
      </c>
      <c r="O13" s="193">
        <v>0</v>
      </c>
      <c r="P13" s="132">
        <v>0</v>
      </c>
      <c r="Q13" s="193">
        <v>30</v>
      </c>
      <c r="R13" s="171"/>
      <c r="S13" s="171"/>
      <c r="T13" s="53"/>
      <c r="U13" s="53"/>
      <c r="V13" s="53"/>
      <c r="W13" s="53"/>
      <c r="X13" s="53"/>
      <c r="Y13" s="53"/>
    </row>
    <row r="14" spans="1:25" ht="16" customHeight="1">
      <c r="A14" s="354"/>
      <c r="B14" s="106" t="s">
        <v>56</v>
      </c>
      <c r="C14" s="107"/>
      <c r="D14" s="107"/>
      <c r="E14" s="173" t="s">
        <v>97</v>
      </c>
      <c r="F14" s="108">
        <f t="shared" ref="F14:O14" si="0">F9-F12</f>
        <v>1500</v>
      </c>
      <c r="G14" s="109">
        <f t="shared" si="0"/>
        <v>868</v>
      </c>
      <c r="H14" s="108">
        <f t="shared" si="0"/>
        <v>89</v>
      </c>
      <c r="I14" s="109">
        <f t="shared" si="0"/>
        <v>180</v>
      </c>
      <c r="J14" s="108">
        <f t="shared" si="0"/>
        <v>526</v>
      </c>
      <c r="K14" s="109">
        <f t="shared" si="0"/>
        <v>618</v>
      </c>
      <c r="L14" s="108">
        <f t="shared" si="0"/>
        <v>18</v>
      </c>
      <c r="M14" s="109">
        <f t="shared" si="0"/>
        <v>21</v>
      </c>
      <c r="N14" s="108">
        <f t="shared" si="0"/>
        <v>89</v>
      </c>
      <c r="O14" s="109">
        <f t="shared" si="0"/>
        <v>17</v>
      </c>
      <c r="P14" s="108">
        <f t="shared" ref="P14:Q14" si="1">P9-P12</f>
        <v>38</v>
      </c>
      <c r="Q14" s="109">
        <f t="shared" si="1"/>
        <v>478</v>
      </c>
      <c r="R14" s="171"/>
      <c r="S14" s="171"/>
      <c r="T14" s="53"/>
      <c r="U14" s="53"/>
      <c r="V14" s="53"/>
      <c r="W14" s="53"/>
      <c r="X14" s="53"/>
      <c r="Y14" s="53"/>
    </row>
    <row r="15" spans="1:25" ht="16" customHeight="1">
      <c r="A15" s="354"/>
      <c r="B15" s="106" t="s">
        <v>57</v>
      </c>
      <c r="C15" s="107"/>
      <c r="D15" s="107"/>
      <c r="E15" s="173" t="s">
        <v>98</v>
      </c>
      <c r="F15" s="108">
        <f t="shared" ref="F15:O15" si="2">F10-F13</f>
        <v>0</v>
      </c>
      <c r="G15" s="109">
        <f t="shared" si="2"/>
        <v>0</v>
      </c>
      <c r="H15" s="108">
        <f t="shared" si="2"/>
        <v>0</v>
      </c>
      <c r="I15" s="109">
        <f t="shared" si="2"/>
        <v>0</v>
      </c>
      <c r="J15" s="108">
        <f t="shared" si="2"/>
        <v>0</v>
      </c>
      <c r="K15" s="109">
        <f t="shared" si="2"/>
        <v>0</v>
      </c>
      <c r="L15" s="108">
        <f t="shared" si="2"/>
        <v>0</v>
      </c>
      <c r="M15" s="109">
        <f t="shared" si="2"/>
        <v>0</v>
      </c>
      <c r="N15" s="108">
        <f t="shared" si="2"/>
        <v>69</v>
      </c>
      <c r="O15" s="109">
        <f t="shared" si="2"/>
        <v>68</v>
      </c>
      <c r="P15" s="108">
        <f t="shared" ref="P15:Q15" si="3">P10-P13</f>
        <v>0</v>
      </c>
      <c r="Q15" s="109">
        <f t="shared" si="3"/>
        <v>-30</v>
      </c>
      <c r="R15" s="171"/>
      <c r="S15" s="171"/>
      <c r="T15" s="53"/>
      <c r="U15" s="53"/>
      <c r="V15" s="53"/>
      <c r="W15" s="53"/>
      <c r="X15" s="53"/>
      <c r="Y15" s="53"/>
    </row>
    <row r="16" spans="1:25" ht="16" customHeight="1">
      <c r="A16" s="354"/>
      <c r="B16" s="106" t="s">
        <v>58</v>
      </c>
      <c r="C16" s="107"/>
      <c r="D16" s="107"/>
      <c r="E16" s="173" t="s">
        <v>99</v>
      </c>
      <c r="F16" s="130">
        <f t="shared" ref="F16:O16" si="4">F8-F11</f>
        <v>1500</v>
      </c>
      <c r="G16" s="109">
        <f t="shared" si="4"/>
        <v>868</v>
      </c>
      <c r="H16" s="130">
        <f t="shared" si="4"/>
        <v>89</v>
      </c>
      <c r="I16" s="191">
        <f t="shared" si="4"/>
        <v>180</v>
      </c>
      <c r="J16" s="130">
        <f t="shared" si="4"/>
        <v>526</v>
      </c>
      <c r="K16" s="191">
        <f t="shared" si="4"/>
        <v>618</v>
      </c>
      <c r="L16" s="130">
        <f t="shared" si="4"/>
        <v>18</v>
      </c>
      <c r="M16" s="191">
        <f t="shared" si="4"/>
        <v>21</v>
      </c>
      <c r="N16" s="130">
        <f t="shared" si="4"/>
        <v>158</v>
      </c>
      <c r="O16" s="191">
        <f t="shared" si="4"/>
        <v>85</v>
      </c>
      <c r="P16" s="130">
        <f t="shared" ref="P16:Q16" si="5">P8-P11</f>
        <v>38</v>
      </c>
      <c r="Q16" s="191">
        <f t="shared" si="5"/>
        <v>448</v>
      </c>
      <c r="R16" s="171"/>
      <c r="S16" s="171"/>
      <c r="T16" s="53"/>
      <c r="U16" s="53"/>
      <c r="V16" s="53"/>
      <c r="W16" s="53"/>
      <c r="X16" s="53"/>
      <c r="Y16" s="53"/>
    </row>
    <row r="17" spans="1:25" ht="16" customHeight="1">
      <c r="A17" s="354"/>
      <c r="B17" s="106" t="s">
        <v>59</v>
      </c>
      <c r="C17" s="107"/>
      <c r="D17" s="107"/>
      <c r="E17" s="194"/>
      <c r="F17" s="108">
        <v>0</v>
      </c>
      <c r="G17" s="109">
        <v>0</v>
      </c>
      <c r="H17" s="178">
        <v>0</v>
      </c>
      <c r="I17" s="109">
        <v>0</v>
      </c>
      <c r="J17" s="135">
        <v>0</v>
      </c>
      <c r="K17" s="176">
        <v>0</v>
      </c>
      <c r="L17" s="135">
        <v>3026</v>
      </c>
      <c r="M17" s="175">
        <v>3048</v>
      </c>
      <c r="N17" s="178">
        <f>246+6150</f>
        <v>6396</v>
      </c>
      <c r="O17" s="195">
        <v>6356</v>
      </c>
      <c r="P17" s="178">
        <v>0</v>
      </c>
      <c r="Q17" s="195">
        <v>0</v>
      </c>
      <c r="R17" s="171"/>
      <c r="S17" s="171"/>
      <c r="T17" s="53"/>
      <c r="U17" s="53"/>
      <c r="V17" s="53"/>
      <c r="W17" s="53"/>
      <c r="X17" s="53"/>
      <c r="Y17" s="53"/>
    </row>
    <row r="18" spans="1:25" ht="16" customHeight="1">
      <c r="A18" s="355"/>
      <c r="B18" s="196" t="s">
        <v>60</v>
      </c>
      <c r="C18" s="159"/>
      <c r="D18" s="159"/>
      <c r="E18" s="197"/>
      <c r="F18" s="198">
        <v>0</v>
      </c>
      <c r="G18" s="199">
        <v>0</v>
      </c>
      <c r="H18" s="200">
        <v>0</v>
      </c>
      <c r="I18" s="199">
        <v>0</v>
      </c>
      <c r="J18" s="200">
        <v>0</v>
      </c>
      <c r="K18" s="201">
        <v>0</v>
      </c>
      <c r="L18" s="200">
        <v>0</v>
      </c>
      <c r="M18" s="201">
        <v>0</v>
      </c>
      <c r="N18" s="200">
        <f>0</f>
        <v>0</v>
      </c>
      <c r="O18" s="202">
        <v>0</v>
      </c>
      <c r="P18" s="200">
        <v>0</v>
      </c>
      <c r="Q18" s="202">
        <v>0</v>
      </c>
      <c r="R18" s="171"/>
      <c r="S18" s="171"/>
      <c r="T18" s="53"/>
      <c r="U18" s="53"/>
      <c r="V18" s="53"/>
      <c r="W18" s="53"/>
      <c r="X18" s="53"/>
      <c r="Y18" s="53"/>
    </row>
    <row r="19" spans="1:25" ht="16" customHeight="1">
      <c r="A19" s="354" t="s">
        <v>84</v>
      </c>
      <c r="B19" s="180" t="s">
        <v>61</v>
      </c>
      <c r="C19" s="203"/>
      <c r="D19" s="203"/>
      <c r="E19" s="204"/>
      <c r="F19" s="125">
        <v>270</v>
      </c>
      <c r="G19" s="205">
        <v>244</v>
      </c>
      <c r="H19" s="127">
        <v>390</v>
      </c>
      <c r="I19" s="206">
        <v>713</v>
      </c>
      <c r="J19" s="127">
        <v>1780</v>
      </c>
      <c r="K19" s="207">
        <v>1077</v>
      </c>
      <c r="L19" s="127">
        <v>0</v>
      </c>
      <c r="M19" s="206">
        <v>0</v>
      </c>
      <c r="N19" s="127">
        <f>332+780</f>
        <v>1112</v>
      </c>
      <c r="O19" s="207">
        <v>4152</v>
      </c>
      <c r="P19" s="127">
        <v>2070</v>
      </c>
      <c r="Q19" s="207">
        <v>4112</v>
      </c>
      <c r="R19" s="171"/>
      <c r="S19" s="171"/>
      <c r="T19" s="53"/>
      <c r="U19" s="53"/>
      <c r="V19" s="53"/>
      <c r="W19" s="53"/>
      <c r="X19" s="53"/>
      <c r="Y19" s="53"/>
    </row>
    <row r="20" spans="1:25" ht="16" customHeight="1">
      <c r="A20" s="354"/>
      <c r="B20" s="208"/>
      <c r="C20" s="172" t="s">
        <v>62</v>
      </c>
      <c r="D20" s="107"/>
      <c r="E20" s="173"/>
      <c r="F20" s="108">
        <v>180</v>
      </c>
      <c r="G20" s="109">
        <v>0</v>
      </c>
      <c r="H20" s="135">
        <v>346</v>
      </c>
      <c r="I20" s="175">
        <v>668</v>
      </c>
      <c r="J20" s="135">
        <v>504</v>
      </c>
      <c r="K20" s="179">
        <v>562</v>
      </c>
      <c r="L20" s="135">
        <v>0</v>
      </c>
      <c r="M20" s="175">
        <v>0</v>
      </c>
      <c r="N20" s="135">
        <f>88+448</f>
        <v>536</v>
      </c>
      <c r="O20" s="176">
        <v>3540</v>
      </c>
      <c r="P20" s="135">
        <v>288</v>
      </c>
      <c r="Q20" s="176">
        <v>671</v>
      </c>
      <c r="R20" s="171"/>
      <c r="S20" s="171"/>
      <c r="T20" s="53"/>
      <c r="U20" s="53"/>
      <c r="V20" s="53"/>
      <c r="W20" s="53"/>
      <c r="X20" s="53"/>
      <c r="Y20" s="53"/>
    </row>
    <row r="21" spans="1:25" ht="16" customHeight="1">
      <c r="A21" s="354"/>
      <c r="B21" s="209" t="s">
        <v>63</v>
      </c>
      <c r="C21" s="181"/>
      <c r="D21" s="181"/>
      <c r="E21" s="182" t="s">
        <v>100</v>
      </c>
      <c r="F21" s="210">
        <v>270</v>
      </c>
      <c r="G21" s="211">
        <v>244</v>
      </c>
      <c r="H21" s="183">
        <v>390</v>
      </c>
      <c r="I21" s="185">
        <v>713</v>
      </c>
      <c r="J21" s="183">
        <v>1780</v>
      </c>
      <c r="K21" s="186">
        <v>1077</v>
      </c>
      <c r="L21" s="183">
        <v>0</v>
      </c>
      <c r="M21" s="185">
        <v>0</v>
      </c>
      <c r="N21" s="183">
        <f>332+780</f>
        <v>1112</v>
      </c>
      <c r="O21" s="186">
        <v>4152</v>
      </c>
      <c r="P21" s="183">
        <v>2070</v>
      </c>
      <c r="Q21" s="186">
        <v>4112</v>
      </c>
      <c r="R21" s="171"/>
      <c r="S21" s="171"/>
      <c r="T21" s="53"/>
      <c r="U21" s="53"/>
      <c r="V21" s="53"/>
      <c r="W21" s="53"/>
      <c r="X21" s="53"/>
      <c r="Y21" s="53"/>
    </row>
    <row r="22" spans="1:25" ht="16" customHeight="1">
      <c r="A22" s="354"/>
      <c r="B22" s="180" t="s">
        <v>64</v>
      </c>
      <c r="C22" s="203"/>
      <c r="D22" s="203"/>
      <c r="E22" s="204" t="s">
        <v>101</v>
      </c>
      <c r="F22" s="125">
        <v>740</v>
      </c>
      <c r="G22" s="205">
        <v>1974</v>
      </c>
      <c r="H22" s="127">
        <v>1103</v>
      </c>
      <c r="I22" s="206">
        <v>1376</v>
      </c>
      <c r="J22" s="127">
        <v>3188</v>
      </c>
      <c r="K22" s="207">
        <v>2453</v>
      </c>
      <c r="L22" s="127">
        <v>44</v>
      </c>
      <c r="M22" s="206">
        <v>38</v>
      </c>
      <c r="N22" s="127">
        <f>332+2813</f>
        <v>3145</v>
      </c>
      <c r="O22" s="207">
        <v>6130</v>
      </c>
      <c r="P22" s="127">
        <v>2353</v>
      </c>
      <c r="Q22" s="207">
        <v>4362</v>
      </c>
      <c r="R22" s="171"/>
      <c r="S22" s="171"/>
      <c r="T22" s="53"/>
      <c r="U22" s="53"/>
      <c r="V22" s="53"/>
      <c r="W22" s="53"/>
      <c r="X22" s="53"/>
      <c r="Y22" s="53"/>
    </row>
    <row r="23" spans="1:25" ht="16" customHeight="1">
      <c r="A23" s="354"/>
      <c r="B23" s="187" t="s">
        <v>65</v>
      </c>
      <c r="C23" s="188" t="s">
        <v>66</v>
      </c>
      <c r="D23" s="189"/>
      <c r="E23" s="190"/>
      <c r="F23" s="130">
        <v>289</v>
      </c>
      <c r="G23" s="191">
        <v>346</v>
      </c>
      <c r="H23" s="132">
        <v>370</v>
      </c>
      <c r="I23" s="192">
        <v>401</v>
      </c>
      <c r="J23" s="132">
        <v>169</v>
      </c>
      <c r="K23" s="193">
        <v>204</v>
      </c>
      <c r="L23" s="132">
        <v>0</v>
      </c>
      <c r="M23" s="192"/>
      <c r="N23" s="132">
        <f>243+2088</f>
        <v>2331</v>
      </c>
      <c r="O23" s="193">
        <v>2849</v>
      </c>
      <c r="P23" s="132">
        <v>1021</v>
      </c>
      <c r="Q23" s="193">
        <v>997</v>
      </c>
      <c r="R23" s="171"/>
      <c r="S23" s="171"/>
      <c r="T23" s="53"/>
      <c r="U23" s="53"/>
      <c r="V23" s="53"/>
      <c r="W23" s="53"/>
      <c r="X23" s="53"/>
      <c r="Y23" s="53"/>
    </row>
    <row r="24" spans="1:25" ht="16" customHeight="1">
      <c r="A24" s="354"/>
      <c r="B24" s="106" t="s">
        <v>102</v>
      </c>
      <c r="C24" s="107"/>
      <c r="D24" s="107"/>
      <c r="E24" s="173" t="s">
        <v>103</v>
      </c>
      <c r="F24" s="108">
        <f t="shared" ref="F24:O24" si="6">F21-F22</f>
        <v>-470</v>
      </c>
      <c r="G24" s="109">
        <f t="shared" si="6"/>
        <v>-1730</v>
      </c>
      <c r="H24" s="108">
        <f t="shared" si="6"/>
        <v>-713</v>
      </c>
      <c r="I24" s="109">
        <f t="shared" si="6"/>
        <v>-663</v>
      </c>
      <c r="J24" s="108">
        <f t="shared" si="6"/>
        <v>-1408</v>
      </c>
      <c r="K24" s="109">
        <f t="shared" si="6"/>
        <v>-1376</v>
      </c>
      <c r="L24" s="108">
        <f t="shared" si="6"/>
        <v>-44</v>
      </c>
      <c r="M24" s="109">
        <f t="shared" si="6"/>
        <v>-38</v>
      </c>
      <c r="N24" s="108">
        <f t="shared" si="6"/>
        <v>-2033</v>
      </c>
      <c r="O24" s="109">
        <f t="shared" si="6"/>
        <v>-1978</v>
      </c>
      <c r="P24" s="108">
        <f t="shared" ref="P24:Q24" si="7">P21-P22</f>
        <v>-283</v>
      </c>
      <c r="Q24" s="109">
        <f t="shared" si="7"/>
        <v>-250</v>
      </c>
      <c r="R24" s="171"/>
      <c r="S24" s="171"/>
      <c r="T24" s="53"/>
      <c r="U24" s="53"/>
      <c r="V24" s="53"/>
      <c r="W24" s="53"/>
      <c r="X24" s="53"/>
      <c r="Y24" s="53"/>
    </row>
    <row r="25" spans="1:25" ht="16" customHeight="1">
      <c r="A25" s="354"/>
      <c r="B25" s="212" t="s">
        <v>67</v>
      </c>
      <c r="C25" s="189"/>
      <c r="D25" s="189"/>
      <c r="E25" s="356" t="s">
        <v>104</v>
      </c>
      <c r="F25" s="337">
        <v>470</v>
      </c>
      <c r="G25" s="328">
        <v>1730</v>
      </c>
      <c r="H25" s="326">
        <v>713</v>
      </c>
      <c r="I25" s="328">
        <v>663</v>
      </c>
      <c r="J25" s="326">
        <v>1408</v>
      </c>
      <c r="K25" s="328">
        <v>1376</v>
      </c>
      <c r="L25" s="326">
        <v>44</v>
      </c>
      <c r="M25" s="328">
        <v>38</v>
      </c>
      <c r="N25" s="326">
        <f>0+2033</f>
        <v>2033</v>
      </c>
      <c r="O25" s="328">
        <v>1978</v>
      </c>
      <c r="P25" s="326">
        <v>283</v>
      </c>
      <c r="Q25" s="328">
        <v>250</v>
      </c>
      <c r="R25" s="171"/>
      <c r="S25" s="171"/>
      <c r="T25" s="53"/>
      <c r="U25" s="53"/>
      <c r="V25" s="53"/>
      <c r="W25" s="53"/>
      <c r="X25" s="53"/>
      <c r="Y25" s="53"/>
    </row>
    <row r="26" spans="1:25" ht="16" customHeight="1">
      <c r="A26" s="354"/>
      <c r="B26" s="209" t="s">
        <v>68</v>
      </c>
      <c r="C26" s="181"/>
      <c r="D26" s="181"/>
      <c r="E26" s="357"/>
      <c r="F26" s="338"/>
      <c r="G26" s="329"/>
      <c r="H26" s="327"/>
      <c r="I26" s="329"/>
      <c r="J26" s="327"/>
      <c r="K26" s="329"/>
      <c r="L26" s="327"/>
      <c r="M26" s="329"/>
      <c r="N26" s="327"/>
      <c r="O26" s="329"/>
      <c r="P26" s="327"/>
      <c r="Q26" s="329"/>
      <c r="R26" s="171"/>
      <c r="S26" s="171"/>
      <c r="T26" s="53"/>
      <c r="U26" s="53"/>
      <c r="V26" s="53"/>
      <c r="W26" s="53"/>
      <c r="X26" s="53"/>
      <c r="Y26" s="53"/>
    </row>
    <row r="27" spans="1:25" ht="16" customHeight="1">
      <c r="A27" s="355"/>
      <c r="B27" s="196" t="s">
        <v>105</v>
      </c>
      <c r="C27" s="159"/>
      <c r="D27" s="159"/>
      <c r="E27" s="213" t="s">
        <v>106</v>
      </c>
      <c r="F27" s="144">
        <f t="shared" ref="F27:O27" si="8">F24+F25</f>
        <v>0</v>
      </c>
      <c r="G27" s="214">
        <f t="shared" si="8"/>
        <v>0</v>
      </c>
      <c r="H27" s="144">
        <f t="shared" si="8"/>
        <v>0</v>
      </c>
      <c r="I27" s="214">
        <f t="shared" si="8"/>
        <v>0</v>
      </c>
      <c r="J27" s="144">
        <f t="shared" si="8"/>
        <v>0</v>
      </c>
      <c r="K27" s="214">
        <f t="shared" si="8"/>
        <v>0</v>
      </c>
      <c r="L27" s="144">
        <f t="shared" si="8"/>
        <v>0</v>
      </c>
      <c r="M27" s="214">
        <f t="shared" si="8"/>
        <v>0</v>
      </c>
      <c r="N27" s="144">
        <f t="shared" si="8"/>
        <v>0</v>
      </c>
      <c r="O27" s="214">
        <f t="shared" si="8"/>
        <v>0</v>
      </c>
      <c r="P27" s="144">
        <f t="shared" ref="P27:Q27" si="9">P24+P25</f>
        <v>0</v>
      </c>
      <c r="Q27" s="214">
        <f t="shared" si="9"/>
        <v>0</v>
      </c>
      <c r="R27" s="171"/>
      <c r="S27" s="171"/>
      <c r="T27" s="53"/>
      <c r="U27" s="53"/>
      <c r="V27" s="53"/>
      <c r="W27" s="53"/>
      <c r="X27" s="53"/>
      <c r="Y27" s="53"/>
    </row>
    <row r="28" spans="1:25" ht="16" customHeight="1">
      <c r="A28" s="215"/>
      <c r="B28" s="110"/>
      <c r="C28" s="110"/>
      <c r="D28" s="110"/>
      <c r="E28" s="110"/>
      <c r="F28" s="171"/>
      <c r="G28" s="171"/>
      <c r="H28" s="171"/>
      <c r="I28" s="171"/>
      <c r="J28" s="171"/>
      <c r="K28" s="171"/>
      <c r="L28" s="216"/>
      <c r="M28" s="171"/>
      <c r="N28" s="171"/>
      <c r="O28" s="171"/>
      <c r="P28" s="171"/>
      <c r="Q28" s="171"/>
      <c r="R28" s="171"/>
      <c r="S28" s="171"/>
      <c r="T28" s="53"/>
      <c r="U28" s="53"/>
      <c r="V28" s="53"/>
      <c r="W28" s="53"/>
      <c r="X28" s="53"/>
      <c r="Y28" s="53"/>
    </row>
    <row r="29" spans="1:25" ht="16" customHeight="1">
      <c r="A29" s="159"/>
      <c r="B29" s="110"/>
      <c r="C29" s="110"/>
      <c r="D29" s="110"/>
      <c r="E29" s="110"/>
      <c r="F29" s="171"/>
      <c r="G29" s="171"/>
      <c r="H29" s="171"/>
      <c r="I29" s="171"/>
      <c r="J29" s="217"/>
      <c r="K29" s="217"/>
      <c r="L29" s="216"/>
      <c r="M29" s="171"/>
      <c r="N29" s="171"/>
      <c r="O29" s="217" t="s">
        <v>107</v>
      </c>
      <c r="P29" s="171"/>
      <c r="Q29" s="171"/>
      <c r="R29" s="171"/>
      <c r="S29" s="171"/>
      <c r="T29" s="53"/>
      <c r="U29" s="53"/>
      <c r="V29" s="53"/>
      <c r="W29" s="53"/>
      <c r="X29" s="53"/>
      <c r="Y29" s="55"/>
    </row>
    <row r="30" spans="1:25" ht="16" customHeight="1">
      <c r="A30" s="348" t="s">
        <v>69</v>
      </c>
      <c r="B30" s="349"/>
      <c r="C30" s="349"/>
      <c r="D30" s="349"/>
      <c r="E30" s="350"/>
      <c r="F30" s="358" t="s">
        <v>252</v>
      </c>
      <c r="G30" s="359"/>
      <c r="H30" s="358" t="s">
        <v>253</v>
      </c>
      <c r="I30" s="359"/>
      <c r="J30" s="358" t="s">
        <v>254</v>
      </c>
      <c r="K30" s="359"/>
      <c r="L30" s="358"/>
      <c r="M30" s="359"/>
      <c r="N30" s="358"/>
      <c r="O30" s="359"/>
      <c r="P30" s="218"/>
      <c r="Q30" s="216"/>
      <c r="R30" s="218"/>
      <c r="S30" s="216"/>
      <c r="T30" s="56"/>
      <c r="U30" s="54"/>
      <c r="V30" s="56"/>
      <c r="W30" s="54"/>
      <c r="X30" s="56"/>
      <c r="Y30" s="54"/>
    </row>
    <row r="31" spans="1:25" ht="16" customHeight="1">
      <c r="A31" s="351"/>
      <c r="B31" s="352"/>
      <c r="C31" s="352"/>
      <c r="D31" s="352"/>
      <c r="E31" s="353"/>
      <c r="F31" s="161" t="s">
        <v>235</v>
      </c>
      <c r="G31" s="219" t="s">
        <v>2</v>
      </c>
      <c r="H31" s="161" t="s">
        <v>235</v>
      </c>
      <c r="I31" s="219" t="s">
        <v>2</v>
      </c>
      <c r="J31" s="161" t="s">
        <v>235</v>
      </c>
      <c r="K31" s="220" t="s">
        <v>2</v>
      </c>
      <c r="L31" s="161" t="s">
        <v>235</v>
      </c>
      <c r="M31" s="219" t="s">
        <v>2</v>
      </c>
      <c r="N31" s="161" t="s">
        <v>235</v>
      </c>
      <c r="O31" s="221" t="s">
        <v>2</v>
      </c>
      <c r="P31" s="222"/>
      <c r="Q31" s="222"/>
      <c r="R31" s="222"/>
      <c r="S31" s="222"/>
      <c r="T31" s="57"/>
      <c r="U31" s="57"/>
      <c r="V31" s="57"/>
      <c r="W31" s="57"/>
      <c r="X31" s="57"/>
      <c r="Y31" s="57"/>
    </row>
    <row r="32" spans="1:25" ht="16" customHeight="1">
      <c r="A32" s="332" t="s">
        <v>85</v>
      </c>
      <c r="B32" s="164" t="s">
        <v>50</v>
      </c>
      <c r="C32" s="165"/>
      <c r="D32" s="165"/>
      <c r="E32" s="223" t="s">
        <v>41</v>
      </c>
      <c r="F32" s="127">
        <f>23+120</f>
        <v>143</v>
      </c>
      <c r="G32" s="224">
        <v>144</v>
      </c>
      <c r="H32" s="167">
        <v>3</v>
      </c>
      <c r="I32" s="169">
        <v>2</v>
      </c>
      <c r="J32" s="167">
        <v>805</v>
      </c>
      <c r="K32" s="170">
        <v>825</v>
      </c>
      <c r="L32" s="127"/>
      <c r="M32" s="224"/>
      <c r="N32" s="167"/>
      <c r="O32" s="225"/>
      <c r="P32" s="224"/>
      <c r="Q32" s="224"/>
      <c r="R32" s="224"/>
      <c r="S32" s="224"/>
      <c r="T32" s="59"/>
      <c r="U32" s="59"/>
      <c r="V32" s="58"/>
      <c r="W32" s="58"/>
      <c r="X32" s="59"/>
      <c r="Y32" s="59"/>
    </row>
    <row r="33" spans="1:25" ht="16" customHeight="1">
      <c r="A33" s="333"/>
      <c r="B33" s="157"/>
      <c r="C33" s="188" t="s">
        <v>70</v>
      </c>
      <c r="D33" s="189"/>
      <c r="E33" s="226"/>
      <c r="F33" s="132">
        <v>23</v>
      </c>
      <c r="G33" s="227">
        <v>23</v>
      </c>
      <c r="H33" s="132">
        <v>3</v>
      </c>
      <c r="I33" s="192">
        <v>2</v>
      </c>
      <c r="J33" s="132">
        <v>521</v>
      </c>
      <c r="K33" s="193">
        <v>518</v>
      </c>
      <c r="L33" s="132"/>
      <c r="M33" s="227"/>
      <c r="N33" s="132"/>
      <c r="O33" s="191"/>
      <c r="P33" s="224"/>
      <c r="Q33" s="224"/>
      <c r="R33" s="224"/>
      <c r="S33" s="224"/>
      <c r="T33" s="59"/>
      <c r="U33" s="59"/>
      <c r="V33" s="58"/>
      <c r="W33" s="58"/>
      <c r="X33" s="59"/>
      <c r="Y33" s="59"/>
    </row>
    <row r="34" spans="1:25" ht="16" customHeight="1">
      <c r="A34" s="333"/>
      <c r="B34" s="157"/>
      <c r="C34" s="228"/>
      <c r="D34" s="172" t="s">
        <v>71</v>
      </c>
      <c r="E34" s="229"/>
      <c r="F34" s="135">
        <v>0</v>
      </c>
      <c r="G34" s="174">
        <v>0</v>
      </c>
      <c r="H34" s="135">
        <v>3</v>
      </c>
      <c r="I34" s="175">
        <v>2</v>
      </c>
      <c r="J34" s="135">
        <v>521</v>
      </c>
      <c r="K34" s="176">
        <v>518</v>
      </c>
      <c r="L34" s="135"/>
      <c r="M34" s="174"/>
      <c r="N34" s="135"/>
      <c r="O34" s="109"/>
      <c r="P34" s="224"/>
      <c r="Q34" s="224"/>
      <c r="R34" s="224"/>
      <c r="S34" s="224"/>
      <c r="T34" s="59"/>
      <c r="U34" s="59"/>
      <c r="V34" s="58"/>
      <c r="W34" s="58"/>
      <c r="X34" s="59"/>
      <c r="Y34" s="59"/>
    </row>
    <row r="35" spans="1:25" ht="16" customHeight="1">
      <c r="A35" s="333"/>
      <c r="B35" s="177"/>
      <c r="C35" s="230" t="s">
        <v>72</v>
      </c>
      <c r="D35" s="181"/>
      <c r="E35" s="231"/>
      <c r="F35" s="183">
        <v>120</v>
      </c>
      <c r="G35" s="184">
        <v>121</v>
      </c>
      <c r="H35" s="183">
        <v>0</v>
      </c>
      <c r="I35" s="185">
        <v>0</v>
      </c>
      <c r="J35" s="232">
        <v>284</v>
      </c>
      <c r="K35" s="233">
        <v>307</v>
      </c>
      <c r="L35" s="183"/>
      <c r="M35" s="184"/>
      <c r="N35" s="183"/>
      <c r="O35" s="211"/>
      <c r="P35" s="224"/>
      <c r="Q35" s="224"/>
      <c r="R35" s="224"/>
      <c r="S35" s="224"/>
      <c r="T35" s="59"/>
      <c r="U35" s="59"/>
      <c r="V35" s="58"/>
      <c r="W35" s="58"/>
      <c r="X35" s="59"/>
      <c r="Y35" s="59"/>
    </row>
    <row r="36" spans="1:25" ht="16" customHeight="1">
      <c r="A36" s="333"/>
      <c r="B36" s="180" t="s">
        <v>53</v>
      </c>
      <c r="C36" s="203"/>
      <c r="D36" s="203"/>
      <c r="E36" s="223" t="s">
        <v>42</v>
      </c>
      <c r="F36" s="125">
        <v>16</v>
      </c>
      <c r="G36" s="191">
        <v>17</v>
      </c>
      <c r="H36" s="127">
        <v>0</v>
      </c>
      <c r="I36" s="206">
        <v>0</v>
      </c>
      <c r="J36" s="127">
        <v>363</v>
      </c>
      <c r="K36" s="207">
        <v>402</v>
      </c>
      <c r="L36" s="127"/>
      <c r="M36" s="224"/>
      <c r="N36" s="127"/>
      <c r="O36" s="205"/>
      <c r="P36" s="224"/>
      <c r="Q36" s="224"/>
      <c r="R36" s="224"/>
      <c r="S36" s="224"/>
      <c r="T36" s="58"/>
      <c r="U36" s="58"/>
      <c r="V36" s="58"/>
      <c r="W36" s="58"/>
      <c r="X36" s="59"/>
      <c r="Y36" s="59"/>
    </row>
    <row r="37" spans="1:25" ht="16" customHeight="1">
      <c r="A37" s="333"/>
      <c r="B37" s="157"/>
      <c r="C37" s="172" t="s">
        <v>73</v>
      </c>
      <c r="D37" s="107"/>
      <c r="E37" s="229"/>
      <c r="F37" s="108">
        <v>4</v>
      </c>
      <c r="G37" s="109">
        <v>5</v>
      </c>
      <c r="H37" s="135">
        <v>0</v>
      </c>
      <c r="I37" s="175">
        <v>0</v>
      </c>
      <c r="J37" s="135">
        <v>277</v>
      </c>
      <c r="K37" s="176">
        <v>293</v>
      </c>
      <c r="L37" s="135"/>
      <c r="M37" s="174"/>
      <c r="N37" s="135"/>
      <c r="O37" s="109"/>
      <c r="P37" s="224"/>
      <c r="Q37" s="224"/>
      <c r="R37" s="224"/>
      <c r="S37" s="224"/>
      <c r="T37" s="58"/>
      <c r="U37" s="58"/>
      <c r="V37" s="58"/>
      <c r="W37" s="58"/>
      <c r="X37" s="59"/>
      <c r="Y37" s="59"/>
    </row>
    <row r="38" spans="1:25" ht="16" customHeight="1">
      <c r="A38" s="333"/>
      <c r="B38" s="177"/>
      <c r="C38" s="172" t="s">
        <v>74</v>
      </c>
      <c r="D38" s="107"/>
      <c r="E38" s="229"/>
      <c r="F38" s="108">
        <v>12</v>
      </c>
      <c r="G38" s="109">
        <v>12</v>
      </c>
      <c r="H38" s="135">
        <v>0</v>
      </c>
      <c r="I38" s="175">
        <v>0</v>
      </c>
      <c r="J38" s="135">
        <v>86</v>
      </c>
      <c r="K38" s="233">
        <v>109</v>
      </c>
      <c r="L38" s="135"/>
      <c r="M38" s="174"/>
      <c r="N38" s="135"/>
      <c r="O38" s="109"/>
      <c r="P38" s="224"/>
      <c r="Q38" s="224"/>
      <c r="R38" s="234"/>
      <c r="S38" s="234"/>
      <c r="T38" s="58"/>
      <c r="U38" s="58"/>
      <c r="V38" s="58"/>
      <c r="W38" s="58"/>
      <c r="X38" s="59"/>
      <c r="Y38" s="59"/>
    </row>
    <row r="39" spans="1:25" ht="16" customHeight="1">
      <c r="A39" s="334"/>
      <c r="B39" s="235" t="s">
        <v>75</v>
      </c>
      <c r="C39" s="236"/>
      <c r="D39" s="236"/>
      <c r="E39" s="237" t="s">
        <v>108</v>
      </c>
      <c r="F39" s="144">
        <f>F32-F36</f>
        <v>127</v>
      </c>
      <c r="G39" s="214">
        <f t="shared" ref="G39:O39" si="10">G32-G36</f>
        <v>127</v>
      </c>
      <c r="H39" s="144">
        <f t="shared" si="10"/>
        <v>3</v>
      </c>
      <c r="I39" s="214">
        <f t="shared" si="10"/>
        <v>2</v>
      </c>
      <c r="J39" s="144">
        <f t="shared" si="10"/>
        <v>442</v>
      </c>
      <c r="K39" s="214">
        <f t="shared" si="10"/>
        <v>423</v>
      </c>
      <c r="L39" s="144">
        <f t="shared" si="10"/>
        <v>0</v>
      </c>
      <c r="M39" s="214">
        <f t="shared" si="10"/>
        <v>0</v>
      </c>
      <c r="N39" s="144">
        <f t="shared" si="10"/>
        <v>0</v>
      </c>
      <c r="O39" s="214">
        <f t="shared" si="10"/>
        <v>0</v>
      </c>
      <c r="P39" s="224"/>
      <c r="Q39" s="224"/>
      <c r="R39" s="224"/>
      <c r="S39" s="224"/>
      <c r="T39" s="58"/>
      <c r="U39" s="58"/>
      <c r="V39" s="58"/>
      <c r="W39" s="58"/>
      <c r="X39" s="59"/>
      <c r="Y39" s="59"/>
    </row>
    <row r="40" spans="1:25" ht="16" customHeight="1">
      <c r="A40" s="332" t="s">
        <v>86</v>
      </c>
      <c r="B40" s="180" t="s">
        <v>76</v>
      </c>
      <c r="C40" s="203"/>
      <c r="D40" s="203"/>
      <c r="E40" s="223" t="s">
        <v>44</v>
      </c>
      <c r="F40" s="125">
        <v>0</v>
      </c>
      <c r="G40" s="205">
        <v>0</v>
      </c>
      <c r="H40" s="127">
        <v>0</v>
      </c>
      <c r="I40" s="206">
        <v>0</v>
      </c>
      <c r="J40" s="127">
        <v>806</v>
      </c>
      <c r="K40" s="207">
        <v>578</v>
      </c>
      <c r="L40" s="127"/>
      <c r="M40" s="224"/>
      <c r="N40" s="127"/>
      <c r="O40" s="205"/>
      <c r="P40" s="224"/>
      <c r="Q40" s="224"/>
      <c r="R40" s="224"/>
      <c r="S40" s="224"/>
      <c r="T40" s="59"/>
      <c r="U40" s="59"/>
      <c r="V40" s="59"/>
      <c r="W40" s="59"/>
      <c r="X40" s="58"/>
      <c r="Y40" s="58"/>
    </row>
    <row r="41" spans="1:25" ht="16" customHeight="1">
      <c r="A41" s="335"/>
      <c r="B41" s="177"/>
      <c r="C41" s="172" t="s">
        <v>77</v>
      </c>
      <c r="D41" s="107"/>
      <c r="E41" s="229"/>
      <c r="F41" s="238">
        <v>0</v>
      </c>
      <c r="G41" s="239">
        <v>0</v>
      </c>
      <c r="H41" s="232">
        <v>0</v>
      </c>
      <c r="I41" s="233">
        <v>0</v>
      </c>
      <c r="J41" s="135">
        <v>806</v>
      </c>
      <c r="K41" s="176">
        <v>578</v>
      </c>
      <c r="L41" s="135"/>
      <c r="M41" s="174"/>
      <c r="N41" s="135"/>
      <c r="O41" s="109"/>
      <c r="P41" s="234"/>
      <c r="Q41" s="234"/>
      <c r="R41" s="234"/>
      <c r="S41" s="234"/>
      <c r="T41" s="59"/>
      <c r="U41" s="59"/>
      <c r="V41" s="59"/>
      <c r="W41" s="59"/>
      <c r="X41" s="58"/>
      <c r="Y41" s="58"/>
    </row>
    <row r="42" spans="1:25" ht="16" customHeight="1">
      <c r="A42" s="335"/>
      <c r="B42" s="180" t="s">
        <v>64</v>
      </c>
      <c r="C42" s="203"/>
      <c r="D42" s="203"/>
      <c r="E42" s="223" t="s">
        <v>45</v>
      </c>
      <c r="F42" s="125">
        <f>7+120</f>
        <v>127</v>
      </c>
      <c r="G42" s="205">
        <v>128</v>
      </c>
      <c r="H42" s="127">
        <v>3</v>
      </c>
      <c r="I42" s="206">
        <v>2</v>
      </c>
      <c r="J42" s="127">
        <v>1285</v>
      </c>
      <c r="K42" s="207">
        <v>1072</v>
      </c>
      <c r="L42" s="127"/>
      <c r="M42" s="224"/>
      <c r="N42" s="127"/>
      <c r="O42" s="205"/>
      <c r="P42" s="224"/>
      <c r="Q42" s="224"/>
      <c r="R42" s="224"/>
      <c r="S42" s="224"/>
      <c r="T42" s="59"/>
      <c r="U42" s="59"/>
      <c r="V42" s="58"/>
      <c r="W42" s="58"/>
      <c r="X42" s="58"/>
      <c r="Y42" s="58"/>
    </row>
    <row r="43" spans="1:25" ht="16" customHeight="1">
      <c r="A43" s="335"/>
      <c r="B43" s="177"/>
      <c r="C43" s="172" t="s">
        <v>78</v>
      </c>
      <c r="D43" s="107"/>
      <c r="E43" s="229"/>
      <c r="F43" s="108">
        <v>118</v>
      </c>
      <c r="G43" s="109">
        <v>118</v>
      </c>
      <c r="H43" s="135">
        <v>0</v>
      </c>
      <c r="I43" s="175">
        <v>0</v>
      </c>
      <c r="J43" s="232">
        <v>970</v>
      </c>
      <c r="K43" s="233">
        <v>952</v>
      </c>
      <c r="L43" s="135"/>
      <c r="M43" s="174"/>
      <c r="N43" s="135"/>
      <c r="O43" s="109"/>
      <c r="P43" s="224"/>
      <c r="Q43" s="224"/>
      <c r="R43" s="234"/>
      <c r="S43" s="224"/>
      <c r="T43" s="59"/>
      <c r="U43" s="59"/>
      <c r="V43" s="58"/>
      <c r="W43" s="58"/>
      <c r="X43" s="59"/>
      <c r="Y43" s="59"/>
    </row>
    <row r="44" spans="1:25" ht="16" customHeight="1">
      <c r="A44" s="336"/>
      <c r="B44" s="196" t="s">
        <v>75</v>
      </c>
      <c r="C44" s="159"/>
      <c r="D44" s="159"/>
      <c r="E44" s="237" t="s">
        <v>109</v>
      </c>
      <c r="F44" s="198">
        <f>F40-F42</f>
        <v>-127</v>
      </c>
      <c r="G44" s="199">
        <f t="shared" ref="G44:O44" si="11">G40-G42</f>
        <v>-128</v>
      </c>
      <c r="H44" s="198">
        <f t="shared" si="11"/>
        <v>-3</v>
      </c>
      <c r="I44" s="199">
        <f t="shared" si="11"/>
        <v>-2</v>
      </c>
      <c r="J44" s="198">
        <f t="shared" si="11"/>
        <v>-479</v>
      </c>
      <c r="K44" s="199">
        <f t="shared" si="11"/>
        <v>-494</v>
      </c>
      <c r="L44" s="198">
        <f t="shared" si="11"/>
        <v>0</v>
      </c>
      <c r="M44" s="199">
        <f t="shared" si="11"/>
        <v>0</v>
      </c>
      <c r="N44" s="198">
        <f t="shared" si="11"/>
        <v>0</v>
      </c>
      <c r="O44" s="199">
        <f t="shared" si="11"/>
        <v>0</v>
      </c>
      <c r="P44" s="234"/>
      <c r="Q44" s="234"/>
      <c r="R44" s="224"/>
      <c r="S44" s="224"/>
      <c r="T44" s="59"/>
      <c r="U44" s="59"/>
      <c r="V44" s="58"/>
      <c r="W44" s="58"/>
      <c r="X44" s="58"/>
      <c r="Y44" s="58"/>
    </row>
    <row r="45" spans="1:25" ht="16" customHeight="1">
      <c r="A45" s="339" t="s">
        <v>87</v>
      </c>
      <c r="B45" s="240" t="s">
        <v>79</v>
      </c>
      <c r="C45" s="241"/>
      <c r="D45" s="241"/>
      <c r="E45" s="242" t="s">
        <v>110</v>
      </c>
      <c r="F45" s="243">
        <f>F39+F44</f>
        <v>0</v>
      </c>
      <c r="G45" s="244">
        <f t="shared" ref="G45:O45" si="12">G39+G44</f>
        <v>-1</v>
      </c>
      <c r="H45" s="243">
        <f t="shared" si="12"/>
        <v>0</v>
      </c>
      <c r="I45" s="244">
        <f t="shared" si="12"/>
        <v>0</v>
      </c>
      <c r="J45" s="243">
        <f t="shared" si="12"/>
        <v>-37</v>
      </c>
      <c r="K45" s="244">
        <f t="shared" si="12"/>
        <v>-71</v>
      </c>
      <c r="L45" s="243">
        <f t="shared" si="12"/>
        <v>0</v>
      </c>
      <c r="M45" s="244">
        <f t="shared" si="12"/>
        <v>0</v>
      </c>
      <c r="N45" s="243">
        <f t="shared" si="12"/>
        <v>0</v>
      </c>
      <c r="O45" s="244">
        <f t="shared" si="12"/>
        <v>0</v>
      </c>
      <c r="P45" s="224"/>
      <c r="Q45" s="224"/>
      <c r="R45" s="224"/>
      <c r="S45" s="224"/>
      <c r="T45" s="58"/>
      <c r="U45" s="58"/>
      <c r="V45" s="58"/>
      <c r="W45" s="58"/>
      <c r="X45" s="58"/>
      <c r="Y45" s="58"/>
    </row>
    <row r="46" spans="1:25" ht="16" customHeight="1">
      <c r="A46" s="340"/>
      <c r="B46" s="106" t="s">
        <v>80</v>
      </c>
      <c r="C46" s="107"/>
      <c r="D46" s="107"/>
      <c r="E46" s="107"/>
      <c r="F46" s="238">
        <v>0</v>
      </c>
      <c r="G46" s="239">
        <v>0</v>
      </c>
      <c r="H46" s="232">
        <v>0</v>
      </c>
      <c r="I46" s="233">
        <v>0</v>
      </c>
      <c r="J46" s="232"/>
      <c r="K46" s="233"/>
      <c r="L46" s="135"/>
      <c r="M46" s="174"/>
      <c r="N46" s="232"/>
      <c r="O46" s="195"/>
      <c r="P46" s="234"/>
      <c r="Q46" s="234"/>
      <c r="R46" s="234"/>
      <c r="S46" s="234"/>
      <c r="T46" s="59"/>
      <c r="U46" s="59"/>
      <c r="V46" s="59"/>
      <c r="W46" s="59"/>
      <c r="X46" s="59"/>
      <c r="Y46" s="59"/>
    </row>
    <row r="47" spans="1:25" ht="16" customHeight="1">
      <c r="A47" s="340"/>
      <c r="B47" s="106" t="s">
        <v>81</v>
      </c>
      <c r="C47" s="107"/>
      <c r="D47" s="107"/>
      <c r="E47" s="107"/>
      <c r="F47" s="108">
        <v>1400</v>
      </c>
      <c r="G47" s="109">
        <v>1337</v>
      </c>
      <c r="H47" s="135">
        <v>92</v>
      </c>
      <c r="I47" s="175">
        <v>95</v>
      </c>
      <c r="J47" s="135">
        <v>643</v>
      </c>
      <c r="K47" s="176">
        <v>637</v>
      </c>
      <c r="L47" s="135"/>
      <c r="M47" s="174"/>
      <c r="N47" s="135"/>
      <c r="O47" s="109"/>
      <c r="P47" s="224"/>
      <c r="Q47" s="224"/>
      <c r="R47" s="224"/>
      <c r="S47" s="224"/>
      <c r="T47" s="58"/>
      <c r="U47" s="58"/>
      <c r="V47" s="58"/>
      <c r="W47" s="58"/>
      <c r="X47" s="58"/>
      <c r="Y47" s="58"/>
    </row>
    <row r="48" spans="1:25" ht="16" customHeight="1">
      <c r="A48" s="341"/>
      <c r="B48" s="196" t="s">
        <v>82</v>
      </c>
      <c r="C48" s="159"/>
      <c r="D48" s="159"/>
      <c r="E48" s="159"/>
      <c r="F48" s="152">
        <v>1400</v>
      </c>
      <c r="G48" s="245">
        <v>1337</v>
      </c>
      <c r="H48" s="152">
        <v>0</v>
      </c>
      <c r="I48" s="246">
        <v>0</v>
      </c>
      <c r="J48" s="152">
        <v>643</v>
      </c>
      <c r="K48" s="247">
        <v>637</v>
      </c>
      <c r="L48" s="152"/>
      <c r="M48" s="245"/>
      <c r="N48" s="152"/>
      <c r="O48" s="214"/>
      <c r="P48" s="224"/>
      <c r="Q48" s="224"/>
      <c r="R48" s="224"/>
      <c r="S48" s="224"/>
      <c r="T48" s="58"/>
      <c r="U48" s="58"/>
      <c r="V48" s="58"/>
      <c r="W48" s="58"/>
      <c r="X48" s="58"/>
      <c r="Y48" s="58"/>
    </row>
    <row r="49" spans="1:19" ht="16" customHeight="1">
      <c r="A49" s="215" t="s">
        <v>111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57"/>
      <c r="M49" s="110"/>
      <c r="N49" s="110"/>
      <c r="O49" s="157"/>
      <c r="P49" s="157"/>
      <c r="Q49" s="110"/>
      <c r="R49" s="110"/>
      <c r="S49" s="110"/>
    </row>
    <row r="50" spans="1:19" ht="16" customHeight="1">
      <c r="A50" s="12"/>
      <c r="O50" s="7"/>
      <c r="P50" s="7"/>
    </row>
  </sheetData>
  <mergeCells count="31">
    <mergeCell ref="P6:Q6"/>
    <mergeCell ref="P25:P26"/>
    <mergeCell ref="Q25:Q26"/>
    <mergeCell ref="A45:A48"/>
    <mergeCell ref="A6:E7"/>
    <mergeCell ref="A30:E31"/>
    <mergeCell ref="A8:A18"/>
    <mergeCell ref="A19:A27"/>
    <mergeCell ref="E25:E26"/>
    <mergeCell ref="J6:K6"/>
    <mergeCell ref="N30:O30"/>
    <mergeCell ref="F30:G30"/>
    <mergeCell ref="H30:I30"/>
    <mergeCell ref="J30:K30"/>
    <mergeCell ref="L30:M30"/>
    <mergeCell ref="F6:G6"/>
    <mergeCell ref="H6:I6"/>
    <mergeCell ref="A32:A39"/>
    <mergeCell ref="A40:A44"/>
    <mergeCell ref="J25:J26"/>
    <mergeCell ref="K25:K26"/>
    <mergeCell ref="F25:F26"/>
    <mergeCell ref="G25:G26"/>
    <mergeCell ref="H25:H26"/>
    <mergeCell ref="I25:I26"/>
    <mergeCell ref="L25:L26"/>
    <mergeCell ref="M25:M26"/>
    <mergeCell ref="N25:N26"/>
    <mergeCell ref="O25:O26"/>
    <mergeCell ref="N6:O6"/>
    <mergeCell ref="L6:M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3" ht="34" customHeight="1">
      <c r="A1" s="38" t="s">
        <v>0</v>
      </c>
      <c r="B1" s="38"/>
      <c r="C1" s="38"/>
      <c r="D1" s="38"/>
      <c r="E1" s="49" t="s">
        <v>261</v>
      </c>
      <c r="F1" s="1"/>
    </row>
    <row r="3" spans="1:13" ht="14">
      <c r="A3" s="17" t="s">
        <v>112</v>
      </c>
    </row>
    <row r="4" spans="1:13"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>
      <c r="A5" s="39" t="s">
        <v>237</v>
      </c>
      <c r="B5" s="39"/>
      <c r="C5" s="39"/>
      <c r="D5" s="248"/>
      <c r="E5" s="248"/>
      <c r="F5" s="110"/>
      <c r="G5" s="110"/>
      <c r="H5" s="110"/>
      <c r="I5" s="110"/>
      <c r="J5" s="110"/>
      <c r="K5" s="110"/>
      <c r="L5" s="110"/>
      <c r="M5" s="110"/>
    </row>
    <row r="6" spans="1:13" ht="14">
      <c r="A6" s="3"/>
      <c r="D6" s="110"/>
      <c r="E6" s="110"/>
      <c r="F6" s="110"/>
      <c r="G6" s="110"/>
      <c r="H6" s="115"/>
      <c r="I6" s="116" t="s">
        <v>1</v>
      </c>
      <c r="J6" s="110"/>
      <c r="K6" s="110"/>
      <c r="L6" s="110"/>
      <c r="M6" s="110"/>
    </row>
    <row r="7" spans="1:13" ht="27" customHeight="1">
      <c r="A7" s="4"/>
      <c r="B7" s="5"/>
      <c r="C7" s="5"/>
      <c r="D7" s="249"/>
      <c r="E7" s="249"/>
      <c r="F7" s="117" t="s">
        <v>238</v>
      </c>
      <c r="G7" s="118"/>
      <c r="H7" s="119" t="s">
        <v>2</v>
      </c>
      <c r="I7" s="120" t="s">
        <v>22</v>
      </c>
      <c r="J7" s="110"/>
      <c r="K7" s="110"/>
      <c r="L7" s="110"/>
      <c r="M7" s="110"/>
    </row>
    <row r="8" spans="1:13" ht="17.149999999999999" customHeight="1">
      <c r="A8" s="40"/>
      <c r="B8" s="41"/>
      <c r="C8" s="41"/>
      <c r="D8" s="250"/>
      <c r="E8" s="250"/>
      <c r="F8" s="121" t="s">
        <v>113</v>
      </c>
      <c r="G8" s="122" t="s">
        <v>3</v>
      </c>
      <c r="H8" s="123"/>
      <c r="I8" s="124"/>
      <c r="J8" s="110"/>
      <c r="K8" s="110"/>
      <c r="L8" s="110"/>
      <c r="M8" s="110"/>
    </row>
    <row r="9" spans="1:13" ht="18" customHeight="1">
      <c r="A9" s="319" t="s">
        <v>88</v>
      </c>
      <c r="B9" s="319" t="s">
        <v>90</v>
      </c>
      <c r="C9" s="36" t="s">
        <v>4</v>
      </c>
      <c r="D9" s="165"/>
      <c r="E9" s="165"/>
      <c r="F9" s="125">
        <v>152045</v>
      </c>
      <c r="G9" s="126">
        <f>F9/$F$27*100</f>
        <v>30.205895558266217</v>
      </c>
      <c r="H9" s="127">
        <v>152498</v>
      </c>
      <c r="I9" s="128">
        <f t="shared" ref="I9:I45" si="0">(F9/H9-1)*100</f>
        <v>-0.29705307610591314</v>
      </c>
      <c r="J9" s="110"/>
      <c r="K9" s="110"/>
      <c r="L9" s="110"/>
      <c r="M9" s="110"/>
    </row>
    <row r="10" spans="1:13" ht="18" customHeight="1">
      <c r="A10" s="320"/>
      <c r="B10" s="320"/>
      <c r="C10" s="6"/>
      <c r="D10" s="188" t="s">
        <v>23</v>
      </c>
      <c r="E10" s="189"/>
      <c r="F10" s="130">
        <v>45274</v>
      </c>
      <c r="G10" s="131">
        <f t="shared" ref="G10:G27" si="1">F10/$F$27*100</f>
        <v>8.994322177677299</v>
      </c>
      <c r="H10" s="132">
        <v>45526</v>
      </c>
      <c r="I10" s="133">
        <f t="shared" si="0"/>
        <v>-0.55352985107410824</v>
      </c>
      <c r="J10" s="110"/>
      <c r="K10" s="110"/>
      <c r="L10" s="110"/>
      <c r="M10" s="110"/>
    </row>
    <row r="11" spans="1:13" ht="18" customHeight="1">
      <c r="A11" s="320"/>
      <c r="B11" s="320"/>
      <c r="C11" s="6"/>
      <c r="D11" s="251"/>
      <c r="E11" s="252" t="s">
        <v>24</v>
      </c>
      <c r="F11" s="108">
        <v>37014</v>
      </c>
      <c r="G11" s="134">
        <f t="shared" si="1"/>
        <v>7.3533560340272013</v>
      </c>
      <c r="H11" s="135">
        <v>36695</v>
      </c>
      <c r="I11" s="136">
        <f t="shared" si="0"/>
        <v>0.86932824635508332</v>
      </c>
      <c r="J11" s="110"/>
      <c r="K11" s="110"/>
      <c r="L11" s="110"/>
      <c r="M11" s="110"/>
    </row>
    <row r="12" spans="1:13" ht="18" customHeight="1">
      <c r="A12" s="320"/>
      <c r="B12" s="320"/>
      <c r="C12" s="6"/>
      <c r="D12" s="251"/>
      <c r="E12" s="252" t="s">
        <v>25</v>
      </c>
      <c r="F12" s="108">
        <v>3393</v>
      </c>
      <c r="G12" s="134">
        <f t="shared" si="1"/>
        <v>0.67406756966159542</v>
      </c>
      <c r="H12" s="135">
        <v>3725</v>
      </c>
      <c r="I12" s="136">
        <f t="shared" si="0"/>
        <v>-8.9127516778523486</v>
      </c>
      <c r="J12" s="110"/>
      <c r="K12" s="110"/>
      <c r="L12" s="110"/>
      <c r="M12" s="110"/>
    </row>
    <row r="13" spans="1:13" ht="18" customHeight="1">
      <c r="A13" s="320"/>
      <c r="B13" s="320"/>
      <c r="C13" s="6"/>
      <c r="D13" s="253"/>
      <c r="E13" s="252" t="s">
        <v>26</v>
      </c>
      <c r="F13" s="108">
        <v>268</v>
      </c>
      <c r="G13" s="134">
        <f t="shared" si="1"/>
        <v>5.3242000786710167E-2</v>
      </c>
      <c r="H13" s="135">
        <v>461</v>
      </c>
      <c r="I13" s="136">
        <f t="shared" si="0"/>
        <v>-41.865509761388289</v>
      </c>
      <c r="J13" s="110"/>
      <c r="K13" s="110"/>
      <c r="L13" s="110"/>
      <c r="M13" s="110"/>
    </row>
    <row r="14" spans="1:13" ht="18" customHeight="1">
      <c r="A14" s="320"/>
      <c r="B14" s="320"/>
      <c r="C14" s="6"/>
      <c r="D14" s="254" t="s">
        <v>27</v>
      </c>
      <c r="E14" s="203"/>
      <c r="F14" s="125">
        <v>32646</v>
      </c>
      <c r="G14" s="126">
        <f t="shared" si="1"/>
        <v>6.4855908868766408</v>
      </c>
      <c r="H14" s="127">
        <v>31131</v>
      </c>
      <c r="I14" s="137">
        <f t="shared" si="0"/>
        <v>4.8665317529150931</v>
      </c>
      <c r="J14" s="110"/>
      <c r="K14" s="110"/>
      <c r="L14" s="110"/>
      <c r="M14" s="110"/>
    </row>
    <row r="15" spans="1:13" ht="18" customHeight="1">
      <c r="A15" s="320"/>
      <c r="B15" s="320"/>
      <c r="C15" s="6"/>
      <c r="D15" s="251"/>
      <c r="E15" s="252" t="s">
        <v>28</v>
      </c>
      <c r="F15" s="108">
        <v>1236</v>
      </c>
      <c r="G15" s="134">
        <f t="shared" si="1"/>
        <v>0.24554892900139463</v>
      </c>
      <c r="H15" s="135">
        <v>1201</v>
      </c>
      <c r="I15" s="136">
        <f t="shared" si="0"/>
        <v>2.9142381348876034</v>
      </c>
      <c r="J15" s="110"/>
      <c r="K15" s="110"/>
      <c r="L15" s="110"/>
      <c r="M15" s="110"/>
    </row>
    <row r="16" spans="1:13" ht="18" customHeight="1">
      <c r="A16" s="320"/>
      <c r="B16" s="320"/>
      <c r="C16" s="6"/>
      <c r="D16" s="251"/>
      <c r="E16" s="255" t="s">
        <v>29</v>
      </c>
      <c r="F16" s="130">
        <v>31410</v>
      </c>
      <c r="G16" s="131">
        <f t="shared" si="1"/>
        <v>6.2400419578752464</v>
      </c>
      <c r="H16" s="132">
        <v>29930</v>
      </c>
      <c r="I16" s="133">
        <f t="shared" si="0"/>
        <v>4.9448713665218857</v>
      </c>
      <c r="J16" s="110"/>
      <c r="K16" s="110"/>
      <c r="L16" s="110"/>
      <c r="M16" s="110"/>
    </row>
    <row r="17" spans="1:13" ht="18" customHeight="1">
      <c r="A17" s="320"/>
      <c r="B17" s="320"/>
      <c r="C17" s="6"/>
      <c r="D17" s="360" t="s">
        <v>30</v>
      </c>
      <c r="E17" s="361"/>
      <c r="F17" s="130">
        <v>31652</v>
      </c>
      <c r="G17" s="131">
        <f t="shared" si="1"/>
        <v>6.2881186899289174</v>
      </c>
      <c r="H17" s="132">
        <v>30418</v>
      </c>
      <c r="I17" s="133">
        <f t="shared" si="0"/>
        <v>4.0568084686698702</v>
      </c>
      <c r="J17" s="110"/>
      <c r="K17" s="110"/>
      <c r="L17" s="110"/>
      <c r="M17" s="110"/>
    </row>
    <row r="18" spans="1:13" ht="18" customHeight="1">
      <c r="A18" s="320"/>
      <c r="B18" s="320"/>
      <c r="C18" s="6"/>
      <c r="D18" s="360" t="s">
        <v>94</v>
      </c>
      <c r="E18" s="362"/>
      <c r="F18" s="108">
        <v>2285</v>
      </c>
      <c r="G18" s="134">
        <f t="shared" si="1"/>
        <v>0.45394765596131609</v>
      </c>
      <c r="H18" s="135">
        <v>2271</v>
      </c>
      <c r="I18" s="136">
        <f t="shared" si="0"/>
        <v>0.61646851607222164</v>
      </c>
      <c r="J18" s="110"/>
      <c r="K18" s="110"/>
      <c r="L18" s="110"/>
      <c r="M18" s="110"/>
    </row>
    <row r="19" spans="1:13" ht="18" customHeight="1">
      <c r="A19" s="320"/>
      <c r="B19" s="320"/>
      <c r="C19" s="9"/>
      <c r="D19" s="360" t="s">
        <v>95</v>
      </c>
      <c r="E19" s="362"/>
      <c r="F19" s="108">
        <v>0</v>
      </c>
      <c r="G19" s="134">
        <f t="shared" si="1"/>
        <v>0</v>
      </c>
      <c r="H19" s="135">
        <v>0</v>
      </c>
      <c r="I19" s="136" t="e">
        <f t="shared" si="0"/>
        <v>#DIV/0!</v>
      </c>
      <c r="J19" s="110"/>
      <c r="K19" s="110"/>
      <c r="L19" s="110"/>
      <c r="M19" s="110"/>
    </row>
    <row r="20" spans="1:13" ht="18" customHeight="1">
      <c r="A20" s="320"/>
      <c r="B20" s="320"/>
      <c r="C20" s="25" t="s">
        <v>5</v>
      </c>
      <c r="D20" s="107"/>
      <c r="E20" s="107"/>
      <c r="F20" s="108">
        <v>19827</v>
      </c>
      <c r="G20" s="134">
        <f t="shared" si="1"/>
        <v>3.9389147373063524</v>
      </c>
      <c r="H20" s="135">
        <v>20338</v>
      </c>
      <c r="I20" s="136">
        <f t="shared" si="0"/>
        <v>-2.5125381060084551</v>
      </c>
      <c r="J20" s="110"/>
      <c r="K20" s="110"/>
      <c r="L20" s="110"/>
      <c r="M20" s="110"/>
    </row>
    <row r="21" spans="1:13" ht="18" customHeight="1">
      <c r="A21" s="320"/>
      <c r="B21" s="320"/>
      <c r="C21" s="25" t="s">
        <v>6</v>
      </c>
      <c r="D21" s="107"/>
      <c r="E21" s="107"/>
      <c r="F21" s="108">
        <v>129307</v>
      </c>
      <c r="G21" s="134">
        <f t="shared" si="1"/>
        <v>25.688669387041536</v>
      </c>
      <c r="H21" s="135">
        <v>129292</v>
      </c>
      <c r="I21" s="136">
        <f t="shared" si="0"/>
        <v>1.1601645886827328E-2</v>
      </c>
      <c r="J21" s="110"/>
      <c r="K21" s="110"/>
      <c r="L21" s="110"/>
      <c r="M21" s="110"/>
    </row>
    <row r="22" spans="1:13" ht="18" customHeight="1">
      <c r="A22" s="320"/>
      <c r="B22" s="320"/>
      <c r="C22" s="25" t="s">
        <v>31</v>
      </c>
      <c r="D22" s="107"/>
      <c r="E22" s="107"/>
      <c r="F22" s="108">
        <v>9704</v>
      </c>
      <c r="G22" s="134">
        <f t="shared" si="1"/>
        <v>1.9278372225158036</v>
      </c>
      <c r="H22" s="135">
        <v>9694</v>
      </c>
      <c r="I22" s="136">
        <f t="shared" si="0"/>
        <v>0.1031565917062105</v>
      </c>
      <c r="J22" s="110"/>
      <c r="K22" s="110"/>
      <c r="L22" s="110"/>
      <c r="M22" s="110"/>
    </row>
    <row r="23" spans="1:13" ht="18" customHeight="1">
      <c r="A23" s="320"/>
      <c r="B23" s="320"/>
      <c r="C23" s="25" t="s">
        <v>7</v>
      </c>
      <c r="D23" s="107"/>
      <c r="E23" s="107"/>
      <c r="F23" s="108">
        <v>62429</v>
      </c>
      <c r="G23" s="134">
        <f t="shared" si="1"/>
        <v>12.402406220572868</v>
      </c>
      <c r="H23" s="135">
        <v>59630</v>
      </c>
      <c r="I23" s="136">
        <f t="shared" si="0"/>
        <v>4.6939460003353917</v>
      </c>
      <c r="J23" s="110"/>
      <c r="K23" s="110"/>
      <c r="L23" s="110"/>
      <c r="M23" s="110"/>
    </row>
    <row r="24" spans="1:13" ht="18" customHeight="1">
      <c r="A24" s="320"/>
      <c r="B24" s="320"/>
      <c r="C24" s="25" t="s">
        <v>32</v>
      </c>
      <c r="D24" s="107"/>
      <c r="E24" s="107"/>
      <c r="F24" s="108">
        <v>939</v>
      </c>
      <c r="G24" s="134">
        <f t="shared" si="1"/>
        <v>0.18654566693552552</v>
      </c>
      <c r="H24" s="135">
        <v>930</v>
      </c>
      <c r="I24" s="136">
        <f t="shared" si="0"/>
        <v>0.96774193548387899</v>
      </c>
      <c r="J24" s="110"/>
      <c r="K24" s="110"/>
      <c r="L24" s="110"/>
      <c r="M24" s="110"/>
    </row>
    <row r="25" spans="1:13" ht="18" customHeight="1">
      <c r="A25" s="320"/>
      <c r="B25" s="320"/>
      <c r="C25" s="25" t="s">
        <v>8</v>
      </c>
      <c r="D25" s="107"/>
      <c r="E25" s="107"/>
      <c r="F25" s="108">
        <v>78006</v>
      </c>
      <c r="G25" s="134">
        <f t="shared" si="1"/>
        <v>15.496998184209376</v>
      </c>
      <c r="H25" s="135">
        <v>69141</v>
      </c>
      <c r="I25" s="136">
        <f t="shared" si="0"/>
        <v>12.821625374235257</v>
      </c>
      <c r="J25" s="110"/>
      <c r="K25" s="110"/>
      <c r="L25" s="110"/>
      <c r="M25" s="110"/>
    </row>
    <row r="26" spans="1:13" ht="18" customHeight="1">
      <c r="A26" s="320"/>
      <c r="B26" s="320"/>
      <c r="C26" s="26" t="s">
        <v>9</v>
      </c>
      <c r="D26" s="256"/>
      <c r="E26" s="256"/>
      <c r="F26" s="140">
        <v>51105</v>
      </c>
      <c r="G26" s="141">
        <f t="shared" si="1"/>
        <v>10.152733023152324</v>
      </c>
      <c r="H26" s="142">
        <v>57805</v>
      </c>
      <c r="I26" s="143">
        <f t="shared" si="0"/>
        <v>-11.590692846639561</v>
      </c>
      <c r="J26" s="110"/>
      <c r="K26" s="110"/>
      <c r="L26" s="110"/>
      <c r="M26" s="110"/>
    </row>
    <row r="27" spans="1:13" ht="18" customHeight="1">
      <c r="A27" s="320"/>
      <c r="B27" s="321"/>
      <c r="C27" s="28" t="s">
        <v>10</v>
      </c>
      <c r="D27" s="159"/>
      <c r="E27" s="159"/>
      <c r="F27" s="144">
        <f>SUM(F9,F20:F26)</f>
        <v>503362</v>
      </c>
      <c r="G27" s="145">
        <f t="shared" si="1"/>
        <v>100</v>
      </c>
      <c r="H27" s="144">
        <f>SUM(H9,H20:H26)</f>
        <v>499328</v>
      </c>
      <c r="I27" s="146">
        <f t="shared" si="0"/>
        <v>0.80788579851320819</v>
      </c>
      <c r="J27" s="110"/>
      <c r="K27" s="110"/>
      <c r="L27" s="110"/>
      <c r="M27" s="110"/>
    </row>
    <row r="28" spans="1:13" ht="18" customHeight="1">
      <c r="A28" s="320"/>
      <c r="B28" s="319" t="s">
        <v>89</v>
      </c>
      <c r="C28" s="36" t="s">
        <v>11</v>
      </c>
      <c r="D28" s="165"/>
      <c r="E28" s="165"/>
      <c r="F28" s="125">
        <v>223889</v>
      </c>
      <c r="G28" s="126">
        <f t="shared" ref="G28:G45" si="2">F28/$F$45*100</f>
        <v>45.91756581875309</v>
      </c>
      <c r="H28" s="125">
        <v>228021</v>
      </c>
      <c r="I28" s="147">
        <f t="shared" si="0"/>
        <v>-1.8121137965362855</v>
      </c>
      <c r="J28" s="110"/>
      <c r="K28" s="110"/>
      <c r="L28" s="110"/>
      <c r="M28" s="110"/>
    </row>
    <row r="29" spans="1:13" ht="18" customHeight="1">
      <c r="A29" s="320"/>
      <c r="B29" s="320"/>
      <c r="C29" s="6"/>
      <c r="D29" s="172" t="s">
        <v>12</v>
      </c>
      <c r="E29" s="107"/>
      <c r="F29" s="108">
        <v>129601</v>
      </c>
      <c r="G29" s="134">
        <f t="shared" si="2"/>
        <v>26.579967964822831</v>
      </c>
      <c r="H29" s="108">
        <v>130377</v>
      </c>
      <c r="I29" s="148">
        <f t="shared" si="0"/>
        <v>-0.59519700560681787</v>
      </c>
      <c r="J29" s="110"/>
      <c r="K29" s="110"/>
      <c r="L29" s="110"/>
      <c r="M29" s="110"/>
    </row>
    <row r="30" spans="1:13" ht="18" customHeight="1">
      <c r="A30" s="320"/>
      <c r="B30" s="320"/>
      <c r="C30" s="6"/>
      <c r="D30" s="172" t="s">
        <v>33</v>
      </c>
      <c r="E30" s="107"/>
      <c r="F30" s="108">
        <v>5706</v>
      </c>
      <c r="G30" s="134">
        <f t="shared" si="2"/>
        <v>1.1702478932051379</v>
      </c>
      <c r="H30" s="108">
        <v>5544</v>
      </c>
      <c r="I30" s="148">
        <f t="shared" si="0"/>
        <v>2.9220779220779258</v>
      </c>
      <c r="J30" s="110"/>
      <c r="K30" s="110"/>
      <c r="L30" s="110"/>
      <c r="M30" s="110"/>
    </row>
    <row r="31" spans="1:13" ht="18" customHeight="1">
      <c r="A31" s="320"/>
      <c r="B31" s="320"/>
      <c r="C31" s="14"/>
      <c r="D31" s="172" t="s">
        <v>13</v>
      </c>
      <c r="E31" s="107"/>
      <c r="F31" s="108">
        <v>88582</v>
      </c>
      <c r="G31" s="134">
        <f t="shared" si="2"/>
        <v>18.167349960725119</v>
      </c>
      <c r="H31" s="108">
        <v>92100</v>
      </c>
      <c r="I31" s="148">
        <f t="shared" si="0"/>
        <v>-3.8197611292073885</v>
      </c>
      <c r="J31" s="110"/>
      <c r="K31" s="110"/>
      <c r="L31" s="110"/>
      <c r="M31" s="110"/>
    </row>
    <row r="32" spans="1:13" ht="18" customHeight="1">
      <c r="A32" s="320"/>
      <c r="B32" s="320"/>
      <c r="C32" s="31" t="s">
        <v>14</v>
      </c>
      <c r="D32" s="203"/>
      <c r="E32" s="203"/>
      <c r="F32" s="125">
        <v>157510</v>
      </c>
      <c r="G32" s="126">
        <f t="shared" si="2"/>
        <v>32.303846067076982</v>
      </c>
      <c r="H32" s="125">
        <v>159466</v>
      </c>
      <c r="I32" s="147">
        <f t="shared" si="0"/>
        <v>-1.2265937566628637</v>
      </c>
      <c r="J32" s="110"/>
      <c r="K32" s="110"/>
      <c r="L32" s="110"/>
      <c r="M32" s="110"/>
    </row>
    <row r="33" spans="1:13" ht="18" customHeight="1">
      <c r="A33" s="320"/>
      <c r="B33" s="320"/>
      <c r="C33" s="6"/>
      <c r="D33" s="172" t="s">
        <v>15</v>
      </c>
      <c r="E33" s="107"/>
      <c r="F33" s="108">
        <v>21010</v>
      </c>
      <c r="G33" s="134">
        <f t="shared" si="2"/>
        <v>4.3089569288888798</v>
      </c>
      <c r="H33" s="108">
        <v>20601</v>
      </c>
      <c r="I33" s="148">
        <f t="shared" si="0"/>
        <v>1.9853405174506067</v>
      </c>
      <c r="J33" s="110"/>
      <c r="K33" s="110"/>
      <c r="L33" s="110"/>
      <c r="M33" s="110"/>
    </row>
    <row r="34" spans="1:13" ht="18" customHeight="1">
      <c r="A34" s="320"/>
      <c r="B34" s="320"/>
      <c r="C34" s="6"/>
      <c r="D34" s="172" t="s">
        <v>34</v>
      </c>
      <c r="E34" s="107"/>
      <c r="F34" s="108">
        <v>6060</v>
      </c>
      <c r="G34" s="134">
        <f t="shared" si="2"/>
        <v>1.2428500232778017</v>
      </c>
      <c r="H34" s="108">
        <v>6309</v>
      </c>
      <c r="I34" s="148">
        <f t="shared" si="0"/>
        <v>-3.9467427484545903</v>
      </c>
      <c r="J34" s="110"/>
      <c r="K34" s="110"/>
      <c r="L34" s="110"/>
      <c r="M34" s="110"/>
    </row>
    <row r="35" spans="1:13" ht="18" customHeight="1">
      <c r="A35" s="320"/>
      <c r="B35" s="320"/>
      <c r="C35" s="6"/>
      <c r="D35" s="172" t="s">
        <v>35</v>
      </c>
      <c r="E35" s="107"/>
      <c r="F35" s="108">
        <v>104806</v>
      </c>
      <c r="G35" s="134">
        <f t="shared" si="2"/>
        <v>21.494742498292617</v>
      </c>
      <c r="H35" s="108">
        <v>104241</v>
      </c>
      <c r="I35" s="148">
        <f t="shared" si="0"/>
        <v>0.54201321936666602</v>
      </c>
      <c r="J35" s="110"/>
      <c r="K35" s="110"/>
      <c r="L35" s="110"/>
      <c r="M35" s="110"/>
    </row>
    <row r="36" spans="1:13" ht="18" customHeight="1">
      <c r="A36" s="320"/>
      <c r="B36" s="320"/>
      <c r="C36" s="6"/>
      <c r="D36" s="172" t="s">
        <v>36</v>
      </c>
      <c r="E36" s="107"/>
      <c r="F36" s="108">
        <v>6197</v>
      </c>
      <c r="G36" s="134">
        <f t="shared" si="2"/>
        <v>1.2709474577974482</v>
      </c>
      <c r="H36" s="108">
        <v>5805</v>
      </c>
      <c r="I36" s="148">
        <f t="shared" si="0"/>
        <v>6.7527993109388396</v>
      </c>
      <c r="J36" s="110"/>
      <c r="K36" s="110"/>
      <c r="L36" s="110"/>
      <c r="M36" s="110"/>
    </row>
    <row r="37" spans="1:13" ht="18" customHeight="1">
      <c r="A37" s="320"/>
      <c r="B37" s="320"/>
      <c r="C37" s="6"/>
      <c r="D37" s="172" t="s">
        <v>16</v>
      </c>
      <c r="E37" s="107"/>
      <c r="F37" s="108">
        <v>2792</v>
      </c>
      <c r="G37" s="134">
        <f t="shared" si="2"/>
        <v>0.57261341006462407</v>
      </c>
      <c r="H37" s="108">
        <v>3960</v>
      </c>
      <c r="I37" s="148">
        <f t="shared" si="0"/>
        <v>-29.494949494949495</v>
      </c>
      <c r="J37" s="110"/>
      <c r="K37" s="110"/>
      <c r="L37" s="110"/>
      <c r="M37" s="110"/>
    </row>
    <row r="38" spans="1:13" ht="18" customHeight="1">
      <c r="A38" s="320"/>
      <c r="B38" s="320"/>
      <c r="C38" s="14"/>
      <c r="D38" s="172" t="s">
        <v>37</v>
      </c>
      <c r="E38" s="107"/>
      <c r="F38" s="108">
        <v>16645</v>
      </c>
      <c r="G38" s="134">
        <f t="shared" si="2"/>
        <v>3.4137357487556121</v>
      </c>
      <c r="H38" s="108">
        <v>18550</v>
      </c>
      <c r="I38" s="148">
        <f t="shared" si="0"/>
        <v>-10.269541778975743</v>
      </c>
      <c r="J38" s="110"/>
      <c r="K38" s="110"/>
      <c r="L38" s="110"/>
      <c r="M38" s="110"/>
    </row>
    <row r="39" spans="1:13" ht="18" customHeight="1">
      <c r="A39" s="320"/>
      <c r="B39" s="320"/>
      <c r="C39" s="31" t="s">
        <v>17</v>
      </c>
      <c r="D39" s="203"/>
      <c r="E39" s="203"/>
      <c r="F39" s="125">
        <v>106190</v>
      </c>
      <c r="G39" s="126">
        <f t="shared" si="2"/>
        <v>21.778588114169924</v>
      </c>
      <c r="H39" s="125">
        <v>94649</v>
      </c>
      <c r="I39" s="147">
        <f t="shared" si="0"/>
        <v>12.193472725543852</v>
      </c>
      <c r="J39" s="110"/>
      <c r="K39" s="110"/>
      <c r="L39" s="110"/>
      <c r="M39" s="110"/>
    </row>
    <row r="40" spans="1:13" ht="18" customHeight="1">
      <c r="A40" s="320"/>
      <c r="B40" s="320"/>
      <c r="C40" s="6"/>
      <c r="D40" s="188" t="s">
        <v>18</v>
      </c>
      <c r="E40" s="189"/>
      <c r="F40" s="130">
        <v>104519</v>
      </c>
      <c r="G40" s="131">
        <f t="shared" si="2"/>
        <v>21.435881449335405</v>
      </c>
      <c r="H40" s="130">
        <v>91490</v>
      </c>
      <c r="I40" s="149">
        <f t="shared" si="0"/>
        <v>14.240900644879218</v>
      </c>
      <c r="J40" s="110"/>
      <c r="K40" s="110"/>
      <c r="L40" s="110"/>
      <c r="M40" s="110"/>
    </row>
    <row r="41" spans="1:13" ht="18" customHeight="1">
      <c r="A41" s="320"/>
      <c r="B41" s="320"/>
      <c r="C41" s="6"/>
      <c r="D41" s="251"/>
      <c r="E41" s="257" t="s">
        <v>92</v>
      </c>
      <c r="F41" s="108">
        <v>74268</v>
      </c>
      <c r="G41" s="134">
        <f t="shared" si="2"/>
        <v>15.231680780329334</v>
      </c>
      <c r="H41" s="108">
        <v>68700</v>
      </c>
      <c r="I41" s="150">
        <f t="shared" si="0"/>
        <v>8.1048034934497757</v>
      </c>
      <c r="J41" s="110"/>
      <c r="K41" s="110"/>
      <c r="L41" s="110"/>
      <c r="M41" s="110"/>
    </row>
    <row r="42" spans="1:13" ht="18" customHeight="1">
      <c r="A42" s="320"/>
      <c r="B42" s="320"/>
      <c r="C42" s="6"/>
      <c r="D42" s="253"/>
      <c r="E42" s="258" t="s">
        <v>38</v>
      </c>
      <c r="F42" s="108">
        <v>30251</v>
      </c>
      <c r="G42" s="134">
        <f t="shared" si="2"/>
        <v>6.2042006690060685</v>
      </c>
      <c r="H42" s="108">
        <v>22790</v>
      </c>
      <c r="I42" s="150">
        <f t="shared" si="0"/>
        <v>32.738043001316377</v>
      </c>
      <c r="J42" s="110"/>
      <c r="K42" s="110"/>
      <c r="L42" s="110"/>
      <c r="M42" s="110"/>
    </row>
    <row r="43" spans="1:13" ht="18" customHeight="1">
      <c r="A43" s="320"/>
      <c r="B43" s="320"/>
      <c r="C43" s="6"/>
      <c r="D43" s="172" t="s">
        <v>39</v>
      </c>
      <c r="E43" s="259"/>
      <c r="F43" s="108">
        <v>1671</v>
      </c>
      <c r="G43" s="134">
        <f t="shared" si="2"/>
        <v>0.3427066648345225</v>
      </c>
      <c r="H43" s="130">
        <v>3159</v>
      </c>
      <c r="I43" s="260">
        <f t="shared" si="0"/>
        <v>-47.103513770180442</v>
      </c>
      <c r="J43" s="110"/>
      <c r="K43" s="110"/>
      <c r="L43" s="110"/>
      <c r="M43" s="110"/>
    </row>
    <row r="44" spans="1:13" ht="18" customHeight="1">
      <c r="A44" s="320"/>
      <c r="B44" s="320"/>
      <c r="C44" s="10"/>
      <c r="D44" s="261" t="s">
        <v>40</v>
      </c>
      <c r="E44" s="262"/>
      <c r="F44" s="151" t="s">
        <v>255</v>
      </c>
      <c r="G44" s="145" t="e">
        <f t="shared" si="2"/>
        <v>#VALUE!</v>
      </c>
      <c r="H44" s="142">
        <v>0</v>
      </c>
      <c r="I44" s="143" t="e">
        <f t="shared" si="0"/>
        <v>#VALUE!</v>
      </c>
      <c r="J44" s="110"/>
      <c r="K44" s="110"/>
      <c r="L44" s="110"/>
      <c r="M44" s="110"/>
    </row>
    <row r="45" spans="1:13" ht="18" customHeight="1">
      <c r="A45" s="321"/>
      <c r="B45" s="321"/>
      <c r="C45" s="10" t="s">
        <v>19</v>
      </c>
      <c r="D45" s="236"/>
      <c r="E45" s="236"/>
      <c r="F45" s="152">
        <f>SUM(F28,F32,F39)</f>
        <v>487589</v>
      </c>
      <c r="G45" s="145">
        <f t="shared" si="2"/>
        <v>100</v>
      </c>
      <c r="H45" s="152">
        <f>SUM(H28,H32,H39)</f>
        <v>482136</v>
      </c>
      <c r="I45" s="263">
        <f t="shared" si="0"/>
        <v>1.1310086780493389</v>
      </c>
      <c r="J45" s="110"/>
      <c r="K45" s="110"/>
      <c r="L45" s="110"/>
      <c r="M45" s="110"/>
    </row>
    <row r="46" spans="1:13">
      <c r="A46" s="51" t="s">
        <v>20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>
      <c r="A47" s="52" t="s">
        <v>21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4:13"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4:13"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4:13"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4:13"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4:13"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4:13"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7" spans="4:13">
      <c r="I57" s="7"/>
    </row>
    <row r="58" spans="4:13">
      <c r="I58" s="7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0" width="17.08984375" style="2" bestFit="1" customWidth="1"/>
    <col min="11" max="16384" width="9" style="2"/>
  </cols>
  <sheetData>
    <row r="1" spans="1:11" ht="34" customHeight="1">
      <c r="A1" s="60" t="s">
        <v>0</v>
      </c>
      <c r="B1" s="60"/>
      <c r="C1" s="49" t="s">
        <v>261</v>
      </c>
      <c r="D1" s="61"/>
      <c r="E1" s="61"/>
    </row>
    <row r="4" spans="1:11">
      <c r="A4" s="62" t="s">
        <v>114</v>
      </c>
      <c r="H4" s="110"/>
      <c r="I4" s="110"/>
      <c r="J4" s="110"/>
      <c r="K4" s="110"/>
    </row>
    <row r="5" spans="1:11">
      <c r="H5" s="110"/>
      <c r="I5" s="116" t="s">
        <v>115</v>
      </c>
      <c r="J5" s="110"/>
      <c r="K5" s="110"/>
    </row>
    <row r="6" spans="1:11" s="67" customFormat="1" ht="29.25" customHeight="1">
      <c r="A6" s="63" t="s">
        <v>116</v>
      </c>
      <c r="B6" s="64"/>
      <c r="C6" s="64"/>
      <c r="D6" s="65"/>
      <c r="E6" s="66" t="s">
        <v>233</v>
      </c>
      <c r="F6" s="66" t="s">
        <v>239</v>
      </c>
      <c r="G6" s="66" t="s">
        <v>240</v>
      </c>
      <c r="H6" s="264" t="s">
        <v>241</v>
      </c>
      <c r="I6" s="264" t="s">
        <v>243</v>
      </c>
      <c r="J6" s="265"/>
      <c r="K6" s="265"/>
    </row>
    <row r="7" spans="1:11" ht="27" customHeight="1">
      <c r="A7" s="363" t="s">
        <v>117</v>
      </c>
      <c r="B7" s="36" t="s">
        <v>118</v>
      </c>
      <c r="C7" s="37"/>
      <c r="D7" s="44" t="s">
        <v>119</v>
      </c>
      <c r="E7" s="68">
        <v>516078</v>
      </c>
      <c r="F7" s="69">
        <v>508721</v>
      </c>
      <c r="G7" s="69">
        <v>495553</v>
      </c>
      <c r="H7" s="266">
        <v>499328</v>
      </c>
      <c r="I7" s="266">
        <v>503362</v>
      </c>
      <c r="J7" s="110"/>
      <c r="K7" s="110"/>
    </row>
    <row r="8" spans="1:11" ht="27" customHeight="1">
      <c r="A8" s="320"/>
      <c r="B8" s="8"/>
      <c r="C8" s="19" t="s">
        <v>120</v>
      </c>
      <c r="D8" s="43" t="s">
        <v>42</v>
      </c>
      <c r="E8" s="70">
        <v>298121</v>
      </c>
      <c r="F8" s="70">
        <v>295915</v>
      </c>
      <c r="G8" s="70">
        <v>297575</v>
      </c>
      <c r="H8" s="267">
        <v>302575</v>
      </c>
      <c r="I8" s="268">
        <v>302488</v>
      </c>
      <c r="J8" s="110"/>
      <c r="K8" s="110"/>
    </row>
    <row r="9" spans="1:11" ht="27" customHeight="1">
      <c r="A9" s="320"/>
      <c r="B9" s="25" t="s">
        <v>121</v>
      </c>
      <c r="C9" s="24"/>
      <c r="D9" s="45"/>
      <c r="E9" s="71">
        <v>493582</v>
      </c>
      <c r="F9" s="71">
        <v>490076</v>
      </c>
      <c r="G9" s="71">
        <v>476866</v>
      </c>
      <c r="H9" s="269">
        <v>482135</v>
      </c>
      <c r="I9" s="270">
        <v>487589</v>
      </c>
      <c r="J9" s="110"/>
      <c r="K9" s="110"/>
    </row>
    <row r="10" spans="1:11" ht="27" customHeight="1">
      <c r="A10" s="320"/>
      <c r="B10" s="25" t="s">
        <v>122</v>
      </c>
      <c r="C10" s="24"/>
      <c r="D10" s="45"/>
      <c r="E10" s="71">
        <v>22496</v>
      </c>
      <c r="F10" s="71">
        <v>18646</v>
      </c>
      <c r="G10" s="71">
        <v>18687</v>
      </c>
      <c r="H10" s="269">
        <v>17193</v>
      </c>
      <c r="I10" s="270">
        <v>15773</v>
      </c>
      <c r="J10" s="110"/>
      <c r="K10" s="110"/>
    </row>
    <row r="11" spans="1:11" ht="27" customHeight="1">
      <c r="A11" s="320"/>
      <c r="B11" s="25" t="s">
        <v>123</v>
      </c>
      <c r="C11" s="24"/>
      <c r="D11" s="45"/>
      <c r="E11" s="71">
        <v>21145</v>
      </c>
      <c r="F11" s="71">
        <v>17208</v>
      </c>
      <c r="G11" s="71">
        <v>17086</v>
      </c>
      <c r="H11" s="269">
        <v>15889</v>
      </c>
      <c r="I11" s="270">
        <v>14434</v>
      </c>
      <c r="J11" s="110"/>
      <c r="K11" s="110"/>
    </row>
    <row r="12" spans="1:11" ht="27" customHeight="1">
      <c r="A12" s="320"/>
      <c r="B12" s="25" t="s">
        <v>124</v>
      </c>
      <c r="C12" s="24"/>
      <c r="D12" s="45"/>
      <c r="E12" s="71">
        <v>1351</v>
      </c>
      <c r="F12" s="71">
        <v>1437</v>
      </c>
      <c r="G12" s="71">
        <v>1601</v>
      </c>
      <c r="H12" s="269">
        <v>1304</v>
      </c>
      <c r="I12" s="270">
        <v>1339</v>
      </c>
      <c r="J12" s="110"/>
      <c r="K12" s="110"/>
    </row>
    <row r="13" spans="1:11" ht="27" customHeight="1">
      <c r="A13" s="320"/>
      <c r="B13" s="25" t="s">
        <v>125</v>
      </c>
      <c r="C13" s="24"/>
      <c r="D13" s="47"/>
      <c r="E13" s="72">
        <v>90</v>
      </c>
      <c r="F13" s="72">
        <v>86</v>
      </c>
      <c r="G13" s="72">
        <v>164</v>
      </c>
      <c r="H13" s="271">
        <v>-297</v>
      </c>
      <c r="I13" s="272">
        <v>35</v>
      </c>
      <c r="J13" s="110"/>
      <c r="K13" s="110"/>
    </row>
    <row r="14" spans="1:11" ht="27" customHeight="1">
      <c r="A14" s="320"/>
      <c r="B14" s="48" t="s">
        <v>126</v>
      </c>
      <c r="C14" s="34"/>
      <c r="D14" s="47"/>
      <c r="E14" s="72">
        <v>0</v>
      </c>
      <c r="F14" s="72">
        <v>0</v>
      </c>
      <c r="G14" s="72">
        <v>0</v>
      </c>
      <c r="H14" s="271">
        <v>0</v>
      </c>
      <c r="I14" s="272">
        <v>0</v>
      </c>
      <c r="J14" s="110"/>
      <c r="K14" s="110"/>
    </row>
    <row r="15" spans="1:11" ht="27" customHeight="1">
      <c r="A15" s="320"/>
      <c r="B15" s="26" t="s">
        <v>127</v>
      </c>
      <c r="C15" s="27"/>
      <c r="D15" s="73"/>
      <c r="E15" s="74">
        <v>92</v>
      </c>
      <c r="F15" s="74">
        <v>288</v>
      </c>
      <c r="G15" s="74">
        <v>345</v>
      </c>
      <c r="H15" s="273">
        <v>-116</v>
      </c>
      <c r="I15" s="274">
        <v>216</v>
      </c>
      <c r="J15" s="110"/>
      <c r="K15" s="110"/>
    </row>
    <row r="16" spans="1:11" ht="27" customHeight="1">
      <c r="A16" s="320"/>
      <c r="B16" s="75" t="s">
        <v>128</v>
      </c>
      <c r="C16" s="76"/>
      <c r="D16" s="77" t="s">
        <v>43</v>
      </c>
      <c r="E16" s="78">
        <v>44454</v>
      </c>
      <c r="F16" s="78">
        <v>39939</v>
      </c>
      <c r="G16" s="78">
        <v>42214</v>
      </c>
      <c r="H16" s="275">
        <v>40599</v>
      </c>
      <c r="I16" s="276">
        <v>40516</v>
      </c>
      <c r="J16" s="110"/>
      <c r="K16" s="110"/>
    </row>
    <row r="17" spans="1:11" ht="27" customHeight="1">
      <c r="A17" s="320"/>
      <c r="B17" s="25" t="s">
        <v>129</v>
      </c>
      <c r="C17" s="24"/>
      <c r="D17" s="43" t="s">
        <v>44</v>
      </c>
      <c r="E17" s="71">
        <v>43909</v>
      </c>
      <c r="F17" s="71">
        <v>42778</v>
      </c>
      <c r="G17" s="71">
        <v>44928</v>
      </c>
      <c r="H17" s="269">
        <v>42157</v>
      </c>
      <c r="I17" s="270">
        <v>40514</v>
      </c>
      <c r="J17" s="110"/>
      <c r="K17" s="110"/>
    </row>
    <row r="18" spans="1:11" ht="27" customHeight="1">
      <c r="A18" s="320"/>
      <c r="B18" s="25" t="s">
        <v>130</v>
      </c>
      <c r="C18" s="24"/>
      <c r="D18" s="43" t="s">
        <v>45</v>
      </c>
      <c r="E18" s="71">
        <v>1224292</v>
      </c>
      <c r="F18" s="71">
        <v>1215152</v>
      </c>
      <c r="G18" s="71">
        <v>1200027</v>
      </c>
      <c r="H18" s="269">
        <v>1186123</v>
      </c>
      <c r="I18" s="270">
        <v>1182985</v>
      </c>
      <c r="J18" s="110"/>
      <c r="K18" s="110"/>
    </row>
    <row r="19" spans="1:11" ht="27" customHeight="1">
      <c r="A19" s="320"/>
      <c r="B19" s="25" t="s">
        <v>131</v>
      </c>
      <c r="C19" s="24"/>
      <c r="D19" s="43" t="s">
        <v>132</v>
      </c>
      <c r="E19" s="71">
        <f>E17+E18-E16</f>
        <v>1223747</v>
      </c>
      <c r="F19" s="71">
        <f>F17+F18-F16</f>
        <v>1217991</v>
      </c>
      <c r="G19" s="71">
        <f>G17+G18-G16</f>
        <v>1202741</v>
      </c>
      <c r="H19" s="269">
        <f>H17+H18-H16</f>
        <v>1187681</v>
      </c>
      <c r="I19" s="269">
        <f>I17+I18-I16</f>
        <v>1182983</v>
      </c>
      <c r="J19" s="110"/>
      <c r="K19" s="110"/>
    </row>
    <row r="20" spans="1:11" ht="27" customHeight="1">
      <c r="A20" s="320"/>
      <c r="B20" s="25" t="s">
        <v>133</v>
      </c>
      <c r="C20" s="24"/>
      <c r="D20" s="45" t="s">
        <v>134</v>
      </c>
      <c r="E20" s="79">
        <f>E18/E8</f>
        <v>4.1066949325944835</v>
      </c>
      <c r="F20" s="79">
        <f>F18/F8</f>
        <v>4.1064224523934234</v>
      </c>
      <c r="G20" s="79">
        <f>G18/G8</f>
        <v>4.0326875577585479</v>
      </c>
      <c r="H20" s="277">
        <f>H18/H8</f>
        <v>3.9200958440056186</v>
      </c>
      <c r="I20" s="277">
        <f>I18/I8</f>
        <v>3.9108493560075108</v>
      </c>
      <c r="J20" s="110"/>
      <c r="K20" s="110"/>
    </row>
    <row r="21" spans="1:11" ht="27" customHeight="1">
      <c r="A21" s="320"/>
      <c r="B21" s="25" t="s">
        <v>135</v>
      </c>
      <c r="C21" s="24"/>
      <c r="D21" s="45" t="s">
        <v>136</v>
      </c>
      <c r="E21" s="79">
        <f>E19/E8</f>
        <v>4.1048668158231054</v>
      </c>
      <c r="F21" s="79">
        <f>F19/F8</f>
        <v>4.1160164236351653</v>
      </c>
      <c r="G21" s="79">
        <f>G19/G8</f>
        <v>4.041807947576241</v>
      </c>
      <c r="H21" s="277">
        <f>H19/H8</f>
        <v>3.9252449805833263</v>
      </c>
      <c r="I21" s="277">
        <f>I19/I8</f>
        <v>3.9108427441749756</v>
      </c>
      <c r="J21" s="110"/>
      <c r="K21" s="110"/>
    </row>
    <row r="22" spans="1:11" ht="27" customHeight="1">
      <c r="A22" s="320"/>
      <c r="B22" s="25" t="s">
        <v>137</v>
      </c>
      <c r="C22" s="24"/>
      <c r="D22" s="45" t="s">
        <v>138</v>
      </c>
      <c r="E22" s="71">
        <f>E18/E24*1000000</f>
        <v>1148138.2839051399</v>
      </c>
      <c r="F22" s="71">
        <f>F18/F24*1000000</f>
        <v>1139566.8124629569</v>
      </c>
      <c r="G22" s="71">
        <f>G18/G24*1000000</f>
        <v>1125382.6214823206</v>
      </c>
      <c r="H22" s="269">
        <f>H18/H24*1000000</f>
        <v>1112343.4815553939</v>
      </c>
      <c r="I22" s="269">
        <f>I18/I24*1000000</f>
        <v>1109400.6722134277</v>
      </c>
      <c r="J22" s="110"/>
      <c r="K22" s="110"/>
    </row>
    <row r="23" spans="1:11" ht="27" customHeight="1">
      <c r="A23" s="320"/>
      <c r="B23" s="25" t="s">
        <v>139</v>
      </c>
      <c r="C23" s="24"/>
      <c r="D23" s="45" t="s">
        <v>140</v>
      </c>
      <c r="E23" s="71">
        <f>E19/E24*1000000</f>
        <v>1147627.1841309615</v>
      </c>
      <c r="F23" s="71">
        <f>F19/F24*1000000</f>
        <v>1142229.2202774379</v>
      </c>
      <c r="G23" s="71">
        <f>G19/G24*1000000</f>
        <v>1127927.8045779534</v>
      </c>
      <c r="H23" s="269">
        <f>H19/H24*1000000</f>
        <v>1113804.5704511181</v>
      </c>
      <c r="I23" s="269">
        <f>I19/I24*1000000</f>
        <v>1109398.7966179261</v>
      </c>
      <c r="J23" s="110"/>
      <c r="K23" s="110"/>
    </row>
    <row r="24" spans="1:11" ht="27" customHeight="1">
      <c r="A24" s="320"/>
      <c r="B24" s="80" t="s">
        <v>141</v>
      </c>
      <c r="C24" s="81"/>
      <c r="D24" s="82" t="s">
        <v>142</v>
      </c>
      <c r="E24" s="74">
        <v>1066328</v>
      </c>
      <c r="F24" s="74">
        <f>E24</f>
        <v>1066328</v>
      </c>
      <c r="G24" s="74">
        <f>F24</f>
        <v>1066328</v>
      </c>
      <c r="H24" s="274">
        <f>G24</f>
        <v>1066328</v>
      </c>
      <c r="I24" s="274">
        <f>H24</f>
        <v>1066328</v>
      </c>
      <c r="J24" s="110"/>
      <c r="K24" s="110"/>
    </row>
    <row r="25" spans="1:11" ht="27" customHeight="1">
      <c r="A25" s="320"/>
      <c r="B25" s="9" t="s">
        <v>143</v>
      </c>
      <c r="C25" s="83"/>
      <c r="D25" s="84"/>
      <c r="E25" s="70">
        <v>302349</v>
      </c>
      <c r="F25" s="70">
        <v>299025</v>
      </c>
      <c r="G25" s="70">
        <v>298614</v>
      </c>
      <c r="H25" s="267">
        <v>297566</v>
      </c>
      <c r="I25" s="278">
        <v>296833</v>
      </c>
      <c r="J25" s="110"/>
      <c r="K25" s="110"/>
    </row>
    <row r="26" spans="1:11" ht="27" customHeight="1">
      <c r="A26" s="320"/>
      <c r="B26" s="85" t="s">
        <v>144</v>
      </c>
      <c r="C26" s="86"/>
      <c r="D26" s="87"/>
      <c r="E26" s="88">
        <v>0.45300000000000001</v>
      </c>
      <c r="F26" s="88">
        <v>0.46700000000000003</v>
      </c>
      <c r="G26" s="88">
        <v>0.47764000000000001</v>
      </c>
      <c r="H26" s="279">
        <v>0.47778999999999999</v>
      </c>
      <c r="I26" s="280">
        <v>0.48283999999999999</v>
      </c>
      <c r="J26" s="110"/>
      <c r="K26" s="110"/>
    </row>
    <row r="27" spans="1:11" ht="27" customHeight="1">
      <c r="A27" s="320"/>
      <c r="B27" s="85" t="s">
        <v>145</v>
      </c>
      <c r="C27" s="86"/>
      <c r="D27" s="87"/>
      <c r="E27" s="89">
        <v>0.4</v>
      </c>
      <c r="F27" s="89">
        <v>0.5</v>
      </c>
      <c r="G27" s="89">
        <v>0.5</v>
      </c>
      <c r="H27" s="281">
        <v>0.4</v>
      </c>
      <c r="I27" s="282">
        <v>0.5</v>
      </c>
      <c r="J27" s="110"/>
      <c r="K27" s="110"/>
    </row>
    <row r="28" spans="1:11" ht="27" customHeight="1">
      <c r="A28" s="320"/>
      <c r="B28" s="85" t="s">
        <v>146</v>
      </c>
      <c r="C28" s="86"/>
      <c r="D28" s="87"/>
      <c r="E28" s="89">
        <v>95.3</v>
      </c>
      <c r="F28" s="89">
        <v>96.5</v>
      </c>
      <c r="G28" s="89">
        <v>96.2</v>
      </c>
      <c r="H28" s="281">
        <v>96.2</v>
      </c>
      <c r="I28" s="282">
        <v>96.9</v>
      </c>
      <c r="J28" s="110"/>
      <c r="K28" s="110"/>
    </row>
    <row r="29" spans="1:11" ht="27" customHeight="1">
      <c r="A29" s="320"/>
      <c r="B29" s="90" t="s">
        <v>147</v>
      </c>
      <c r="C29" s="91"/>
      <c r="D29" s="92"/>
      <c r="E29" s="93">
        <v>47.4</v>
      </c>
      <c r="F29" s="93">
        <v>45.9</v>
      </c>
      <c r="G29" s="93">
        <v>44.4</v>
      </c>
      <c r="H29" s="283">
        <v>44.1</v>
      </c>
      <c r="I29" s="284">
        <v>42.1</v>
      </c>
      <c r="J29" s="110"/>
      <c r="K29" s="110"/>
    </row>
    <row r="30" spans="1:11" ht="27" customHeight="1">
      <c r="A30" s="320"/>
      <c r="B30" s="363" t="s">
        <v>148</v>
      </c>
      <c r="C30" s="16" t="s">
        <v>149</v>
      </c>
      <c r="D30" s="94"/>
      <c r="E30" s="95">
        <v>0</v>
      </c>
      <c r="F30" s="95">
        <v>0</v>
      </c>
      <c r="G30" s="95">
        <v>0</v>
      </c>
      <c r="H30" s="285">
        <v>0</v>
      </c>
      <c r="I30" s="286">
        <v>0</v>
      </c>
      <c r="J30" s="110"/>
      <c r="K30" s="110"/>
    </row>
    <row r="31" spans="1:11" ht="27" customHeight="1">
      <c r="A31" s="320"/>
      <c r="B31" s="320"/>
      <c r="C31" s="85" t="s">
        <v>150</v>
      </c>
      <c r="D31" s="87"/>
      <c r="E31" s="89">
        <v>0</v>
      </c>
      <c r="F31" s="89">
        <v>0</v>
      </c>
      <c r="G31" s="89">
        <v>0</v>
      </c>
      <c r="H31" s="281">
        <v>0</v>
      </c>
      <c r="I31" s="282">
        <v>0</v>
      </c>
      <c r="J31" s="110"/>
      <c r="K31" s="110"/>
    </row>
    <row r="32" spans="1:11" ht="27" customHeight="1">
      <c r="A32" s="320"/>
      <c r="B32" s="320"/>
      <c r="C32" s="85" t="s">
        <v>151</v>
      </c>
      <c r="D32" s="87"/>
      <c r="E32" s="89">
        <v>14.7</v>
      </c>
      <c r="F32" s="89">
        <v>13.7</v>
      </c>
      <c r="G32" s="89">
        <v>13.2</v>
      </c>
      <c r="H32" s="281">
        <v>13.2</v>
      </c>
      <c r="I32" s="282">
        <v>13.1</v>
      </c>
      <c r="J32" s="110"/>
      <c r="K32" s="110"/>
    </row>
    <row r="33" spans="1:11" ht="27" customHeight="1">
      <c r="A33" s="321"/>
      <c r="B33" s="321"/>
      <c r="C33" s="90" t="s">
        <v>152</v>
      </c>
      <c r="D33" s="92"/>
      <c r="E33" s="93">
        <v>253.3</v>
      </c>
      <c r="F33" s="93">
        <v>258.2</v>
      </c>
      <c r="G33" s="93">
        <v>254.9</v>
      </c>
      <c r="H33" s="283">
        <v>252.3</v>
      </c>
      <c r="I33" s="287">
        <v>253.5</v>
      </c>
      <c r="J33" s="110"/>
      <c r="K33" s="110"/>
    </row>
    <row r="34" spans="1:11" ht="27" customHeight="1">
      <c r="A34" s="2" t="s">
        <v>244</v>
      </c>
      <c r="B34" s="7"/>
      <c r="C34" s="7"/>
      <c r="D34" s="7"/>
      <c r="E34" s="96"/>
      <c r="F34" s="96"/>
      <c r="G34" s="96"/>
      <c r="H34" s="288"/>
      <c r="I34" s="97"/>
      <c r="J34" s="110"/>
      <c r="K34" s="110"/>
    </row>
    <row r="35" spans="1:11" ht="27" customHeight="1">
      <c r="A35" s="12" t="s">
        <v>111</v>
      </c>
      <c r="H35" s="110"/>
      <c r="I35" s="110"/>
      <c r="J35" s="110"/>
      <c r="K35" s="110"/>
    </row>
    <row r="36" spans="1:11">
      <c r="A36" s="98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7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153" t="s">
        <v>0</v>
      </c>
      <c r="B1" s="154"/>
      <c r="C1" s="154"/>
      <c r="D1" s="155" t="s">
        <v>261</v>
      </c>
      <c r="E1" s="156"/>
      <c r="F1" s="156"/>
      <c r="G1" s="156"/>
      <c r="H1" s="110"/>
      <c r="I1" s="110"/>
      <c r="J1" s="110"/>
      <c r="K1" s="110"/>
      <c r="L1" s="157"/>
      <c r="M1" s="110"/>
      <c r="N1" s="110"/>
      <c r="O1" s="110"/>
      <c r="P1" s="110"/>
      <c r="Q1" s="110"/>
    </row>
    <row r="2" spans="1:25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57"/>
      <c r="M2" s="110"/>
      <c r="N2" s="110"/>
      <c r="O2" s="110"/>
      <c r="P2" s="110"/>
      <c r="Q2" s="110"/>
    </row>
    <row r="3" spans="1:25" ht="15" customHeight="1">
      <c r="A3" s="158" t="s">
        <v>153</v>
      </c>
      <c r="B3" s="158"/>
      <c r="C3" s="158"/>
      <c r="D3" s="158"/>
      <c r="E3" s="110"/>
      <c r="F3" s="110"/>
      <c r="G3" s="110"/>
      <c r="H3" s="110"/>
      <c r="I3" s="110"/>
      <c r="J3" s="110"/>
      <c r="K3" s="110"/>
      <c r="L3" s="157"/>
      <c r="M3" s="110"/>
      <c r="N3" s="110"/>
      <c r="O3" s="110"/>
      <c r="P3" s="110"/>
      <c r="Q3" s="110"/>
    </row>
    <row r="4" spans="1:25" ht="15" customHeight="1">
      <c r="A4" s="158"/>
      <c r="B4" s="158"/>
      <c r="C4" s="158"/>
      <c r="D4" s="158"/>
      <c r="E4" s="110"/>
      <c r="F4" s="110"/>
      <c r="G4" s="110"/>
      <c r="H4" s="110"/>
      <c r="I4" s="110"/>
      <c r="J4" s="110"/>
      <c r="K4" s="110"/>
      <c r="L4" s="157"/>
      <c r="M4" s="110"/>
      <c r="N4" s="110"/>
      <c r="O4" s="110"/>
      <c r="P4" s="110"/>
      <c r="Q4" s="110"/>
    </row>
    <row r="5" spans="1:25" ht="16" customHeight="1">
      <c r="A5" s="159" t="s">
        <v>245</v>
      </c>
      <c r="B5" s="159"/>
      <c r="C5" s="159"/>
      <c r="D5" s="159"/>
      <c r="E5" s="110"/>
      <c r="F5" s="110"/>
      <c r="G5" s="110"/>
      <c r="H5" s="110"/>
      <c r="I5" s="110"/>
      <c r="J5" s="110"/>
      <c r="K5" s="160"/>
      <c r="L5" s="157"/>
      <c r="M5" s="110"/>
      <c r="N5" s="110"/>
      <c r="O5" s="160" t="s">
        <v>48</v>
      </c>
      <c r="P5" s="110"/>
      <c r="Q5" s="110"/>
    </row>
    <row r="6" spans="1:25" ht="16" customHeight="1">
      <c r="A6" s="342" t="s">
        <v>49</v>
      </c>
      <c r="B6" s="343"/>
      <c r="C6" s="343"/>
      <c r="D6" s="343"/>
      <c r="E6" s="344"/>
      <c r="F6" s="330" t="s">
        <v>246</v>
      </c>
      <c r="G6" s="331"/>
      <c r="H6" s="330" t="s">
        <v>247</v>
      </c>
      <c r="I6" s="331"/>
      <c r="J6" s="330" t="s">
        <v>248</v>
      </c>
      <c r="K6" s="331"/>
      <c r="L6" s="330" t="s">
        <v>249</v>
      </c>
      <c r="M6" s="331"/>
      <c r="N6" s="330" t="s">
        <v>250</v>
      </c>
      <c r="O6" s="331"/>
      <c r="P6" s="365"/>
      <c r="Q6" s="366"/>
    </row>
    <row r="7" spans="1:25" ht="16" customHeight="1">
      <c r="A7" s="345"/>
      <c r="B7" s="346"/>
      <c r="C7" s="346"/>
      <c r="D7" s="346"/>
      <c r="E7" s="347"/>
      <c r="F7" s="161" t="s">
        <v>242</v>
      </c>
      <c r="G7" s="162" t="s">
        <v>2</v>
      </c>
      <c r="H7" s="161" t="s">
        <v>242</v>
      </c>
      <c r="I7" s="162" t="s">
        <v>2</v>
      </c>
      <c r="J7" s="161" t="s">
        <v>242</v>
      </c>
      <c r="K7" s="162" t="s">
        <v>2</v>
      </c>
      <c r="L7" s="161" t="s">
        <v>242</v>
      </c>
      <c r="M7" s="162" t="s">
        <v>2</v>
      </c>
      <c r="N7" s="161" t="s">
        <v>242</v>
      </c>
      <c r="O7" s="163" t="s">
        <v>2</v>
      </c>
      <c r="P7" s="289"/>
      <c r="Q7" s="290"/>
    </row>
    <row r="8" spans="1:25" ht="16" customHeight="1">
      <c r="A8" s="332" t="s">
        <v>83</v>
      </c>
      <c r="B8" s="164" t="s">
        <v>50</v>
      </c>
      <c r="C8" s="165"/>
      <c r="D8" s="165"/>
      <c r="E8" s="166" t="s">
        <v>41</v>
      </c>
      <c r="F8" s="167">
        <v>4982</v>
      </c>
      <c r="G8" s="168">
        <v>4728</v>
      </c>
      <c r="H8" s="167">
        <v>1738</v>
      </c>
      <c r="I8" s="169">
        <v>1748</v>
      </c>
      <c r="J8" s="167">
        <v>2145</v>
      </c>
      <c r="K8" s="170">
        <v>2160</v>
      </c>
      <c r="L8" s="167">
        <v>63</v>
      </c>
      <c r="M8" s="169">
        <v>63</v>
      </c>
      <c r="N8" s="167">
        <f>1108+27168</f>
        <v>28276</v>
      </c>
      <c r="O8" s="170">
        <v>27129</v>
      </c>
      <c r="P8" s="125"/>
      <c r="Q8" s="224"/>
      <c r="R8" s="53"/>
      <c r="S8" s="53"/>
      <c r="T8" s="53"/>
      <c r="U8" s="53"/>
      <c r="V8" s="53"/>
      <c r="W8" s="53"/>
      <c r="X8" s="53"/>
      <c r="Y8" s="53"/>
    </row>
    <row r="9" spans="1:25" ht="16" customHeight="1">
      <c r="A9" s="354"/>
      <c r="B9" s="157"/>
      <c r="C9" s="172" t="s">
        <v>51</v>
      </c>
      <c r="D9" s="107"/>
      <c r="E9" s="173" t="s">
        <v>42</v>
      </c>
      <c r="F9" s="135">
        <v>4982</v>
      </c>
      <c r="G9" s="174">
        <v>4728</v>
      </c>
      <c r="H9" s="135">
        <v>1738</v>
      </c>
      <c r="I9" s="175">
        <v>1748</v>
      </c>
      <c r="J9" s="135">
        <v>2145</v>
      </c>
      <c r="K9" s="176">
        <v>2160</v>
      </c>
      <c r="L9" s="135">
        <v>63</v>
      </c>
      <c r="M9" s="175">
        <v>63</v>
      </c>
      <c r="N9" s="135">
        <f>1046+27168</f>
        <v>28214</v>
      </c>
      <c r="O9" s="176">
        <v>27113</v>
      </c>
      <c r="P9" s="125"/>
      <c r="Q9" s="224"/>
      <c r="R9" s="53"/>
      <c r="S9" s="53"/>
      <c r="T9" s="53"/>
      <c r="U9" s="53"/>
      <c r="V9" s="53"/>
      <c r="W9" s="53"/>
      <c r="X9" s="53"/>
      <c r="Y9" s="53"/>
    </row>
    <row r="10" spans="1:25" ht="16" customHeight="1">
      <c r="A10" s="354"/>
      <c r="B10" s="177"/>
      <c r="C10" s="172" t="s">
        <v>52</v>
      </c>
      <c r="D10" s="107"/>
      <c r="E10" s="173" t="s">
        <v>43</v>
      </c>
      <c r="F10" s="135">
        <v>0</v>
      </c>
      <c r="G10" s="174">
        <v>0</v>
      </c>
      <c r="H10" s="135">
        <v>0</v>
      </c>
      <c r="I10" s="175">
        <v>0</v>
      </c>
      <c r="J10" s="178">
        <v>0</v>
      </c>
      <c r="K10" s="179">
        <v>0</v>
      </c>
      <c r="L10" s="135">
        <v>0</v>
      </c>
      <c r="M10" s="175">
        <v>0</v>
      </c>
      <c r="N10" s="135">
        <f>62+0</f>
        <v>62</v>
      </c>
      <c r="O10" s="176">
        <v>17</v>
      </c>
      <c r="P10" s="125"/>
      <c r="Q10" s="224"/>
      <c r="R10" s="53"/>
      <c r="S10" s="53"/>
      <c r="T10" s="53"/>
      <c r="U10" s="53"/>
      <c r="V10" s="53"/>
      <c r="W10" s="53"/>
      <c r="X10" s="53"/>
      <c r="Y10" s="53"/>
    </row>
    <row r="11" spans="1:25" ht="16" customHeight="1">
      <c r="A11" s="354"/>
      <c r="B11" s="180" t="s">
        <v>53</v>
      </c>
      <c r="C11" s="181"/>
      <c r="D11" s="181"/>
      <c r="E11" s="182" t="s">
        <v>44</v>
      </c>
      <c r="F11" s="183">
        <v>3609</v>
      </c>
      <c r="G11" s="184">
        <v>3566</v>
      </c>
      <c r="H11" s="183">
        <v>1454</v>
      </c>
      <c r="I11" s="185">
        <v>1434</v>
      </c>
      <c r="J11" s="183">
        <v>1364</v>
      </c>
      <c r="K11" s="186">
        <v>1498</v>
      </c>
      <c r="L11" s="183">
        <v>36</v>
      </c>
      <c r="M11" s="185">
        <v>36</v>
      </c>
      <c r="N11" s="183">
        <f>1087+27157</f>
        <v>28244</v>
      </c>
      <c r="O11" s="186">
        <v>27233</v>
      </c>
      <c r="P11" s="125"/>
      <c r="Q11" s="224"/>
      <c r="R11" s="53"/>
      <c r="S11" s="53"/>
      <c r="T11" s="53"/>
      <c r="U11" s="53"/>
      <c r="V11" s="53"/>
      <c r="W11" s="53"/>
      <c r="X11" s="53"/>
      <c r="Y11" s="53"/>
    </row>
    <row r="12" spans="1:25" ht="16" customHeight="1">
      <c r="A12" s="354"/>
      <c r="B12" s="187"/>
      <c r="C12" s="172" t="s">
        <v>54</v>
      </c>
      <c r="D12" s="107"/>
      <c r="E12" s="173" t="s">
        <v>45</v>
      </c>
      <c r="F12" s="135">
        <v>3609</v>
      </c>
      <c r="G12" s="174">
        <v>3566</v>
      </c>
      <c r="H12" s="183">
        <v>1454</v>
      </c>
      <c r="I12" s="175">
        <v>1434</v>
      </c>
      <c r="J12" s="183">
        <v>1364</v>
      </c>
      <c r="K12" s="176">
        <v>1498</v>
      </c>
      <c r="L12" s="135">
        <v>36</v>
      </c>
      <c r="M12" s="175">
        <v>36</v>
      </c>
      <c r="N12" s="135">
        <f>1087+27157</f>
        <v>28244</v>
      </c>
      <c r="O12" s="176">
        <v>27229</v>
      </c>
      <c r="P12" s="125"/>
      <c r="Q12" s="224"/>
      <c r="R12" s="53"/>
      <c r="S12" s="53"/>
      <c r="T12" s="53"/>
      <c r="U12" s="53"/>
      <c r="V12" s="53"/>
      <c r="W12" s="53"/>
      <c r="X12" s="53"/>
      <c r="Y12" s="53"/>
    </row>
    <row r="13" spans="1:25" ht="16" customHeight="1">
      <c r="A13" s="354"/>
      <c r="B13" s="157"/>
      <c r="C13" s="188" t="s">
        <v>55</v>
      </c>
      <c r="D13" s="189"/>
      <c r="E13" s="190" t="s">
        <v>46</v>
      </c>
      <c r="F13" s="132">
        <v>0</v>
      </c>
      <c r="G13" s="227">
        <v>0</v>
      </c>
      <c r="H13" s="178">
        <v>0</v>
      </c>
      <c r="I13" s="179">
        <v>0</v>
      </c>
      <c r="J13" s="178">
        <v>0</v>
      </c>
      <c r="K13" s="179">
        <v>0</v>
      </c>
      <c r="L13" s="132">
        <v>0</v>
      </c>
      <c r="M13" s="192">
        <v>0</v>
      </c>
      <c r="N13" s="132">
        <f>0+0</f>
        <v>0</v>
      </c>
      <c r="O13" s="193">
        <v>4</v>
      </c>
      <c r="P13" s="125"/>
      <c r="Q13" s="224"/>
      <c r="R13" s="53"/>
      <c r="S13" s="53"/>
      <c r="T13" s="53"/>
      <c r="U13" s="53"/>
      <c r="V13" s="53"/>
      <c r="W13" s="53"/>
      <c r="X13" s="53"/>
      <c r="Y13" s="53"/>
    </row>
    <row r="14" spans="1:25" ht="16" customHeight="1">
      <c r="A14" s="354"/>
      <c r="B14" s="106" t="s">
        <v>56</v>
      </c>
      <c r="C14" s="107"/>
      <c r="D14" s="107"/>
      <c r="E14" s="173" t="s">
        <v>154</v>
      </c>
      <c r="F14" s="108">
        <f t="shared" ref="F14:O15" si="0">F9-F12</f>
        <v>1373</v>
      </c>
      <c r="G14" s="109">
        <f t="shared" si="0"/>
        <v>1162</v>
      </c>
      <c r="H14" s="108">
        <f t="shared" si="0"/>
        <v>284</v>
      </c>
      <c r="I14" s="109">
        <f t="shared" si="0"/>
        <v>314</v>
      </c>
      <c r="J14" s="108">
        <f t="shared" si="0"/>
        <v>781</v>
      </c>
      <c r="K14" s="109">
        <f t="shared" si="0"/>
        <v>662</v>
      </c>
      <c r="L14" s="108">
        <f t="shared" si="0"/>
        <v>27</v>
      </c>
      <c r="M14" s="109">
        <f t="shared" si="0"/>
        <v>27</v>
      </c>
      <c r="N14" s="108">
        <f>N9-N12</f>
        <v>-30</v>
      </c>
      <c r="O14" s="109">
        <f t="shared" si="0"/>
        <v>-116</v>
      </c>
      <c r="P14" s="125"/>
      <c r="Q14" s="224"/>
      <c r="R14" s="53"/>
      <c r="S14" s="53"/>
      <c r="T14" s="53"/>
      <c r="U14" s="53"/>
      <c r="V14" s="53"/>
      <c r="W14" s="53"/>
      <c r="X14" s="53"/>
      <c r="Y14" s="53"/>
    </row>
    <row r="15" spans="1:25" ht="16" customHeight="1">
      <c r="A15" s="354"/>
      <c r="B15" s="106" t="s">
        <v>57</v>
      </c>
      <c r="C15" s="107"/>
      <c r="D15" s="107"/>
      <c r="E15" s="173" t="s">
        <v>155</v>
      </c>
      <c r="F15" s="108">
        <f t="shared" si="0"/>
        <v>0</v>
      </c>
      <c r="G15" s="109">
        <f t="shared" si="0"/>
        <v>0</v>
      </c>
      <c r="H15" s="108">
        <f t="shared" si="0"/>
        <v>0</v>
      </c>
      <c r="I15" s="109">
        <f t="shared" si="0"/>
        <v>0</v>
      </c>
      <c r="J15" s="108">
        <f t="shared" si="0"/>
        <v>0</v>
      </c>
      <c r="K15" s="109">
        <f t="shared" si="0"/>
        <v>0</v>
      </c>
      <c r="L15" s="108">
        <f t="shared" si="0"/>
        <v>0</v>
      </c>
      <c r="M15" s="109">
        <f t="shared" si="0"/>
        <v>0</v>
      </c>
      <c r="N15" s="108">
        <f t="shared" si="0"/>
        <v>62</v>
      </c>
      <c r="O15" s="109">
        <f t="shared" si="0"/>
        <v>13</v>
      </c>
      <c r="P15" s="125"/>
      <c r="Q15" s="224"/>
      <c r="R15" s="53"/>
      <c r="S15" s="53"/>
      <c r="T15" s="53"/>
      <c r="U15" s="53"/>
      <c r="V15" s="53"/>
      <c r="W15" s="53"/>
      <c r="X15" s="53"/>
      <c r="Y15" s="53"/>
    </row>
    <row r="16" spans="1:25" ht="16" customHeight="1">
      <c r="A16" s="354"/>
      <c r="B16" s="106" t="s">
        <v>58</v>
      </c>
      <c r="C16" s="107"/>
      <c r="D16" s="107"/>
      <c r="E16" s="173" t="s">
        <v>156</v>
      </c>
      <c r="F16" s="108">
        <f t="shared" ref="F16:O16" si="1">F8-F11</f>
        <v>1373</v>
      </c>
      <c r="G16" s="109">
        <f t="shared" si="1"/>
        <v>1162</v>
      </c>
      <c r="H16" s="108">
        <f t="shared" si="1"/>
        <v>284</v>
      </c>
      <c r="I16" s="109">
        <f t="shared" si="1"/>
        <v>314</v>
      </c>
      <c r="J16" s="108">
        <f t="shared" si="1"/>
        <v>781</v>
      </c>
      <c r="K16" s="109">
        <f t="shared" si="1"/>
        <v>662</v>
      </c>
      <c r="L16" s="108">
        <f t="shared" si="1"/>
        <v>27</v>
      </c>
      <c r="M16" s="109">
        <f t="shared" si="1"/>
        <v>27</v>
      </c>
      <c r="N16" s="108">
        <f t="shared" si="1"/>
        <v>32</v>
      </c>
      <c r="O16" s="109">
        <f t="shared" si="1"/>
        <v>-104</v>
      </c>
      <c r="P16" s="125"/>
      <c r="Q16" s="224"/>
      <c r="R16" s="53"/>
      <c r="S16" s="53"/>
      <c r="T16" s="53"/>
      <c r="U16" s="53"/>
      <c r="V16" s="53"/>
      <c r="W16" s="53"/>
      <c r="X16" s="53"/>
      <c r="Y16" s="53"/>
    </row>
    <row r="17" spans="1:25" ht="16" customHeight="1">
      <c r="A17" s="354"/>
      <c r="B17" s="106" t="s">
        <v>59</v>
      </c>
      <c r="C17" s="107"/>
      <c r="D17" s="107"/>
      <c r="E17" s="194"/>
      <c r="F17" s="291">
        <v>0</v>
      </c>
      <c r="G17" s="292">
        <v>0</v>
      </c>
      <c r="H17" s="178">
        <v>0</v>
      </c>
      <c r="I17" s="179">
        <v>0</v>
      </c>
      <c r="J17" s="135">
        <v>0</v>
      </c>
      <c r="K17" s="176">
        <v>0</v>
      </c>
      <c r="L17" s="135">
        <v>3069</v>
      </c>
      <c r="M17" s="175">
        <v>-3096</v>
      </c>
      <c r="N17" s="178">
        <f>314+6312</f>
        <v>6626</v>
      </c>
      <c r="O17" s="195">
        <v>6659</v>
      </c>
      <c r="P17" s="293"/>
      <c r="Q17" s="234"/>
      <c r="R17" s="53"/>
      <c r="S17" s="53"/>
      <c r="T17" s="53"/>
      <c r="U17" s="53"/>
      <c r="V17" s="53"/>
      <c r="W17" s="53"/>
      <c r="X17" s="53"/>
      <c r="Y17" s="53"/>
    </row>
    <row r="18" spans="1:25" ht="16" customHeight="1">
      <c r="A18" s="355"/>
      <c r="B18" s="196" t="s">
        <v>60</v>
      </c>
      <c r="C18" s="159"/>
      <c r="D18" s="159"/>
      <c r="E18" s="197"/>
      <c r="F18" s="198">
        <v>0</v>
      </c>
      <c r="G18" s="199">
        <v>0</v>
      </c>
      <c r="H18" s="200">
        <v>0</v>
      </c>
      <c r="I18" s="201">
        <v>0</v>
      </c>
      <c r="J18" s="200">
        <v>0</v>
      </c>
      <c r="K18" s="201">
        <v>0</v>
      </c>
      <c r="L18" s="200">
        <v>0</v>
      </c>
      <c r="M18" s="201">
        <v>0</v>
      </c>
      <c r="N18" s="200">
        <v>0</v>
      </c>
      <c r="O18" s="202">
        <v>0</v>
      </c>
      <c r="P18" s="294"/>
      <c r="Q18" s="234"/>
      <c r="R18" s="53"/>
      <c r="S18" s="53"/>
      <c r="T18" s="53"/>
      <c r="U18" s="53"/>
      <c r="V18" s="53"/>
      <c r="W18" s="53"/>
      <c r="X18" s="53"/>
      <c r="Y18" s="53"/>
    </row>
    <row r="19" spans="1:25" ht="16" customHeight="1">
      <c r="A19" s="354" t="s">
        <v>84</v>
      </c>
      <c r="B19" s="180" t="s">
        <v>61</v>
      </c>
      <c r="C19" s="203"/>
      <c r="D19" s="203"/>
      <c r="E19" s="204"/>
      <c r="F19" s="125">
        <v>743</v>
      </c>
      <c r="G19" s="205">
        <v>1190</v>
      </c>
      <c r="H19" s="127">
        <v>278</v>
      </c>
      <c r="I19" s="206">
        <v>373</v>
      </c>
      <c r="J19" s="127">
        <v>390</v>
      </c>
      <c r="K19" s="207">
        <v>169</v>
      </c>
      <c r="L19" s="127">
        <v>0</v>
      </c>
      <c r="M19" s="206">
        <v>0</v>
      </c>
      <c r="N19" s="127">
        <f>318+785</f>
        <v>1103</v>
      </c>
      <c r="O19" s="207">
        <v>700</v>
      </c>
      <c r="P19" s="125"/>
      <c r="Q19" s="224"/>
      <c r="R19" s="53"/>
      <c r="S19" s="53"/>
      <c r="T19" s="53"/>
      <c r="U19" s="53"/>
      <c r="V19" s="53"/>
      <c r="W19" s="53"/>
      <c r="X19" s="53"/>
      <c r="Y19" s="53"/>
    </row>
    <row r="20" spans="1:25" ht="16" customHeight="1">
      <c r="A20" s="354"/>
      <c r="B20" s="208"/>
      <c r="C20" s="172" t="s">
        <v>62</v>
      </c>
      <c r="D20" s="107"/>
      <c r="E20" s="173"/>
      <c r="F20" s="108">
        <v>0</v>
      </c>
      <c r="G20" s="109">
        <v>0</v>
      </c>
      <c r="H20" s="135">
        <v>223</v>
      </c>
      <c r="I20" s="175">
        <v>285</v>
      </c>
      <c r="J20" s="135">
        <v>299</v>
      </c>
      <c r="K20" s="179">
        <v>127</v>
      </c>
      <c r="L20" s="135">
        <v>0</v>
      </c>
      <c r="M20" s="175">
        <v>0</v>
      </c>
      <c r="N20" s="135">
        <f>68+524</f>
        <v>592</v>
      </c>
      <c r="O20" s="176">
        <v>370</v>
      </c>
      <c r="P20" s="125"/>
      <c r="Q20" s="224"/>
      <c r="R20" s="53"/>
      <c r="S20" s="53"/>
      <c r="T20" s="53"/>
      <c r="U20" s="53"/>
      <c r="V20" s="53"/>
      <c r="W20" s="53"/>
      <c r="X20" s="53"/>
      <c r="Y20" s="53"/>
    </row>
    <row r="21" spans="1:25" ht="16" customHeight="1">
      <c r="A21" s="354"/>
      <c r="B21" s="209" t="s">
        <v>63</v>
      </c>
      <c r="C21" s="181"/>
      <c r="D21" s="181"/>
      <c r="E21" s="182" t="s">
        <v>157</v>
      </c>
      <c r="F21" s="210">
        <v>743</v>
      </c>
      <c r="G21" s="211">
        <v>1190</v>
      </c>
      <c r="H21" s="183">
        <v>278</v>
      </c>
      <c r="I21" s="185">
        <v>373</v>
      </c>
      <c r="J21" s="183">
        <v>390</v>
      </c>
      <c r="K21" s="186">
        <v>154</v>
      </c>
      <c r="L21" s="183">
        <v>0</v>
      </c>
      <c r="M21" s="185">
        <v>0</v>
      </c>
      <c r="N21" s="183">
        <f>318+785</f>
        <v>1103</v>
      </c>
      <c r="O21" s="186">
        <v>700</v>
      </c>
      <c r="P21" s="125"/>
      <c r="Q21" s="224"/>
      <c r="R21" s="53"/>
      <c r="S21" s="53"/>
      <c r="T21" s="53"/>
      <c r="U21" s="53"/>
      <c r="V21" s="53"/>
      <c r="W21" s="53"/>
      <c r="X21" s="53"/>
      <c r="Y21" s="53"/>
    </row>
    <row r="22" spans="1:25" ht="16" customHeight="1">
      <c r="A22" s="354"/>
      <c r="B22" s="180" t="s">
        <v>64</v>
      </c>
      <c r="C22" s="203"/>
      <c r="D22" s="203"/>
      <c r="E22" s="204" t="s">
        <v>158</v>
      </c>
      <c r="F22" s="125">
        <v>2507</v>
      </c>
      <c r="G22" s="205">
        <v>2704</v>
      </c>
      <c r="H22" s="127">
        <v>1026</v>
      </c>
      <c r="I22" s="206">
        <v>1284</v>
      </c>
      <c r="J22" s="127">
        <v>1561</v>
      </c>
      <c r="K22" s="207">
        <v>1124</v>
      </c>
      <c r="L22" s="127">
        <v>48</v>
      </c>
      <c r="M22" s="206">
        <v>49</v>
      </c>
      <c r="N22" s="127">
        <f>319+2858</f>
        <v>3177</v>
      </c>
      <c r="O22" s="207">
        <v>2470</v>
      </c>
      <c r="P22" s="125"/>
      <c r="Q22" s="224"/>
      <c r="R22" s="53"/>
      <c r="S22" s="53"/>
      <c r="T22" s="53"/>
      <c r="U22" s="53"/>
      <c r="V22" s="53"/>
      <c r="W22" s="53"/>
      <c r="X22" s="53"/>
      <c r="Y22" s="53"/>
    </row>
    <row r="23" spans="1:25" ht="16" customHeight="1">
      <c r="A23" s="354"/>
      <c r="B23" s="187" t="s">
        <v>65</v>
      </c>
      <c r="C23" s="188" t="s">
        <v>66</v>
      </c>
      <c r="D23" s="189"/>
      <c r="E23" s="190"/>
      <c r="F23" s="130">
        <v>498</v>
      </c>
      <c r="G23" s="191">
        <v>524</v>
      </c>
      <c r="H23" s="132">
        <v>507</v>
      </c>
      <c r="I23" s="192">
        <v>563</v>
      </c>
      <c r="J23" s="132">
        <v>251</v>
      </c>
      <c r="K23" s="193">
        <v>331</v>
      </c>
      <c r="L23" s="132">
        <v>0</v>
      </c>
      <c r="M23" s="192">
        <v>0</v>
      </c>
      <c r="N23" s="132">
        <f>251+1926</f>
        <v>2177</v>
      </c>
      <c r="O23" s="193">
        <v>1870</v>
      </c>
      <c r="P23" s="125"/>
      <c r="Q23" s="224"/>
      <c r="R23" s="53"/>
      <c r="S23" s="53"/>
      <c r="T23" s="53"/>
      <c r="U23" s="53"/>
      <c r="V23" s="53"/>
      <c r="W23" s="53"/>
      <c r="X23" s="53"/>
      <c r="Y23" s="53"/>
    </row>
    <row r="24" spans="1:25" ht="16" customHeight="1">
      <c r="A24" s="354"/>
      <c r="B24" s="106" t="s">
        <v>159</v>
      </c>
      <c r="C24" s="107"/>
      <c r="D24" s="107"/>
      <c r="E24" s="173" t="s">
        <v>160</v>
      </c>
      <c r="F24" s="108">
        <f t="shared" ref="F24:O24" si="2">F21-F22</f>
        <v>-1764</v>
      </c>
      <c r="G24" s="109">
        <f t="shared" si="2"/>
        <v>-1514</v>
      </c>
      <c r="H24" s="108">
        <f t="shared" si="2"/>
        <v>-748</v>
      </c>
      <c r="I24" s="109">
        <f t="shared" si="2"/>
        <v>-911</v>
      </c>
      <c r="J24" s="108">
        <f t="shared" si="2"/>
        <v>-1171</v>
      </c>
      <c r="K24" s="109">
        <f t="shared" si="2"/>
        <v>-970</v>
      </c>
      <c r="L24" s="108">
        <f t="shared" si="2"/>
        <v>-48</v>
      </c>
      <c r="M24" s="109">
        <f t="shared" si="2"/>
        <v>-49</v>
      </c>
      <c r="N24" s="108">
        <f>N21-N22</f>
        <v>-2074</v>
      </c>
      <c r="O24" s="109">
        <f t="shared" si="2"/>
        <v>-1770</v>
      </c>
      <c r="P24" s="125"/>
      <c r="Q24" s="224"/>
      <c r="R24" s="53"/>
      <c r="S24" s="53"/>
      <c r="T24" s="53"/>
      <c r="U24" s="53"/>
      <c r="V24" s="53"/>
      <c r="W24" s="53"/>
      <c r="X24" s="53"/>
      <c r="Y24" s="53"/>
    </row>
    <row r="25" spans="1:25" ht="16" customHeight="1">
      <c r="A25" s="354"/>
      <c r="B25" s="212" t="s">
        <v>67</v>
      </c>
      <c r="C25" s="189"/>
      <c r="D25" s="189"/>
      <c r="E25" s="356" t="s">
        <v>161</v>
      </c>
      <c r="F25" s="337">
        <v>1764</v>
      </c>
      <c r="G25" s="328">
        <v>1514</v>
      </c>
      <c r="H25" s="326">
        <v>748</v>
      </c>
      <c r="I25" s="328">
        <v>911</v>
      </c>
      <c r="J25" s="326">
        <v>1171</v>
      </c>
      <c r="K25" s="328">
        <v>970</v>
      </c>
      <c r="L25" s="326">
        <v>48</v>
      </c>
      <c r="M25" s="328">
        <v>49</v>
      </c>
      <c r="N25" s="326">
        <f>0.01+1667</f>
        <v>1667.01</v>
      </c>
      <c r="O25" s="328">
        <v>1782</v>
      </c>
      <c r="P25" s="367"/>
      <c r="Q25" s="369"/>
      <c r="R25" s="53"/>
      <c r="S25" s="53"/>
      <c r="T25" s="53"/>
      <c r="U25" s="53"/>
      <c r="V25" s="53"/>
      <c r="W25" s="53"/>
      <c r="X25" s="53"/>
      <c r="Y25" s="53"/>
    </row>
    <row r="26" spans="1:25" ht="16" customHeight="1">
      <c r="A26" s="354"/>
      <c r="B26" s="209" t="s">
        <v>68</v>
      </c>
      <c r="C26" s="181"/>
      <c r="D26" s="181"/>
      <c r="E26" s="357"/>
      <c r="F26" s="338"/>
      <c r="G26" s="329"/>
      <c r="H26" s="327"/>
      <c r="I26" s="329"/>
      <c r="J26" s="327"/>
      <c r="K26" s="329"/>
      <c r="L26" s="327"/>
      <c r="M26" s="329"/>
      <c r="N26" s="327"/>
      <c r="O26" s="329">
        <v>0</v>
      </c>
      <c r="P26" s="368"/>
      <c r="Q26" s="370"/>
      <c r="R26" s="53"/>
      <c r="S26" s="53"/>
      <c r="T26" s="53"/>
      <c r="U26" s="53"/>
      <c r="V26" s="53"/>
      <c r="W26" s="53"/>
      <c r="X26" s="53"/>
      <c r="Y26" s="53"/>
    </row>
    <row r="27" spans="1:25" ht="16" customHeight="1">
      <c r="A27" s="355"/>
      <c r="B27" s="196" t="s">
        <v>162</v>
      </c>
      <c r="C27" s="159"/>
      <c r="D27" s="159"/>
      <c r="E27" s="213" t="s">
        <v>163</v>
      </c>
      <c r="F27" s="144">
        <f t="shared" ref="F27:O27" si="3">F24+F25</f>
        <v>0</v>
      </c>
      <c r="G27" s="214">
        <f t="shared" si="3"/>
        <v>0</v>
      </c>
      <c r="H27" s="144">
        <f t="shared" si="3"/>
        <v>0</v>
      </c>
      <c r="I27" s="214">
        <f t="shared" si="3"/>
        <v>0</v>
      </c>
      <c r="J27" s="144">
        <f t="shared" si="3"/>
        <v>0</v>
      </c>
      <c r="K27" s="214">
        <f t="shared" si="3"/>
        <v>0</v>
      </c>
      <c r="L27" s="144">
        <f t="shared" si="3"/>
        <v>0</v>
      </c>
      <c r="M27" s="214">
        <f t="shared" si="3"/>
        <v>0</v>
      </c>
      <c r="N27" s="296">
        <f>N24+N25</f>
        <v>-406.99</v>
      </c>
      <c r="O27" s="214">
        <f t="shared" si="3"/>
        <v>12</v>
      </c>
      <c r="P27" s="125"/>
      <c r="Q27" s="224"/>
      <c r="R27" s="53"/>
      <c r="S27" s="53"/>
      <c r="T27" s="53"/>
      <c r="U27" s="53"/>
      <c r="V27" s="53"/>
      <c r="W27" s="53"/>
      <c r="X27" s="53"/>
      <c r="Y27" s="53"/>
    </row>
    <row r="28" spans="1:25" ht="16" customHeight="1">
      <c r="A28" s="215"/>
      <c r="B28" s="110"/>
      <c r="C28" s="110"/>
      <c r="D28" s="110"/>
      <c r="E28" s="110"/>
      <c r="F28" s="171"/>
      <c r="G28" s="171"/>
      <c r="H28" s="171"/>
      <c r="I28" s="171"/>
      <c r="J28" s="171"/>
      <c r="K28" s="171"/>
      <c r="L28" s="216"/>
      <c r="M28" s="171"/>
      <c r="N28" s="171"/>
      <c r="O28" s="171"/>
      <c r="P28" s="171"/>
      <c r="Q28" s="171"/>
      <c r="R28" s="53"/>
      <c r="S28" s="53"/>
      <c r="T28" s="53"/>
      <c r="U28" s="53"/>
      <c r="V28" s="53"/>
      <c r="W28" s="53"/>
      <c r="X28" s="53"/>
      <c r="Y28" s="53"/>
    </row>
    <row r="29" spans="1:25" ht="16" customHeight="1">
      <c r="A29" s="159"/>
      <c r="B29" s="110"/>
      <c r="C29" s="110"/>
      <c r="D29" s="110"/>
      <c r="E29" s="110"/>
      <c r="F29" s="171"/>
      <c r="G29" s="171"/>
      <c r="H29" s="171"/>
      <c r="I29" s="171"/>
      <c r="J29" s="217"/>
      <c r="K29" s="217"/>
      <c r="L29" s="216"/>
      <c r="M29" s="171"/>
      <c r="N29" s="171"/>
      <c r="O29" s="217" t="s">
        <v>164</v>
      </c>
      <c r="P29" s="171"/>
      <c r="Q29" s="171"/>
      <c r="R29" s="53"/>
      <c r="S29" s="53"/>
      <c r="T29" s="53"/>
      <c r="U29" s="53"/>
      <c r="V29" s="53"/>
      <c r="W29" s="53"/>
      <c r="X29" s="53"/>
      <c r="Y29" s="55"/>
    </row>
    <row r="30" spans="1:25" ht="16" customHeight="1">
      <c r="A30" s="348" t="s">
        <v>69</v>
      </c>
      <c r="B30" s="349"/>
      <c r="C30" s="349"/>
      <c r="D30" s="349"/>
      <c r="E30" s="350"/>
      <c r="F30" s="358" t="s">
        <v>252</v>
      </c>
      <c r="G30" s="359"/>
      <c r="H30" s="358" t="s">
        <v>253</v>
      </c>
      <c r="I30" s="359"/>
      <c r="J30" s="358" t="s">
        <v>254</v>
      </c>
      <c r="K30" s="359"/>
      <c r="L30" s="364" t="s">
        <v>256</v>
      </c>
      <c r="M30" s="359"/>
      <c r="N30" s="358"/>
      <c r="O30" s="359"/>
      <c r="P30" s="218"/>
      <c r="Q30" s="216"/>
      <c r="R30" s="56"/>
      <c r="S30" s="54"/>
      <c r="T30" s="56"/>
      <c r="U30" s="54"/>
      <c r="V30" s="56"/>
      <c r="W30" s="54"/>
      <c r="X30" s="56"/>
      <c r="Y30" s="54"/>
    </row>
    <row r="31" spans="1:25" ht="16" customHeight="1">
      <c r="A31" s="351"/>
      <c r="B31" s="352"/>
      <c r="C31" s="352"/>
      <c r="D31" s="352"/>
      <c r="E31" s="353"/>
      <c r="F31" s="161" t="s">
        <v>242</v>
      </c>
      <c r="G31" s="162" t="s">
        <v>2</v>
      </c>
      <c r="H31" s="161" t="s">
        <v>242</v>
      </c>
      <c r="I31" s="162" t="s">
        <v>2</v>
      </c>
      <c r="J31" s="161" t="s">
        <v>242</v>
      </c>
      <c r="K31" s="162" t="s">
        <v>2</v>
      </c>
      <c r="L31" s="161" t="s">
        <v>242</v>
      </c>
      <c r="M31" s="162" t="s">
        <v>2</v>
      </c>
      <c r="N31" s="161" t="s">
        <v>242</v>
      </c>
      <c r="O31" s="295" t="s">
        <v>2</v>
      </c>
      <c r="P31" s="222"/>
      <c r="Q31" s="222"/>
      <c r="R31" s="57"/>
      <c r="S31" s="57"/>
      <c r="T31" s="57"/>
      <c r="U31" s="57"/>
      <c r="V31" s="57"/>
      <c r="W31" s="57"/>
      <c r="X31" s="57"/>
      <c r="Y31" s="57"/>
    </row>
    <row r="32" spans="1:25" ht="16" customHeight="1">
      <c r="A32" s="332" t="s">
        <v>85</v>
      </c>
      <c r="B32" s="164" t="s">
        <v>50</v>
      </c>
      <c r="C32" s="165"/>
      <c r="D32" s="165"/>
      <c r="E32" s="223" t="s">
        <v>41</v>
      </c>
      <c r="F32" s="127">
        <f>160+118</f>
        <v>278</v>
      </c>
      <c r="G32" s="224">
        <v>170</v>
      </c>
      <c r="H32" s="167">
        <v>0</v>
      </c>
      <c r="I32" s="169">
        <v>0</v>
      </c>
      <c r="J32" s="167">
        <v>799</v>
      </c>
      <c r="K32" s="170">
        <v>690</v>
      </c>
      <c r="L32" s="127">
        <v>2901</v>
      </c>
      <c r="M32" s="224">
        <v>3706</v>
      </c>
      <c r="N32" s="167"/>
      <c r="O32" s="225"/>
      <c r="P32" s="224"/>
      <c r="Q32" s="224"/>
      <c r="R32" s="58"/>
      <c r="S32" s="58"/>
      <c r="T32" s="59"/>
      <c r="U32" s="59"/>
      <c r="V32" s="58"/>
      <c r="W32" s="58"/>
      <c r="X32" s="59"/>
      <c r="Y32" s="59"/>
    </row>
    <row r="33" spans="1:25" ht="16" customHeight="1">
      <c r="A33" s="333"/>
      <c r="B33" s="157"/>
      <c r="C33" s="188" t="s">
        <v>70</v>
      </c>
      <c r="D33" s="189"/>
      <c r="E33" s="226"/>
      <c r="F33" s="132">
        <f>160+0</f>
        <v>160</v>
      </c>
      <c r="G33" s="227">
        <v>170</v>
      </c>
      <c r="H33" s="132">
        <v>0</v>
      </c>
      <c r="I33" s="192">
        <v>0</v>
      </c>
      <c r="J33" s="132">
        <v>548</v>
      </c>
      <c r="K33" s="193">
        <v>483</v>
      </c>
      <c r="L33" s="132">
        <v>2164</v>
      </c>
      <c r="M33" s="227">
        <v>2873</v>
      </c>
      <c r="N33" s="132"/>
      <c r="O33" s="191"/>
      <c r="P33" s="224"/>
      <c r="Q33" s="224"/>
      <c r="R33" s="58"/>
      <c r="S33" s="58"/>
      <c r="T33" s="59"/>
      <c r="U33" s="59"/>
      <c r="V33" s="58"/>
      <c r="W33" s="58"/>
      <c r="X33" s="59"/>
      <c r="Y33" s="59"/>
    </row>
    <row r="34" spans="1:25" ht="16" customHeight="1">
      <c r="A34" s="333"/>
      <c r="B34" s="157"/>
      <c r="C34" s="228"/>
      <c r="D34" s="172" t="s">
        <v>71</v>
      </c>
      <c r="E34" s="229"/>
      <c r="F34" s="135">
        <v>0</v>
      </c>
      <c r="G34" s="174">
        <v>0</v>
      </c>
      <c r="H34" s="135">
        <v>0</v>
      </c>
      <c r="I34" s="175">
        <v>0</v>
      </c>
      <c r="J34" s="135">
        <v>548</v>
      </c>
      <c r="K34" s="176">
        <v>483</v>
      </c>
      <c r="L34" s="135"/>
      <c r="M34" s="174"/>
      <c r="N34" s="135"/>
      <c r="O34" s="109"/>
      <c r="P34" s="224"/>
      <c r="Q34" s="224"/>
      <c r="R34" s="58"/>
      <c r="S34" s="58"/>
      <c r="T34" s="59"/>
      <c r="U34" s="59"/>
      <c r="V34" s="58"/>
      <c r="W34" s="58"/>
      <c r="X34" s="59"/>
      <c r="Y34" s="59"/>
    </row>
    <row r="35" spans="1:25" ht="16" customHeight="1">
      <c r="A35" s="333"/>
      <c r="B35" s="177"/>
      <c r="C35" s="230" t="s">
        <v>72</v>
      </c>
      <c r="D35" s="181"/>
      <c r="E35" s="231"/>
      <c r="F35" s="183">
        <v>118</v>
      </c>
      <c r="G35" s="184">
        <v>0</v>
      </c>
      <c r="H35" s="183">
        <v>0</v>
      </c>
      <c r="I35" s="185">
        <v>0</v>
      </c>
      <c r="J35" s="232">
        <v>251</v>
      </c>
      <c r="K35" s="233">
        <v>207</v>
      </c>
      <c r="L35" s="183">
        <v>736</v>
      </c>
      <c r="M35" s="184">
        <v>834</v>
      </c>
      <c r="N35" s="183"/>
      <c r="O35" s="211"/>
      <c r="P35" s="224"/>
      <c r="Q35" s="224"/>
      <c r="R35" s="58"/>
      <c r="S35" s="58"/>
      <c r="T35" s="59"/>
      <c r="U35" s="59"/>
      <c r="V35" s="58"/>
      <c r="W35" s="58"/>
      <c r="X35" s="59"/>
      <c r="Y35" s="59"/>
    </row>
    <row r="36" spans="1:25" ht="16" customHeight="1">
      <c r="A36" s="333"/>
      <c r="B36" s="180" t="s">
        <v>53</v>
      </c>
      <c r="C36" s="203"/>
      <c r="D36" s="203"/>
      <c r="E36" s="223" t="s">
        <v>42</v>
      </c>
      <c r="F36" s="127">
        <v>1</v>
      </c>
      <c r="G36" s="224">
        <v>1</v>
      </c>
      <c r="H36" s="127">
        <v>0</v>
      </c>
      <c r="I36" s="206">
        <v>0</v>
      </c>
      <c r="J36" s="127">
        <v>382</v>
      </c>
      <c r="K36" s="207">
        <v>321</v>
      </c>
      <c r="L36" s="127">
        <v>2407</v>
      </c>
      <c r="M36" s="224">
        <v>2688</v>
      </c>
      <c r="N36" s="127"/>
      <c r="O36" s="205"/>
      <c r="P36" s="224"/>
      <c r="Q36" s="224"/>
      <c r="R36" s="58"/>
      <c r="S36" s="58"/>
      <c r="T36" s="58"/>
      <c r="U36" s="58"/>
      <c r="V36" s="58"/>
      <c r="W36" s="58"/>
      <c r="X36" s="59"/>
      <c r="Y36" s="59"/>
    </row>
    <row r="37" spans="1:25" ht="16" customHeight="1">
      <c r="A37" s="333"/>
      <c r="B37" s="157"/>
      <c r="C37" s="172" t="s">
        <v>73</v>
      </c>
      <c r="D37" s="107"/>
      <c r="E37" s="229"/>
      <c r="F37" s="135">
        <v>1</v>
      </c>
      <c r="G37" s="174">
        <v>1</v>
      </c>
      <c r="H37" s="135">
        <v>0</v>
      </c>
      <c r="I37" s="175">
        <v>0</v>
      </c>
      <c r="J37" s="135">
        <v>275</v>
      </c>
      <c r="K37" s="176">
        <v>200</v>
      </c>
      <c r="L37" s="135">
        <v>1973</v>
      </c>
      <c r="M37" s="174">
        <v>2266</v>
      </c>
      <c r="N37" s="135"/>
      <c r="O37" s="109"/>
      <c r="P37" s="224"/>
      <c r="Q37" s="224"/>
      <c r="R37" s="58"/>
      <c r="S37" s="58"/>
      <c r="T37" s="58"/>
      <c r="U37" s="58"/>
      <c r="V37" s="58"/>
      <c r="W37" s="58"/>
      <c r="X37" s="59"/>
      <c r="Y37" s="59"/>
    </row>
    <row r="38" spans="1:25" ht="16" customHeight="1">
      <c r="A38" s="333"/>
      <c r="B38" s="177"/>
      <c r="C38" s="172" t="s">
        <v>74</v>
      </c>
      <c r="D38" s="107"/>
      <c r="E38" s="229"/>
      <c r="F38" s="108">
        <v>0</v>
      </c>
      <c r="G38" s="109">
        <v>0</v>
      </c>
      <c r="H38" s="135">
        <v>0</v>
      </c>
      <c r="I38" s="175">
        <v>0</v>
      </c>
      <c r="J38" s="135">
        <v>108</v>
      </c>
      <c r="K38" s="233">
        <v>121</v>
      </c>
      <c r="L38" s="135">
        <v>434</v>
      </c>
      <c r="M38" s="174">
        <v>422</v>
      </c>
      <c r="N38" s="135"/>
      <c r="O38" s="109"/>
      <c r="P38" s="224"/>
      <c r="Q38" s="224"/>
      <c r="R38" s="59"/>
      <c r="S38" s="59"/>
      <c r="T38" s="58"/>
      <c r="U38" s="58"/>
      <c r="V38" s="58"/>
      <c r="W38" s="58"/>
      <c r="X38" s="59"/>
      <c r="Y38" s="59"/>
    </row>
    <row r="39" spans="1:25" ht="16" customHeight="1">
      <c r="A39" s="334"/>
      <c r="B39" s="235" t="s">
        <v>75</v>
      </c>
      <c r="C39" s="236"/>
      <c r="D39" s="236"/>
      <c r="E39" s="237" t="s">
        <v>165</v>
      </c>
      <c r="F39" s="144">
        <f t="shared" ref="F39:O39" si="4">F32-F36</f>
        <v>277</v>
      </c>
      <c r="G39" s="214">
        <f t="shared" si="4"/>
        <v>169</v>
      </c>
      <c r="H39" s="144">
        <f t="shared" si="4"/>
        <v>0</v>
      </c>
      <c r="I39" s="214">
        <f t="shared" si="4"/>
        <v>0</v>
      </c>
      <c r="J39" s="144">
        <f t="shared" si="4"/>
        <v>417</v>
      </c>
      <c r="K39" s="214">
        <f t="shared" si="4"/>
        <v>369</v>
      </c>
      <c r="L39" s="144">
        <f t="shared" si="4"/>
        <v>494</v>
      </c>
      <c r="M39" s="214">
        <f t="shared" si="4"/>
        <v>1018</v>
      </c>
      <c r="N39" s="144">
        <f t="shared" si="4"/>
        <v>0</v>
      </c>
      <c r="O39" s="214">
        <f t="shared" si="4"/>
        <v>0</v>
      </c>
      <c r="P39" s="224"/>
      <c r="Q39" s="224"/>
      <c r="R39" s="58"/>
      <c r="S39" s="58"/>
      <c r="T39" s="58"/>
      <c r="U39" s="58"/>
      <c r="V39" s="58"/>
      <c r="W39" s="58"/>
      <c r="X39" s="59"/>
      <c r="Y39" s="59"/>
    </row>
    <row r="40" spans="1:25" ht="16" customHeight="1">
      <c r="A40" s="332" t="s">
        <v>86</v>
      </c>
      <c r="B40" s="180" t="s">
        <v>76</v>
      </c>
      <c r="C40" s="203"/>
      <c r="D40" s="203"/>
      <c r="E40" s="223" t="s">
        <v>44</v>
      </c>
      <c r="F40" s="125">
        <v>0</v>
      </c>
      <c r="G40" s="205">
        <v>0</v>
      </c>
      <c r="H40" s="127">
        <v>0</v>
      </c>
      <c r="I40" s="206">
        <v>0</v>
      </c>
      <c r="J40" s="127">
        <v>845</v>
      </c>
      <c r="K40" s="207">
        <v>1234</v>
      </c>
      <c r="L40" s="127">
        <v>2445</v>
      </c>
      <c r="M40" s="224">
        <v>2904</v>
      </c>
      <c r="N40" s="127"/>
      <c r="O40" s="205"/>
      <c r="P40" s="224"/>
      <c r="Q40" s="224"/>
      <c r="R40" s="58"/>
      <c r="S40" s="58"/>
      <c r="T40" s="59"/>
      <c r="U40" s="59"/>
      <c r="V40" s="59"/>
      <c r="W40" s="59"/>
      <c r="X40" s="58"/>
      <c r="Y40" s="58"/>
    </row>
    <row r="41" spans="1:25" ht="16" customHeight="1">
      <c r="A41" s="335"/>
      <c r="B41" s="177"/>
      <c r="C41" s="172" t="s">
        <v>77</v>
      </c>
      <c r="D41" s="107"/>
      <c r="E41" s="229"/>
      <c r="F41" s="238">
        <v>0</v>
      </c>
      <c r="G41" s="239">
        <v>0</v>
      </c>
      <c r="H41" s="232">
        <v>0</v>
      </c>
      <c r="I41" s="233">
        <v>0</v>
      </c>
      <c r="J41" s="135">
        <v>750</v>
      </c>
      <c r="K41" s="176">
        <v>1234</v>
      </c>
      <c r="L41" s="135">
        <v>553</v>
      </c>
      <c r="M41" s="174">
        <v>537</v>
      </c>
      <c r="N41" s="135"/>
      <c r="O41" s="109"/>
      <c r="P41" s="234"/>
      <c r="Q41" s="234"/>
      <c r="R41" s="59"/>
      <c r="S41" s="59"/>
      <c r="T41" s="59"/>
      <c r="U41" s="59"/>
      <c r="V41" s="59"/>
      <c r="W41" s="59"/>
      <c r="X41" s="58"/>
      <c r="Y41" s="58"/>
    </row>
    <row r="42" spans="1:25" ht="16" customHeight="1">
      <c r="A42" s="335"/>
      <c r="B42" s="180" t="s">
        <v>64</v>
      </c>
      <c r="C42" s="203"/>
      <c r="D42" s="203"/>
      <c r="E42" s="223" t="s">
        <v>45</v>
      </c>
      <c r="F42" s="125">
        <f>10+122</f>
        <v>132</v>
      </c>
      <c r="G42" s="205">
        <v>1057</v>
      </c>
      <c r="H42" s="127">
        <v>2</v>
      </c>
      <c r="I42" s="206">
        <v>2</v>
      </c>
      <c r="J42" s="127">
        <v>1085</v>
      </c>
      <c r="K42" s="207">
        <v>1669</v>
      </c>
      <c r="L42" s="127">
        <v>2905</v>
      </c>
      <c r="M42" s="224">
        <v>3799</v>
      </c>
      <c r="N42" s="127"/>
      <c r="O42" s="205"/>
      <c r="P42" s="224"/>
      <c r="Q42" s="224"/>
      <c r="R42" s="58"/>
      <c r="S42" s="58"/>
      <c r="T42" s="59"/>
      <c r="U42" s="59"/>
      <c r="V42" s="58"/>
      <c r="W42" s="58"/>
      <c r="X42" s="58"/>
      <c r="Y42" s="58"/>
    </row>
    <row r="43" spans="1:25" ht="16" customHeight="1">
      <c r="A43" s="335"/>
      <c r="B43" s="177"/>
      <c r="C43" s="172" t="s">
        <v>78</v>
      </c>
      <c r="D43" s="107"/>
      <c r="E43" s="229"/>
      <c r="F43" s="108">
        <f>0+118</f>
        <v>118</v>
      </c>
      <c r="G43" s="109">
        <v>1035</v>
      </c>
      <c r="H43" s="135">
        <v>0</v>
      </c>
      <c r="I43" s="175">
        <v>0</v>
      </c>
      <c r="J43" s="232">
        <v>1055</v>
      </c>
      <c r="K43" s="233">
        <v>1165</v>
      </c>
      <c r="L43" s="135">
        <v>976</v>
      </c>
      <c r="M43" s="174">
        <v>1115</v>
      </c>
      <c r="N43" s="135"/>
      <c r="O43" s="109"/>
      <c r="P43" s="224"/>
      <c r="Q43" s="224"/>
      <c r="R43" s="59"/>
      <c r="S43" s="58"/>
      <c r="T43" s="59"/>
      <c r="U43" s="59"/>
      <c r="V43" s="58"/>
      <c r="W43" s="58"/>
      <c r="X43" s="59"/>
      <c r="Y43" s="59"/>
    </row>
    <row r="44" spans="1:25" ht="16" customHeight="1">
      <c r="A44" s="336"/>
      <c r="B44" s="196" t="s">
        <v>75</v>
      </c>
      <c r="C44" s="159"/>
      <c r="D44" s="159"/>
      <c r="E44" s="237" t="s">
        <v>166</v>
      </c>
      <c r="F44" s="198">
        <f t="shared" ref="F44:O44" si="5">F40-F42</f>
        <v>-132</v>
      </c>
      <c r="G44" s="199">
        <f t="shared" si="5"/>
        <v>-1057</v>
      </c>
      <c r="H44" s="198">
        <f t="shared" si="5"/>
        <v>-2</v>
      </c>
      <c r="I44" s="199">
        <f t="shared" si="5"/>
        <v>-2</v>
      </c>
      <c r="J44" s="198">
        <f t="shared" si="5"/>
        <v>-240</v>
      </c>
      <c r="K44" s="199">
        <f t="shared" si="5"/>
        <v>-435</v>
      </c>
      <c r="L44" s="198">
        <f t="shared" si="5"/>
        <v>-460</v>
      </c>
      <c r="M44" s="199">
        <f t="shared" si="5"/>
        <v>-895</v>
      </c>
      <c r="N44" s="198">
        <f t="shared" si="5"/>
        <v>0</v>
      </c>
      <c r="O44" s="199">
        <f t="shared" si="5"/>
        <v>0</v>
      </c>
      <c r="P44" s="234"/>
      <c r="Q44" s="234"/>
      <c r="R44" s="58"/>
      <c r="S44" s="58"/>
      <c r="T44" s="59"/>
      <c r="U44" s="59"/>
      <c r="V44" s="58"/>
      <c r="W44" s="58"/>
      <c r="X44" s="58"/>
      <c r="Y44" s="58"/>
    </row>
    <row r="45" spans="1:25" ht="16" customHeight="1">
      <c r="A45" s="339" t="s">
        <v>87</v>
      </c>
      <c r="B45" s="240" t="s">
        <v>79</v>
      </c>
      <c r="C45" s="241"/>
      <c r="D45" s="241"/>
      <c r="E45" s="242" t="s">
        <v>167</v>
      </c>
      <c r="F45" s="243">
        <f t="shared" ref="F45:O45" si="6">F39+F44</f>
        <v>145</v>
      </c>
      <c r="G45" s="244">
        <f t="shared" si="6"/>
        <v>-888</v>
      </c>
      <c r="H45" s="243">
        <f t="shared" si="6"/>
        <v>-2</v>
      </c>
      <c r="I45" s="244">
        <f t="shared" si="6"/>
        <v>-2</v>
      </c>
      <c r="J45" s="243">
        <f t="shared" si="6"/>
        <v>177</v>
      </c>
      <c r="K45" s="244">
        <f t="shared" si="6"/>
        <v>-66</v>
      </c>
      <c r="L45" s="243">
        <f t="shared" si="6"/>
        <v>34</v>
      </c>
      <c r="M45" s="244">
        <f t="shared" si="6"/>
        <v>123</v>
      </c>
      <c r="N45" s="243">
        <f t="shared" si="6"/>
        <v>0</v>
      </c>
      <c r="O45" s="244">
        <f t="shared" si="6"/>
        <v>0</v>
      </c>
      <c r="P45" s="224"/>
      <c r="Q45" s="224"/>
      <c r="R45" s="58"/>
      <c r="S45" s="58"/>
      <c r="T45" s="58"/>
      <c r="U45" s="58"/>
      <c r="V45" s="58"/>
      <c r="W45" s="58"/>
      <c r="X45" s="58"/>
      <c r="Y45" s="58"/>
    </row>
    <row r="46" spans="1:25" ht="16" customHeight="1">
      <c r="A46" s="340"/>
      <c r="B46" s="106" t="s">
        <v>80</v>
      </c>
      <c r="C46" s="107"/>
      <c r="D46" s="107"/>
      <c r="E46" s="107"/>
      <c r="F46" s="238">
        <v>0</v>
      </c>
      <c r="G46" s="239">
        <v>0</v>
      </c>
      <c r="H46" s="232">
        <v>0</v>
      </c>
      <c r="I46" s="233">
        <v>0</v>
      </c>
      <c r="J46" s="232">
        <v>0</v>
      </c>
      <c r="K46" s="233">
        <v>0</v>
      </c>
      <c r="L46" s="135">
        <v>0</v>
      </c>
      <c r="M46" s="174">
        <v>0</v>
      </c>
      <c r="N46" s="232"/>
      <c r="O46" s="195"/>
      <c r="P46" s="234"/>
      <c r="Q46" s="234"/>
      <c r="R46" s="59"/>
      <c r="S46" s="59"/>
      <c r="T46" s="59"/>
      <c r="U46" s="59"/>
      <c r="V46" s="59"/>
      <c r="W46" s="59"/>
      <c r="X46" s="59"/>
      <c r="Y46" s="59"/>
    </row>
    <row r="47" spans="1:25" ht="16" customHeight="1">
      <c r="A47" s="340"/>
      <c r="B47" s="106" t="s">
        <v>81</v>
      </c>
      <c r="C47" s="107"/>
      <c r="D47" s="107"/>
      <c r="E47" s="107"/>
      <c r="F47" s="135">
        <f>1337+1</f>
        <v>1338</v>
      </c>
      <c r="G47" s="174">
        <v>1363</v>
      </c>
      <c r="H47" s="135">
        <v>98</v>
      </c>
      <c r="I47" s="175">
        <v>100.18600000000001</v>
      </c>
      <c r="J47" s="135">
        <v>708</v>
      </c>
      <c r="K47" s="176">
        <v>532</v>
      </c>
      <c r="L47" s="135">
        <v>1307</v>
      </c>
      <c r="M47" s="174">
        <v>1273</v>
      </c>
      <c r="N47" s="135"/>
      <c r="O47" s="109"/>
      <c r="P47" s="224"/>
      <c r="Q47" s="224"/>
      <c r="R47" s="58"/>
      <c r="S47" s="58"/>
      <c r="T47" s="58"/>
      <c r="U47" s="58"/>
      <c r="V47" s="58"/>
      <c r="W47" s="58"/>
      <c r="X47" s="58"/>
      <c r="Y47" s="58"/>
    </row>
    <row r="48" spans="1:25" ht="16" customHeight="1">
      <c r="A48" s="341"/>
      <c r="B48" s="196" t="s">
        <v>82</v>
      </c>
      <c r="C48" s="159"/>
      <c r="D48" s="159"/>
      <c r="E48" s="159"/>
      <c r="F48" s="152">
        <f>1337+1</f>
        <v>1338</v>
      </c>
      <c r="G48" s="245">
        <v>1363</v>
      </c>
      <c r="H48" s="152">
        <v>0</v>
      </c>
      <c r="I48" s="246">
        <v>0</v>
      </c>
      <c r="J48" s="152">
        <v>686</v>
      </c>
      <c r="K48" s="247">
        <v>532</v>
      </c>
      <c r="L48" s="152">
        <v>1307</v>
      </c>
      <c r="M48" s="245">
        <v>451</v>
      </c>
      <c r="N48" s="152"/>
      <c r="O48" s="214"/>
      <c r="P48" s="224"/>
      <c r="Q48" s="224"/>
      <c r="R48" s="58"/>
      <c r="S48" s="58"/>
      <c r="T48" s="58"/>
      <c r="U48" s="58"/>
      <c r="V48" s="58"/>
      <c r="W48" s="58"/>
      <c r="X48" s="58"/>
      <c r="Y48" s="58"/>
    </row>
    <row r="49" spans="1:15" ht="16" customHeight="1">
      <c r="A49" s="12" t="s">
        <v>168</v>
      </c>
      <c r="O49" s="5"/>
    </row>
    <row r="50" spans="1:15" ht="16" customHeight="1">
      <c r="A50" s="12"/>
      <c r="O50" s="7"/>
    </row>
  </sheetData>
  <mergeCells count="31">
    <mergeCell ref="J6:K6"/>
    <mergeCell ref="L6:M6"/>
    <mergeCell ref="P6:Q6"/>
    <mergeCell ref="P25:P26"/>
    <mergeCell ref="Q25:Q26"/>
    <mergeCell ref="N6:O6"/>
    <mergeCell ref="M25:M26"/>
    <mergeCell ref="N25:N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5" ht="34" customHeight="1">
      <c r="A1" s="60" t="s">
        <v>0</v>
      </c>
      <c r="B1" s="60"/>
      <c r="C1" s="99" t="s">
        <v>261</v>
      </c>
      <c r="D1" s="10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" customHeight="1">
      <c r="A3" s="23" t="s">
        <v>169</v>
      </c>
      <c r="B3" s="23"/>
      <c r="C3" s="23"/>
      <c r="D3" s="23"/>
      <c r="E3" s="158"/>
      <c r="F3" s="158"/>
      <c r="G3" s="110"/>
      <c r="H3" s="110"/>
      <c r="I3" s="158"/>
      <c r="J3" s="158"/>
      <c r="K3" s="110"/>
      <c r="L3" s="110"/>
      <c r="M3" s="110"/>
      <c r="N3" s="110"/>
      <c r="O3" s="110"/>
    </row>
    <row r="4" spans="1:15" ht="15" customHeight="1">
      <c r="A4" s="23"/>
      <c r="B4" s="23"/>
      <c r="C4" s="23"/>
      <c r="D4" s="23"/>
      <c r="E4" s="158"/>
      <c r="F4" s="158"/>
      <c r="G4" s="110"/>
      <c r="H4" s="110"/>
      <c r="I4" s="158"/>
      <c r="J4" s="158"/>
      <c r="K4" s="110"/>
      <c r="L4" s="110"/>
      <c r="M4" s="110"/>
      <c r="N4" s="110"/>
      <c r="O4" s="110"/>
    </row>
    <row r="5" spans="1:15" ht="15" customHeight="1">
      <c r="A5" s="101"/>
      <c r="B5" s="101" t="s">
        <v>262</v>
      </c>
      <c r="C5" s="101"/>
      <c r="D5" s="101"/>
      <c r="E5" s="110"/>
      <c r="F5" s="110"/>
      <c r="G5" s="110"/>
      <c r="H5" s="160"/>
      <c r="I5" s="110"/>
      <c r="J5" s="110"/>
      <c r="K5" s="110"/>
      <c r="L5" s="160"/>
      <c r="M5" s="110"/>
      <c r="N5" s="160" t="s">
        <v>170</v>
      </c>
      <c r="O5" s="110"/>
    </row>
    <row r="6" spans="1:15" ht="15" customHeight="1">
      <c r="A6" s="102"/>
      <c r="B6" s="103"/>
      <c r="C6" s="103"/>
      <c r="D6" s="103"/>
      <c r="E6" s="373" t="s">
        <v>257</v>
      </c>
      <c r="F6" s="374"/>
      <c r="G6" s="373" t="s">
        <v>258</v>
      </c>
      <c r="H6" s="374"/>
      <c r="I6" s="297"/>
      <c r="J6" s="298"/>
      <c r="K6" s="373"/>
      <c r="L6" s="374"/>
      <c r="M6" s="373"/>
      <c r="N6" s="374"/>
      <c r="O6" s="110"/>
    </row>
    <row r="7" spans="1:15" ht="15" customHeight="1">
      <c r="A7" s="40"/>
      <c r="B7" s="41"/>
      <c r="C7" s="41"/>
      <c r="D7" s="41"/>
      <c r="E7" s="299" t="s">
        <v>242</v>
      </c>
      <c r="F7" s="300" t="s">
        <v>2</v>
      </c>
      <c r="G7" s="299" t="s">
        <v>242</v>
      </c>
      <c r="H7" s="300" t="s">
        <v>2</v>
      </c>
      <c r="I7" s="299" t="s">
        <v>242</v>
      </c>
      <c r="J7" s="300" t="s">
        <v>2</v>
      </c>
      <c r="K7" s="299" t="s">
        <v>242</v>
      </c>
      <c r="L7" s="300" t="s">
        <v>2</v>
      </c>
      <c r="M7" s="299" t="s">
        <v>242</v>
      </c>
      <c r="N7" s="301" t="s">
        <v>2</v>
      </c>
      <c r="O7" s="110"/>
    </row>
    <row r="8" spans="1:15" ht="18" customHeight="1">
      <c r="A8" s="319" t="s">
        <v>171</v>
      </c>
      <c r="B8" s="104" t="s">
        <v>172</v>
      </c>
      <c r="C8" s="105"/>
      <c r="D8" s="105"/>
      <c r="E8" s="302">
        <v>1</v>
      </c>
      <c r="F8" s="303">
        <v>1</v>
      </c>
      <c r="G8" s="302">
        <v>41</v>
      </c>
      <c r="H8" s="304">
        <v>41</v>
      </c>
      <c r="I8" s="302"/>
      <c r="J8" s="303"/>
      <c r="K8" s="302"/>
      <c r="L8" s="304"/>
      <c r="M8" s="302"/>
      <c r="N8" s="304"/>
      <c r="O8" s="110"/>
    </row>
    <row r="9" spans="1:15" ht="18" customHeight="1">
      <c r="A9" s="320"/>
      <c r="B9" s="319" t="s">
        <v>173</v>
      </c>
      <c r="C9" s="75" t="s">
        <v>174</v>
      </c>
      <c r="D9" s="76"/>
      <c r="E9" s="305">
        <v>5745</v>
      </c>
      <c r="F9" s="306">
        <v>5745</v>
      </c>
      <c r="G9" s="305">
        <v>4000</v>
      </c>
      <c r="H9" s="307">
        <v>4000</v>
      </c>
      <c r="I9" s="305"/>
      <c r="J9" s="306"/>
      <c r="K9" s="305"/>
      <c r="L9" s="307"/>
      <c r="M9" s="305"/>
      <c r="N9" s="307"/>
      <c r="O9" s="110"/>
    </row>
    <row r="10" spans="1:15" ht="18" customHeight="1">
      <c r="A10" s="320"/>
      <c r="B10" s="320"/>
      <c r="C10" s="25" t="s">
        <v>175</v>
      </c>
      <c r="D10" s="24"/>
      <c r="E10" s="308">
        <v>5745</v>
      </c>
      <c r="F10" s="309">
        <v>5745</v>
      </c>
      <c r="G10" s="308">
        <v>2520</v>
      </c>
      <c r="H10" s="310">
        <v>2520</v>
      </c>
      <c r="I10" s="308"/>
      <c r="J10" s="309"/>
      <c r="K10" s="308"/>
      <c r="L10" s="310"/>
      <c r="M10" s="308"/>
      <c r="N10" s="310"/>
      <c r="O10" s="110"/>
    </row>
    <row r="11" spans="1:15" ht="18" customHeight="1">
      <c r="A11" s="320"/>
      <c r="B11" s="320"/>
      <c r="C11" s="25" t="s">
        <v>176</v>
      </c>
      <c r="D11" s="24"/>
      <c r="E11" s="308">
        <v>0</v>
      </c>
      <c r="F11" s="309">
        <v>0</v>
      </c>
      <c r="G11" s="308">
        <v>1080</v>
      </c>
      <c r="H11" s="310">
        <v>1080</v>
      </c>
      <c r="I11" s="308"/>
      <c r="J11" s="309"/>
      <c r="K11" s="308"/>
      <c r="L11" s="310"/>
      <c r="M11" s="308"/>
      <c r="N11" s="310"/>
      <c r="O11" s="110"/>
    </row>
    <row r="12" spans="1:15" ht="18" customHeight="1">
      <c r="A12" s="320"/>
      <c r="B12" s="320"/>
      <c r="C12" s="25" t="s">
        <v>177</v>
      </c>
      <c r="D12" s="24"/>
      <c r="E12" s="308">
        <v>0</v>
      </c>
      <c r="F12" s="309">
        <v>0</v>
      </c>
      <c r="G12" s="308">
        <v>400</v>
      </c>
      <c r="H12" s="310">
        <v>400</v>
      </c>
      <c r="I12" s="308"/>
      <c r="J12" s="309"/>
      <c r="K12" s="308"/>
      <c r="L12" s="310"/>
      <c r="M12" s="308"/>
      <c r="N12" s="310"/>
      <c r="O12" s="110"/>
    </row>
    <row r="13" spans="1:15" ht="18" customHeight="1">
      <c r="A13" s="320"/>
      <c r="B13" s="320"/>
      <c r="C13" s="25" t="s">
        <v>178</v>
      </c>
      <c r="D13" s="24"/>
      <c r="E13" s="308">
        <v>0</v>
      </c>
      <c r="F13" s="309">
        <v>0</v>
      </c>
      <c r="G13" s="308">
        <v>0</v>
      </c>
      <c r="H13" s="310">
        <v>0</v>
      </c>
      <c r="I13" s="308"/>
      <c r="J13" s="309"/>
      <c r="K13" s="308"/>
      <c r="L13" s="310"/>
      <c r="M13" s="308"/>
      <c r="N13" s="310"/>
      <c r="O13" s="110"/>
    </row>
    <row r="14" spans="1:15" ht="18" customHeight="1">
      <c r="A14" s="321"/>
      <c r="B14" s="321"/>
      <c r="C14" s="28" t="s">
        <v>179</v>
      </c>
      <c r="D14" s="20"/>
      <c r="E14" s="311">
        <v>0</v>
      </c>
      <c r="F14" s="312">
        <v>0</v>
      </c>
      <c r="G14" s="311">
        <v>0</v>
      </c>
      <c r="H14" s="313">
        <v>0</v>
      </c>
      <c r="I14" s="311"/>
      <c r="J14" s="312"/>
      <c r="K14" s="311"/>
      <c r="L14" s="313"/>
      <c r="M14" s="311"/>
      <c r="N14" s="313"/>
      <c r="O14" s="110"/>
    </row>
    <row r="15" spans="1:15" ht="18" customHeight="1">
      <c r="A15" s="363" t="s">
        <v>180</v>
      </c>
      <c r="B15" s="319" t="s">
        <v>181</v>
      </c>
      <c r="C15" s="75" t="s">
        <v>182</v>
      </c>
      <c r="D15" s="76"/>
      <c r="E15" s="314">
        <v>784</v>
      </c>
      <c r="F15" s="315">
        <v>645</v>
      </c>
      <c r="G15" s="314">
        <v>5362</v>
      </c>
      <c r="H15" s="244">
        <v>7292</v>
      </c>
      <c r="I15" s="314"/>
      <c r="J15" s="315"/>
      <c r="K15" s="314"/>
      <c r="L15" s="244"/>
      <c r="M15" s="314"/>
      <c r="N15" s="244"/>
      <c r="O15" s="110"/>
    </row>
    <row r="16" spans="1:15" ht="18" customHeight="1">
      <c r="A16" s="320"/>
      <c r="B16" s="320"/>
      <c r="C16" s="25" t="s">
        <v>183</v>
      </c>
      <c r="D16" s="24"/>
      <c r="E16" s="135">
        <v>21300</v>
      </c>
      <c r="F16" s="175">
        <v>20997</v>
      </c>
      <c r="G16" s="135">
        <v>3876</v>
      </c>
      <c r="H16" s="109">
        <v>4308</v>
      </c>
      <c r="I16" s="135"/>
      <c r="J16" s="175"/>
      <c r="K16" s="135"/>
      <c r="L16" s="109"/>
      <c r="M16" s="135"/>
      <c r="N16" s="109"/>
      <c r="O16" s="110"/>
    </row>
    <row r="17" spans="1:15" ht="18" customHeight="1">
      <c r="A17" s="320"/>
      <c r="B17" s="320"/>
      <c r="C17" s="25" t="s">
        <v>184</v>
      </c>
      <c r="D17" s="24"/>
      <c r="E17" s="135">
        <v>0</v>
      </c>
      <c r="F17" s="175">
        <v>0</v>
      </c>
      <c r="G17" s="135">
        <v>0</v>
      </c>
      <c r="H17" s="109">
        <v>173</v>
      </c>
      <c r="I17" s="135"/>
      <c r="J17" s="175"/>
      <c r="K17" s="135"/>
      <c r="L17" s="109"/>
      <c r="M17" s="135"/>
      <c r="N17" s="109"/>
      <c r="O17" s="110"/>
    </row>
    <row r="18" spans="1:15" ht="18" customHeight="1">
      <c r="A18" s="320"/>
      <c r="B18" s="321"/>
      <c r="C18" s="28" t="s">
        <v>185</v>
      </c>
      <c r="D18" s="20"/>
      <c r="E18" s="144">
        <v>22084</v>
      </c>
      <c r="F18" s="316">
        <v>21642</v>
      </c>
      <c r="G18" s="144">
        <v>9239</v>
      </c>
      <c r="H18" s="316">
        <v>11773</v>
      </c>
      <c r="I18" s="144"/>
      <c r="J18" s="316"/>
      <c r="K18" s="144"/>
      <c r="L18" s="316"/>
      <c r="M18" s="144"/>
      <c r="N18" s="316"/>
      <c r="O18" s="110"/>
    </row>
    <row r="19" spans="1:15" ht="18" customHeight="1">
      <c r="A19" s="320"/>
      <c r="B19" s="319" t="s">
        <v>186</v>
      </c>
      <c r="C19" s="75" t="s">
        <v>187</v>
      </c>
      <c r="D19" s="76"/>
      <c r="E19" s="243">
        <v>1039</v>
      </c>
      <c r="F19" s="244">
        <v>1130</v>
      </c>
      <c r="G19" s="243">
        <v>3688</v>
      </c>
      <c r="H19" s="244">
        <v>5436</v>
      </c>
      <c r="I19" s="243"/>
      <c r="J19" s="244"/>
      <c r="K19" s="243"/>
      <c r="L19" s="244"/>
      <c r="M19" s="243"/>
      <c r="N19" s="244"/>
      <c r="O19" s="110"/>
    </row>
    <row r="20" spans="1:15" ht="18" customHeight="1">
      <c r="A20" s="320"/>
      <c r="B20" s="320"/>
      <c r="C20" s="25" t="s">
        <v>188</v>
      </c>
      <c r="D20" s="24"/>
      <c r="E20" s="108">
        <v>7253</v>
      </c>
      <c r="F20" s="109">
        <v>7239</v>
      </c>
      <c r="G20" s="108">
        <v>1482</v>
      </c>
      <c r="H20" s="109">
        <v>2269</v>
      </c>
      <c r="I20" s="108"/>
      <c r="J20" s="109"/>
      <c r="K20" s="108"/>
      <c r="L20" s="109"/>
      <c r="M20" s="108"/>
      <c r="N20" s="109"/>
      <c r="O20" s="110"/>
    </row>
    <row r="21" spans="1:15" s="110" customFormat="1" ht="18" customHeight="1">
      <c r="A21" s="320"/>
      <c r="B21" s="320"/>
      <c r="C21" s="106" t="s">
        <v>189</v>
      </c>
      <c r="D21" s="107"/>
      <c r="E21" s="108">
        <v>8047</v>
      </c>
      <c r="F21" s="109">
        <v>7528</v>
      </c>
      <c r="G21" s="108">
        <v>0</v>
      </c>
      <c r="H21" s="109">
        <v>0</v>
      </c>
      <c r="I21" s="108"/>
      <c r="J21" s="109"/>
      <c r="K21" s="108"/>
      <c r="L21" s="109"/>
      <c r="M21" s="108"/>
      <c r="N21" s="109"/>
    </row>
    <row r="22" spans="1:15" ht="18" customHeight="1">
      <c r="A22" s="320"/>
      <c r="B22" s="321"/>
      <c r="C22" s="10" t="s">
        <v>190</v>
      </c>
      <c r="D22" s="11"/>
      <c r="E22" s="144">
        <v>16339</v>
      </c>
      <c r="F22" s="214">
        <v>15897</v>
      </c>
      <c r="G22" s="144">
        <v>5170</v>
      </c>
      <c r="H22" s="214">
        <v>7705</v>
      </c>
      <c r="I22" s="144"/>
      <c r="J22" s="214"/>
      <c r="K22" s="144"/>
      <c r="L22" s="214"/>
      <c r="M22" s="144"/>
      <c r="N22" s="214"/>
      <c r="O22" s="110"/>
    </row>
    <row r="23" spans="1:15" ht="18" customHeight="1">
      <c r="A23" s="320"/>
      <c r="B23" s="319" t="s">
        <v>191</v>
      </c>
      <c r="C23" s="75" t="s">
        <v>192</v>
      </c>
      <c r="D23" s="76"/>
      <c r="E23" s="243">
        <v>5745</v>
      </c>
      <c r="F23" s="244">
        <v>5745</v>
      </c>
      <c r="G23" s="243">
        <v>4000</v>
      </c>
      <c r="H23" s="244">
        <v>4000</v>
      </c>
      <c r="I23" s="243"/>
      <c r="J23" s="244"/>
      <c r="K23" s="243"/>
      <c r="L23" s="244"/>
      <c r="M23" s="243"/>
      <c r="N23" s="244"/>
      <c r="O23" s="110"/>
    </row>
    <row r="24" spans="1:15" ht="18" customHeight="1">
      <c r="A24" s="320"/>
      <c r="B24" s="320"/>
      <c r="C24" s="25" t="s">
        <v>193</v>
      </c>
      <c r="D24" s="24"/>
      <c r="E24" s="108">
        <v>0</v>
      </c>
      <c r="F24" s="109">
        <v>0</v>
      </c>
      <c r="G24" s="108">
        <v>68</v>
      </c>
      <c r="H24" s="109">
        <v>68</v>
      </c>
      <c r="I24" s="108"/>
      <c r="J24" s="109"/>
      <c r="K24" s="108"/>
      <c r="L24" s="109"/>
      <c r="M24" s="108"/>
      <c r="N24" s="109"/>
      <c r="O24" s="110"/>
    </row>
    <row r="25" spans="1:15" ht="18" customHeight="1">
      <c r="A25" s="320"/>
      <c r="B25" s="320"/>
      <c r="C25" s="25" t="s">
        <v>194</v>
      </c>
      <c r="D25" s="24"/>
      <c r="E25" s="108">
        <v>0</v>
      </c>
      <c r="F25" s="109">
        <v>0</v>
      </c>
      <c r="G25" s="108">
        <v>0</v>
      </c>
      <c r="H25" s="109">
        <v>0</v>
      </c>
      <c r="I25" s="108"/>
      <c r="J25" s="109"/>
      <c r="K25" s="108"/>
      <c r="L25" s="109"/>
      <c r="M25" s="108"/>
      <c r="N25" s="109"/>
      <c r="O25" s="110"/>
    </row>
    <row r="26" spans="1:15" ht="18" customHeight="1">
      <c r="A26" s="320"/>
      <c r="B26" s="321"/>
      <c r="C26" s="26" t="s">
        <v>195</v>
      </c>
      <c r="D26" s="27"/>
      <c r="E26" s="140">
        <v>5745</v>
      </c>
      <c r="F26" s="214">
        <v>5745</v>
      </c>
      <c r="G26" s="140">
        <v>4068</v>
      </c>
      <c r="H26" s="214">
        <v>4068</v>
      </c>
      <c r="I26" s="246"/>
      <c r="J26" s="214"/>
      <c r="K26" s="140"/>
      <c r="L26" s="214"/>
      <c r="M26" s="140"/>
      <c r="N26" s="214"/>
      <c r="O26" s="110"/>
    </row>
    <row r="27" spans="1:15" ht="18" customHeight="1">
      <c r="A27" s="321"/>
      <c r="B27" s="28" t="s">
        <v>196</v>
      </c>
      <c r="C27" s="20"/>
      <c r="D27" s="20"/>
      <c r="E27" s="317">
        <v>22084</v>
      </c>
      <c r="F27" s="214">
        <v>21642</v>
      </c>
      <c r="G27" s="144">
        <v>9239</v>
      </c>
      <c r="H27" s="214">
        <v>11773</v>
      </c>
      <c r="I27" s="317"/>
      <c r="J27" s="214"/>
      <c r="K27" s="144"/>
      <c r="L27" s="214"/>
      <c r="M27" s="144"/>
      <c r="N27" s="214"/>
      <c r="O27" s="110"/>
    </row>
    <row r="28" spans="1:15" ht="18" customHeight="1">
      <c r="A28" s="319" t="s">
        <v>197</v>
      </c>
      <c r="B28" s="319" t="s">
        <v>198</v>
      </c>
      <c r="C28" s="75" t="s">
        <v>199</v>
      </c>
      <c r="D28" s="111" t="s">
        <v>41</v>
      </c>
      <c r="E28" s="243">
        <v>1199</v>
      </c>
      <c r="F28" s="244">
        <v>1176</v>
      </c>
      <c r="G28" s="243">
        <v>5742</v>
      </c>
      <c r="H28" s="244">
        <v>5593</v>
      </c>
      <c r="I28" s="243"/>
      <c r="J28" s="244"/>
      <c r="K28" s="243"/>
      <c r="L28" s="244"/>
      <c r="M28" s="243"/>
      <c r="N28" s="244"/>
      <c r="O28" s="110"/>
    </row>
    <row r="29" spans="1:15" ht="18" customHeight="1">
      <c r="A29" s="320"/>
      <c r="B29" s="320"/>
      <c r="C29" s="25" t="s">
        <v>200</v>
      </c>
      <c r="D29" s="112" t="s">
        <v>42</v>
      </c>
      <c r="E29" s="108">
        <v>835</v>
      </c>
      <c r="F29" s="109">
        <v>894</v>
      </c>
      <c r="G29" s="108">
        <v>5780</v>
      </c>
      <c r="H29" s="109">
        <v>5742</v>
      </c>
      <c r="I29" s="108"/>
      <c r="J29" s="109"/>
      <c r="K29" s="108"/>
      <c r="L29" s="109"/>
      <c r="M29" s="108"/>
      <c r="N29" s="109"/>
      <c r="O29" s="110"/>
    </row>
    <row r="30" spans="1:15" ht="18" customHeight="1">
      <c r="A30" s="320"/>
      <c r="B30" s="320"/>
      <c r="C30" s="25" t="s">
        <v>201</v>
      </c>
      <c r="D30" s="112" t="s">
        <v>202</v>
      </c>
      <c r="E30" s="108">
        <v>0</v>
      </c>
      <c r="F30" s="109">
        <v>0</v>
      </c>
      <c r="G30" s="135">
        <v>0</v>
      </c>
      <c r="H30" s="109">
        <v>0</v>
      </c>
      <c r="I30" s="108"/>
      <c r="J30" s="109"/>
      <c r="K30" s="108"/>
      <c r="L30" s="109"/>
      <c r="M30" s="108"/>
      <c r="N30" s="109"/>
      <c r="O30" s="110"/>
    </row>
    <row r="31" spans="1:15" ht="18" customHeight="1">
      <c r="A31" s="320"/>
      <c r="B31" s="320"/>
      <c r="C31" s="10" t="s">
        <v>203</v>
      </c>
      <c r="D31" s="113" t="s">
        <v>204</v>
      </c>
      <c r="E31" s="144">
        <f t="shared" ref="E31:N31" si="0">E28-E29-E30</f>
        <v>364</v>
      </c>
      <c r="F31" s="316">
        <f t="shared" si="0"/>
        <v>282</v>
      </c>
      <c r="G31" s="144">
        <f t="shared" si="0"/>
        <v>-38</v>
      </c>
      <c r="H31" s="316">
        <f t="shared" si="0"/>
        <v>-149</v>
      </c>
      <c r="I31" s="144">
        <f t="shared" si="0"/>
        <v>0</v>
      </c>
      <c r="J31" s="318">
        <f t="shared" si="0"/>
        <v>0</v>
      </c>
      <c r="K31" s="144">
        <f t="shared" si="0"/>
        <v>0</v>
      </c>
      <c r="L31" s="318">
        <f t="shared" si="0"/>
        <v>0</v>
      </c>
      <c r="M31" s="144">
        <f t="shared" si="0"/>
        <v>0</v>
      </c>
      <c r="N31" s="316">
        <f t="shared" si="0"/>
        <v>0</v>
      </c>
      <c r="O31" s="187"/>
    </row>
    <row r="32" spans="1:15" ht="18" customHeight="1">
      <c r="A32" s="320"/>
      <c r="B32" s="320"/>
      <c r="C32" s="75" t="s">
        <v>205</v>
      </c>
      <c r="D32" s="111" t="s">
        <v>206</v>
      </c>
      <c r="E32" s="243">
        <v>138</v>
      </c>
      <c r="F32" s="244">
        <v>124</v>
      </c>
      <c r="G32" s="243">
        <v>512</v>
      </c>
      <c r="H32" s="244">
        <v>1686</v>
      </c>
      <c r="I32" s="243"/>
      <c r="J32" s="244"/>
      <c r="K32" s="243"/>
      <c r="L32" s="244"/>
      <c r="M32" s="243"/>
      <c r="N32" s="244"/>
      <c r="O32" s="110"/>
    </row>
    <row r="33" spans="1:15" ht="18" customHeight="1">
      <c r="A33" s="320"/>
      <c r="B33" s="320"/>
      <c r="C33" s="25" t="s">
        <v>207</v>
      </c>
      <c r="D33" s="112" t="s">
        <v>208</v>
      </c>
      <c r="E33" s="108">
        <v>502</v>
      </c>
      <c r="F33" s="109">
        <v>406</v>
      </c>
      <c r="G33" s="108">
        <v>619</v>
      </c>
      <c r="H33" s="109">
        <v>1712</v>
      </c>
      <c r="I33" s="108"/>
      <c r="J33" s="109"/>
      <c r="K33" s="108"/>
      <c r="L33" s="109"/>
      <c r="M33" s="108"/>
      <c r="N33" s="109"/>
      <c r="O33" s="110"/>
    </row>
    <row r="34" spans="1:15" ht="18" customHeight="1">
      <c r="A34" s="320"/>
      <c r="B34" s="321"/>
      <c r="C34" s="10" t="s">
        <v>209</v>
      </c>
      <c r="D34" s="113" t="s">
        <v>210</v>
      </c>
      <c r="E34" s="144">
        <f t="shared" ref="E34:N34" si="1">E31+E32-E33</f>
        <v>0</v>
      </c>
      <c r="F34" s="214">
        <f t="shared" si="1"/>
        <v>0</v>
      </c>
      <c r="G34" s="144">
        <f t="shared" si="1"/>
        <v>-145</v>
      </c>
      <c r="H34" s="214">
        <f t="shared" si="1"/>
        <v>-175</v>
      </c>
      <c r="I34" s="144">
        <f t="shared" si="1"/>
        <v>0</v>
      </c>
      <c r="J34" s="214">
        <f t="shared" si="1"/>
        <v>0</v>
      </c>
      <c r="K34" s="144">
        <f t="shared" si="1"/>
        <v>0</v>
      </c>
      <c r="L34" s="214">
        <f t="shared" si="1"/>
        <v>0</v>
      </c>
      <c r="M34" s="144">
        <f t="shared" si="1"/>
        <v>0</v>
      </c>
      <c r="N34" s="214">
        <f t="shared" si="1"/>
        <v>0</v>
      </c>
      <c r="O34" s="110"/>
    </row>
    <row r="35" spans="1:15" ht="18" customHeight="1">
      <c r="A35" s="320"/>
      <c r="B35" s="319" t="s">
        <v>211</v>
      </c>
      <c r="C35" s="75" t="s">
        <v>212</v>
      </c>
      <c r="D35" s="111" t="s">
        <v>213</v>
      </c>
      <c r="E35" s="243">
        <v>0</v>
      </c>
      <c r="F35" s="244">
        <v>0</v>
      </c>
      <c r="G35" s="243">
        <v>4385</v>
      </c>
      <c r="H35" s="244">
        <v>10342</v>
      </c>
      <c r="I35" s="243"/>
      <c r="J35" s="244"/>
      <c r="K35" s="243"/>
      <c r="L35" s="244"/>
      <c r="M35" s="243"/>
      <c r="N35" s="244"/>
      <c r="O35" s="110"/>
    </row>
    <row r="36" spans="1:15" ht="18" customHeight="1">
      <c r="A36" s="320"/>
      <c r="B36" s="320"/>
      <c r="C36" s="25" t="s">
        <v>214</v>
      </c>
      <c r="D36" s="112" t="s">
        <v>215</v>
      </c>
      <c r="E36" s="108">
        <v>0</v>
      </c>
      <c r="F36" s="109">
        <v>0</v>
      </c>
      <c r="G36" s="108">
        <v>4198</v>
      </c>
      <c r="H36" s="109">
        <v>10026</v>
      </c>
      <c r="I36" s="108"/>
      <c r="J36" s="109"/>
      <c r="K36" s="108"/>
      <c r="L36" s="109"/>
      <c r="M36" s="108"/>
      <c r="N36" s="109"/>
      <c r="O36" s="110"/>
    </row>
    <row r="37" spans="1:15" ht="18" customHeight="1">
      <c r="A37" s="320"/>
      <c r="B37" s="320"/>
      <c r="C37" s="25" t="s">
        <v>216</v>
      </c>
      <c r="D37" s="112" t="s">
        <v>217</v>
      </c>
      <c r="E37" s="108">
        <f t="shared" ref="E37:N37" si="2">E34+E35-E36</f>
        <v>0</v>
      </c>
      <c r="F37" s="109">
        <f t="shared" si="2"/>
        <v>0</v>
      </c>
      <c r="G37" s="108">
        <f t="shared" si="2"/>
        <v>42</v>
      </c>
      <c r="H37" s="109">
        <f t="shared" si="2"/>
        <v>141</v>
      </c>
      <c r="I37" s="108">
        <f t="shared" si="2"/>
        <v>0</v>
      </c>
      <c r="J37" s="109">
        <f t="shared" si="2"/>
        <v>0</v>
      </c>
      <c r="K37" s="108">
        <f t="shared" si="2"/>
        <v>0</v>
      </c>
      <c r="L37" s="109">
        <f t="shared" si="2"/>
        <v>0</v>
      </c>
      <c r="M37" s="108">
        <f t="shared" si="2"/>
        <v>0</v>
      </c>
      <c r="N37" s="109">
        <f t="shared" si="2"/>
        <v>0</v>
      </c>
      <c r="O37" s="110"/>
    </row>
    <row r="38" spans="1:15" ht="18" customHeight="1">
      <c r="A38" s="320"/>
      <c r="B38" s="320"/>
      <c r="C38" s="25" t="s">
        <v>218</v>
      </c>
      <c r="D38" s="112" t="s">
        <v>219</v>
      </c>
      <c r="E38" s="108">
        <v>0</v>
      </c>
      <c r="F38" s="109">
        <v>0</v>
      </c>
      <c r="G38" s="108">
        <v>0</v>
      </c>
      <c r="H38" s="109">
        <v>0</v>
      </c>
      <c r="I38" s="108"/>
      <c r="J38" s="109"/>
      <c r="K38" s="108"/>
      <c r="L38" s="109"/>
      <c r="M38" s="108"/>
      <c r="N38" s="109"/>
      <c r="O38" s="110"/>
    </row>
    <row r="39" spans="1:15" ht="18" customHeight="1">
      <c r="A39" s="320"/>
      <c r="B39" s="320"/>
      <c r="C39" s="25" t="s">
        <v>220</v>
      </c>
      <c r="D39" s="112" t="s">
        <v>221</v>
      </c>
      <c r="E39" s="108">
        <v>0</v>
      </c>
      <c r="F39" s="109">
        <v>0</v>
      </c>
      <c r="G39" s="108">
        <v>0</v>
      </c>
      <c r="H39" s="109">
        <v>0</v>
      </c>
      <c r="I39" s="108"/>
      <c r="J39" s="109"/>
      <c r="K39" s="108"/>
      <c r="L39" s="109"/>
      <c r="M39" s="108"/>
      <c r="N39" s="109"/>
      <c r="O39" s="110"/>
    </row>
    <row r="40" spans="1:15" ht="18" customHeight="1">
      <c r="A40" s="320"/>
      <c r="B40" s="320"/>
      <c r="C40" s="25" t="s">
        <v>222</v>
      </c>
      <c r="D40" s="112" t="s">
        <v>223</v>
      </c>
      <c r="E40" s="108">
        <v>0</v>
      </c>
      <c r="F40" s="109">
        <v>0</v>
      </c>
      <c r="G40" s="108">
        <v>41</v>
      </c>
      <c r="H40" s="109">
        <v>134</v>
      </c>
      <c r="I40" s="108"/>
      <c r="J40" s="109"/>
      <c r="K40" s="108"/>
      <c r="L40" s="109"/>
      <c r="M40" s="108"/>
      <c r="N40" s="109"/>
      <c r="O40" s="110"/>
    </row>
    <row r="41" spans="1:15" ht="18" customHeight="1">
      <c r="A41" s="320"/>
      <c r="B41" s="320"/>
      <c r="C41" s="85" t="s">
        <v>224</v>
      </c>
      <c r="D41" s="112" t="s">
        <v>225</v>
      </c>
      <c r="E41" s="108">
        <f t="shared" ref="E41:N41" si="3">E34+E35-E36-E40</f>
        <v>0</v>
      </c>
      <c r="F41" s="109">
        <f t="shared" si="3"/>
        <v>0</v>
      </c>
      <c r="G41" s="108">
        <f t="shared" si="3"/>
        <v>1</v>
      </c>
      <c r="H41" s="109">
        <f t="shared" si="3"/>
        <v>7</v>
      </c>
      <c r="I41" s="108">
        <f t="shared" si="3"/>
        <v>0</v>
      </c>
      <c r="J41" s="109">
        <f t="shared" si="3"/>
        <v>0</v>
      </c>
      <c r="K41" s="108">
        <f t="shared" si="3"/>
        <v>0</v>
      </c>
      <c r="L41" s="109">
        <f t="shared" si="3"/>
        <v>0</v>
      </c>
      <c r="M41" s="108">
        <f t="shared" si="3"/>
        <v>0</v>
      </c>
      <c r="N41" s="109">
        <f t="shared" si="3"/>
        <v>0</v>
      </c>
      <c r="O41" s="110"/>
    </row>
    <row r="42" spans="1:15" ht="18" customHeight="1">
      <c r="A42" s="320"/>
      <c r="B42" s="320"/>
      <c r="C42" s="371" t="s">
        <v>226</v>
      </c>
      <c r="D42" s="372"/>
      <c r="E42" s="135">
        <f t="shared" ref="E42:N42" si="4">E37+E38-E39-E40</f>
        <v>0</v>
      </c>
      <c r="F42" s="174">
        <f t="shared" si="4"/>
        <v>0</v>
      </c>
      <c r="G42" s="135">
        <f t="shared" si="4"/>
        <v>1</v>
      </c>
      <c r="H42" s="174">
        <f t="shared" si="4"/>
        <v>7</v>
      </c>
      <c r="I42" s="135">
        <f t="shared" si="4"/>
        <v>0</v>
      </c>
      <c r="J42" s="174">
        <f t="shared" si="4"/>
        <v>0</v>
      </c>
      <c r="K42" s="135">
        <f t="shared" si="4"/>
        <v>0</v>
      </c>
      <c r="L42" s="174">
        <f t="shared" si="4"/>
        <v>0</v>
      </c>
      <c r="M42" s="135">
        <f t="shared" si="4"/>
        <v>0</v>
      </c>
      <c r="N42" s="109">
        <f t="shared" si="4"/>
        <v>0</v>
      </c>
      <c r="O42" s="110"/>
    </row>
    <row r="43" spans="1:15" ht="18" customHeight="1">
      <c r="A43" s="320"/>
      <c r="B43" s="320"/>
      <c r="C43" s="25" t="s">
        <v>227</v>
      </c>
      <c r="D43" s="112" t="s">
        <v>228</v>
      </c>
      <c r="E43" s="108">
        <v>0</v>
      </c>
      <c r="F43" s="109">
        <v>0</v>
      </c>
      <c r="G43" s="108">
        <v>0</v>
      </c>
      <c r="H43" s="109">
        <v>0</v>
      </c>
      <c r="I43" s="108"/>
      <c r="J43" s="109"/>
      <c r="K43" s="108"/>
      <c r="L43" s="109"/>
      <c r="M43" s="108"/>
      <c r="N43" s="109"/>
      <c r="O43" s="110"/>
    </row>
    <row r="44" spans="1:15" ht="18" customHeight="1">
      <c r="A44" s="321"/>
      <c r="B44" s="321"/>
      <c r="C44" s="10" t="s">
        <v>229</v>
      </c>
      <c r="D44" s="46" t="s">
        <v>230</v>
      </c>
      <c r="E44" s="144">
        <f t="shared" ref="E44:N44" si="5">E41+E43</f>
        <v>0</v>
      </c>
      <c r="F44" s="214">
        <f t="shared" si="5"/>
        <v>0</v>
      </c>
      <c r="G44" s="144">
        <f t="shared" si="5"/>
        <v>1</v>
      </c>
      <c r="H44" s="214">
        <f t="shared" si="5"/>
        <v>7</v>
      </c>
      <c r="I44" s="144">
        <f t="shared" si="5"/>
        <v>0</v>
      </c>
      <c r="J44" s="214">
        <f t="shared" si="5"/>
        <v>0</v>
      </c>
      <c r="K44" s="144">
        <f t="shared" si="5"/>
        <v>0</v>
      </c>
      <c r="L44" s="214">
        <f t="shared" si="5"/>
        <v>0</v>
      </c>
      <c r="M44" s="144">
        <f t="shared" si="5"/>
        <v>0</v>
      </c>
      <c r="N44" s="214">
        <f t="shared" si="5"/>
        <v>0</v>
      </c>
      <c r="O44" s="110"/>
    </row>
    <row r="45" spans="1:15" ht="14.15" customHeight="1">
      <c r="A45" s="12" t="s">
        <v>231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14.15" customHeight="1">
      <c r="A46" s="12" t="s">
        <v>232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1:15">
      <c r="A47" s="114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篤子</dc:creator>
  <cp:lastModifiedBy>toyota</cp:lastModifiedBy>
  <cp:lastPrinted>2021-08-19T23:38:58Z</cp:lastPrinted>
  <dcterms:created xsi:type="dcterms:W3CDTF">2021-08-20T02:01:55Z</dcterms:created>
  <dcterms:modified xsi:type="dcterms:W3CDTF">2021-09-11T11:27:48Z</dcterms:modified>
</cp:coreProperties>
</file>