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13　東京都\"/>
    </mc:Choice>
  </mc:AlternateContent>
  <xr:revisionPtr revIDLastSave="0" documentId="8_{A038781F-FEE8-4B38-944B-A79A93CE7562}" xr6:coauthVersionLast="47" xr6:coauthVersionMax="47" xr10:uidLastSave="{00000000-0000-0000-0000-000000000000}"/>
  <bookViews>
    <workbookView xWindow="-110" yWindow="-110" windowWidth="19420" windowHeight="10420" tabRatio="709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'2.公営企業会計予算'!$A$1:$AA$49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'4.公営企業会計決算'!$A$1:$AA$49</definedName>
    <definedName name="_xlnm.Print_Area" localSheetId="5">'5.三セク決算'!$A$1:$AH$46</definedName>
    <definedName name="_xlnm.Print_Titles" localSheetId="1">'2.公営企業会計予算'!$A:$E</definedName>
    <definedName name="_xlnm.Print_Titles" localSheetId="4">'4.公営企業会計決算'!$A:$E</definedName>
    <definedName name="_xlnm.Print_Titles" localSheetId="5">'5.三セク決算'!$A:$D</definedName>
  </definedNames>
  <calcPr calcId="191029"/>
</workbook>
</file>

<file path=xl/calcChain.xml><?xml version="1.0" encoding="utf-8"?>
<calcChain xmlns="http://schemas.openxmlformats.org/spreadsheetml/2006/main">
  <c r="S44" i="8" l="1"/>
  <c r="W43" i="8"/>
  <c r="AH34" i="8"/>
  <c r="AH41" i="8" s="1"/>
  <c r="AH44" i="8" s="1"/>
  <c r="AG34" i="8"/>
  <c r="AE34" i="8"/>
  <c r="M34" i="8"/>
  <c r="K34" i="8"/>
  <c r="K41" i="8" s="1"/>
  <c r="K44" i="8" s="1"/>
  <c r="AG31" i="8"/>
  <c r="AF31" i="8"/>
  <c r="AF34" i="8" s="1"/>
  <c r="AE31" i="8"/>
  <c r="AD31" i="8"/>
  <c r="AD34" i="8" s="1"/>
  <c r="AC31" i="8"/>
  <c r="AC34" i="8" s="1"/>
  <c r="AB31" i="8"/>
  <c r="AB34" i="8" s="1"/>
  <c r="AA31" i="8"/>
  <c r="AA34" i="8" s="1"/>
  <c r="Z31" i="8"/>
  <c r="Z34" i="8" s="1"/>
  <c r="Y31" i="8"/>
  <c r="Y34" i="8" s="1"/>
  <c r="X31" i="8"/>
  <c r="X34" i="8" s="1"/>
  <c r="W31" i="8"/>
  <c r="W34" i="8" s="1"/>
  <c r="V31" i="8"/>
  <c r="V34" i="8" s="1"/>
  <c r="U31" i="8"/>
  <c r="U34" i="8" s="1"/>
  <c r="S31" i="8"/>
  <c r="S34" i="8" s="1"/>
  <c r="Q31" i="8"/>
  <c r="Q34" i="8" s="1"/>
  <c r="O31" i="8"/>
  <c r="O34" i="8" s="1"/>
  <c r="M31" i="8"/>
  <c r="L31" i="8"/>
  <c r="L34" i="8" s="1"/>
  <c r="K31" i="8"/>
  <c r="J31" i="8"/>
  <c r="J34" i="8" s="1"/>
  <c r="I31" i="8"/>
  <c r="I34" i="8" s="1"/>
  <c r="I41" i="8" s="1"/>
  <c r="I44" i="8" s="1"/>
  <c r="H31" i="8"/>
  <c r="H34" i="8" s="1"/>
  <c r="G31" i="8"/>
  <c r="G34" i="8" s="1"/>
  <c r="G41" i="8" s="1"/>
  <c r="G44" i="8" s="1"/>
  <c r="F31" i="8"/>
  <c r="F34" i="8" s="1"/>
  <c r="E31" i="8"/>
  <c r="E34" i="8" s="1"/>
  <c r="E41" i="8" s="1"/>
  <c r="E44" i="8" s="1"/>
  <c r="X26" i="8"/>
  <c r="X24" i="8"/>
  <c r="O44" i="7"/>
  <c r="N44" i="7"/>
  <c r="M44" i="7"/>
  <c r="L44" i="7"/>
  <c r="K44" i="7"/>
  <c r="J44" i="7"/>
  <c r="I44" i="7"/>
  <c r="H44" i="7"/>
  <c r="G44" i="7"/>
  <c r="F44" i="7"/>
  <c r="O39" i="7"/>
  <c r="N39" i="7"/>
  <c r="N45" i="7" s="1"/>
  <c r="M39" i="7"/>
  <c r="L39" i="7"/>
  <c r="K39" i="7"/>
  <c r="K45" i="7" s="1"/>
  <c r="J39" i="7"/>
  <c r="J45" i="7" s="1"/>
  <c r="I39" i="7"/>
  <c r="I45" i="7" s="1"/>
  <c r="H39" i="7"/>
  <c r="H45" i="7" s="1"/>
  <c r="G39" i="7"/>
  <c r="F39" i="7"/>
  <c r="F45" i="7" s="1"/>
  <c r="AA24" i="7"/>
  <c r="AA27" i="7" s="1"/>
  <c r="Z24" i="7"/>
  <c r="Z27" i="7" s="1"/>
  <c r="Y24" i="7"/>
  <c r="Y27" i="7" s="1"/>
  <c r="X24" i="7"/>
  <c r="X27" i="7" s="1"/>
  <c r="W24" i="7"/>
  <c r="W27" i="7" s="1"/>
  <c r="V24" i="7"/>
  <c r="V27" i="7" s="1"/>
  <c r="U24" i="7"/>
  <c r="U27" i="7" s="1"/>
  <c r="T24" i="7"/>
  <c r="T27" i="7" s="1"/>
  <c r="S24" i="7"/>
  <c r="R24" i="7"/>
  <c r="Q24" i="7"/>
  <c r="Q27" i="7" s="1"/>
  <c r="P24" i="7"/>
  <c r="P27" i="7" s="1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AA16" i="7"/>
  <c r="Z16" i="7"/>
  <c r="Y16" i="7"/>
  <c r="X16" i="7"/>
  <c r="W16" i="7"/>
  <c r="V16" i="7"/>
  <c r="U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AA14" i="7"/>
  <c r="Z14" i="7"/>
  <c r="Y14" i="7"/>
  <c r="X14" i="7"/>
  <c r="W14" i="7"/>
  <c r="V14" i="7"/>
  <c r="U14" i="7"/>
  <c r="T14" i="7"/>
  <c r="S14" i="7"/>
  <c r="R14" i="7"/>
  <c r="Q14" i="7"/>
  <c r="O14" i="7"/>
  <c r="N14" i="7"/>
  <c r="M14" i="7"/>
  <c r="L14" i="7"/>
  <c r="K14" i="7"/>
  <c r="J14" i="7"/>
  <c r="I14" i="7"/>
  <c r="G14" i="7"/>
  <c r="F14" i="7"/>
  <c r="P12" i="7"/>
  <c r="P14" i="7" s="1"/>
  <c r="H12" i="7"/>
  <c r="F12" i="7"/>
  <c r="T11" i="7"/>
  <c r="P9" i="7"/>
  <c r="H9" i="7"/>
  <c r="F9" i="7"/>
  <c r="T8" i="7"/>
  <c r="T16" i="7" s="1"/>
  <c r="O44" i="4"/>
  <c r="N44" i="4"/>
  <c r="M44" i="4"/>
  <c r="L44" i="4"/>
  <c r="K44" i="4"/>
  <c r="J44" i="4"/>
  <c r="I44" i="4"/>
  <c r="H44" i="4"/>
  <c r="G44" i="4"/>
  <c r="F44" i="4"/>
  <c r="O39" i="4"/>
  <c r="N39" i="4"/>
  <c r="M39" i="4"/>
  <c r="M45" i="4" s="1"/>
  <c r="L39" i="4"/>
  <c r="L45" i="4" s="1"/>
  <c r="K39" i="4"/>
  <c r="K45" i="4" s="1"/>
  <c r="J39" i="4"/>
  <c r="J45" i="4" s="1"/>
  <c r="I39" i="4"/>
  <c r="I45" i="4" s="1"/>
  <c r="H39" i="4"/>
  <c r="H45" i="4" s="1"/>
  <c r="G39" i="4"/>
  <c r="F39" i="4"/>
  <c r="AA24" i="4"/>
  <c r="AA27" i="4" s="1"/>
  <c r="Z24" i="4"/>
  <c r="Z27" i="4" s="1"/>
  <c r="Y24" i="4"/>
  <c r="Y27" i="4" s="1"/>
  <c r="X24" i="4"/>
  <c r="X27" i="4" s="1"/>
  <c r="W24" i="4"/>
  <c r="W27" i="4" s="1"/>
  <c r="V24" i="4"/>
  <c r="V27" i="4" s="1"/>
  <c r="U24" i="4"/>
  <c r="U27" i="4" s="1"/>
  <c r="T24" i="4"/>
  <c r="T27" i="4" s="1"/>
  <c r="S24" i="4"/>
  <c r="S27" i="4" s="1"/>
  <c r="R24" i="4"/>
  <c r="R27" i="4" s="1"/>
  <c r="Q24" i="4"/>
  <c r="Q27" i="4" s="1"/>
  <c r="P24" i="4"/>
  <c r="P27" i="4" s="1"/>
  <c r="O24" i="4"/>
  <c r="O27" i="4" s="1"/>
  <c r="N24" i="4"/>
  <c r="N27" i="4" s="1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G24" i="4"/>
  <c r="G27" i="4" s="1"/>
  <c r="F24" i="4"/>
  <c r="F27" i="4" s="1"/>
  <c r="AA16" i="4"/>
  <c r="Z16" i="4"/>
  <c r="Y16" i="4"/>
  <c r="X16" i="4"/>
  <c r="W16" i="4"/>
  <c r="V16" i="4"/>
  <c r="U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H12" i="4"/>
  <c r="T11" i="4"/>
  <c r="T16" i="4" s="1"/>
  <c r="H9" i="4"/>
  <c r="F9" i="4"/>
  <c r="F14" i="4" s="1"/>
  <c r="G45" i="7" l="1"/>
  <c r="O45" i="7"/>
  <c r="AH37" i="8"/>
  <c r="F45" i="4"/>
  <c r="N45" i="4"/>
  <c r="L45" i="7"/>
  <c r="H14" i="7"/>
  <c r="G45" i="4"/>
  <c r="O45" i="4"/>
  <c r="M45" i="7"/>
  <c r="F37" i="8"/>
  <c r="F42" i="8" s="1"/>
  <c r="F41" i="8"/>
  <c r="F44" i="8" s="1"/>
  <c r="H37" i="8"/>
  <c r="H41" i="8"/>
  <c r="H44" i="8" s="1"/>
  <c r="J37" i="8"/>
  <c r="J41" i="8"/>
  <c r="J44" i="8" s="1"/>
  <c r="L37" i="8"/>
  <c r="L41" i="8"/>
  <c r="O37" i="8"/>
  <c r="O42" i="8" s="1"/>
  <c r="O41" i="8"/>
  <c r="O44" i="8" s="1"/>
  <c r="V41" i="8"/>
  <c r="V44" i="8" s="1"/>
  <c r="V37" i="8"/>
  <c r="X41" i="8"/>
  <c r="X44" i="8" s="1"/>
  <c r="X37" i="8"/>
  <c r="Z41" i="8"/>
  <c r="Z44" i="8" s="1"/>
  <c r="Z37" i="8"/>
  <c r="AB41" i="8"/>
  <c r="AB37" i="8"/>
  <c r="AD41" i="8"/>
  <c r="AD44" i="8" s="1"/>
  <c r="AD37" i="8"/>
  <c r="AF41" i="8"/>
  <c r="AF44" i="8" s="1"/>
  <c r="AF37" i="8"/>
  <c r="M41" i="8"/>
  <c r="M44" i="8" s="1"/>
  <c r="M37" i="8"/>
  <c r="M42" i="8" s="1"/>
  <c r="U37" i="8"/>
  <c r="U42" i="8" s="1"/>
  <c r="U41" i="8"/>
  <c r="U44" i="8" s="1"/>
  <c r="Y37" i="8"/>
  <c r="Y41" i="8"/>
  <c r="Y44" i="8" s="1"/>
  <c r="AC37" i="8"/>
  <c r="AC41" i="8"/>
  <c r="AC44" i="8" s="1"/>
  <c r="AG37" i="8"/>
  <c r="AG41" i="8"/>
  <c r="AG44" i="8" s="1"/>
  <c r="E37" i="8"/>
  <c r="E42" i="8" s="1"/>
  <c r="I37" i="8"/>
  <c r="Q41" i="8"/>
  <c r="Q44" i="8" s="1"/>
  <c r="Q37" i="8"/>
  <c r="Q42" i="8" s="1"/>
  <c r="W37" i="8"/>
  <c r="W41" i="8"/>
  <c r="W44" i="8" s="1"/>
  <c r="AA37" i="8"/>
  <c r="AA41" i="8"/>
  <c r="AE37" i="8"/>
  <c r="AE41" i="8"/>
  <c r="AE44" i="8" s="1"/>
  <c r="G37" i="8"/>
  <c r="K37" i="8"/>
  <c r="R25" i="7"/>
  <c r="R27" i="7" s="1"/>
  <c r="S25" i="7"/>
  <c r="S27" i="7" s="1"/>
  <c r="H27" i="2" l="1"/>
  <c r="F24" i="6" l="1"/>
  <c r="F22" i="6" s="1"/>
  <c r="E22" i="6"/>
  <c r="E19" i="6"/>
  <c r="E23" i="6" s="1"/>
  <c r="H45" i="5"/>
  <c r="F45" i="5"/>
  <c r="G44" i="5" s="1"/>
  <c r="F27" i="5"/>
  <c r="G19" i="5" s="1"/>
  <c r="F27" i="2"/>
  <c r="G18" i="2" s="1"/>
  <c r="H45" i="2"/>
  <c r="F45" i="2"/>
  <c r="G28" i="2" s="1"/>
  <c r="I20" i="6"/>
  <c r="H20" i="6"/>
  <c r="G20" i="6"/>
  <c r="F20" i="6"/>
  <c r="E20" i="6"/>
  <c r="I19" i="6"/>
  <c r="I21" i="6" s="1"/>
  <c r="H19" i="6"/>
  <c r="H21" i="6" s="1"/>
  <c r="G19" i="6"/>
  <c r="F19" i="6"/>
  <c r="F23" i="6" s="1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G40" i="2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G38" i="2"/>
  <c r="I24" i="2"/>
  <c r="I19" i="2"/>
  <c r="G35" i="5"/>
  <c r="G30" i="2"/>
  <c r="G33" i="5"/>
  <c r="G39" i="5"/>
  <c r="G45" i="5"/>
  <c r="G30" i="5"/>
  <c r="G34" i="5"/>
  <c r="G38" i="5"/>
  <c r="G42" i="5"/>
  <c r="E21" i="6" l="1"/>
  <c r="G24" i="6"/>
  <c r="H24" i="6" s="1"/>
  <c r="H22" i="6" s="1"/>
  <c r="G40" i="5"/>
  <c r="G36" i="5"/>
  <c r="G32" i="5"/>
  <c r="G28" i="5"/>
  <c r="G43" i="5"/>
  <c r="G37" i="5"/>
  <c r="G31" i="5"/>
  <c r="G41" i="5"/>
  <c r="G29" i="5"/>
  <c r="I45" i="5"/>
  <c r="G29" i="2"/>
  <c r="G45" i="2"/>
  <c r="G39" i="2"/>
  <c r="G41" i="2"/>
  <c r="G32" i="2"/>
  <c r="G36" i="2"/>
  <c r="G43" i="2"/>
  <c r="G31" i="2"/>
  <c r="G21" i="2"/>
  <c r="G11" i="2"/>
  <c r="G13" i="2"/>
  <c r="G26" i="2"/>
  <c r="G12" i="2"/>
  <c r="G9" i="2"/>
  <c r="G16" i="2"/>
  <c r="G14" i="2"/>
  <c r="I27" i="2"/>
  <c r="G20" i="2"/>
  <c r="G19" i="2"/>
  <c r="G22" i="2"/>
  <c r="G17" i="2"/>
  <c r="G25" i="2"/>
  <c r="G15" i="2"/>
  <c r="G27" i="2"/>
  <c r="G10" i="2"/>
  <c r="G24" i="2"/>
  <c r="G23" i="2"/>
  <c r="I24" i="6"/>
  <c r="I23" i="6" s="1"/>
  <c r="H23" i="6"/>
  <c r="G23" i="6"/>
  <c r="G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21" i="6"/>
  <c r="G35" i="2"/>
  <c r="G25" i="5"/>
  <c r="G16" i="5"/>
  <c r="G13" i="5"/>
  <c r="G14" i="5"/>
  <c r="I2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I27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実質収支÷標準財政規模
</t>
        </r>
      </text>
    </comment>
    <comment ref="I29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（地方税+分担金及負担金+使用料+手数料+財産収入+寄付金+繰入金+繰越金+諸収入）÷歳入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総務部理財課</author>
  </authors>
  <commentList>
    <comment ref="R14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>端数調整のため、既存の数式に「＋１」しています。</t>
        </r>
      </text>
    </comment>
    <comment ref="R24" authorId="0" shapeId="0" xr:uid="{00000000-0006-0000-0400-000002000000}">
      <text>
        <r>
          <rPr>
            <sz val="9"/>
            <color indexed="81"/>
            <rFont val="MS P ゴシック"/>
            <family val="3"/>
            <charset val="128"/>
          </rPr>
          <t>端数調整のため、既存の数式に「＋１」しています。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総務部理財課</author>
    <author>小松 佳央</author>
  </authors>
  <commentList>
    <comment ref="AC31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>端数調整のため、既存の数式に「＋１」しています。</t>
        </r>
      </text>
    </comment>
    <comment ref="AG31" authorId="1" shapeId="0" xr:uid="{00000000-0006-0000-0500-000002000000}">
      <text>
        <r>
          <rPr>
            <sz val="9"/>
            <color indexed="81"/>
            <rFont val="MS P ゴシック"/>
            <family val="3"/>
            <charset val="128"/>
          </rPr>
          <t xml:space="preserve">四捨五入と計算数値をそろえるため小数点以下第１位まで入力。
</t>
        </r>
      </text>
    </comment>
    <comment ref="AC33" authorId="0" shapeId="0" xr:uid="{00000000-0006-0000-0500-000003000000}">
      <text>
        <r>
          <rPr>
            <sz val="9"/>
            <color indexed="81"/>
            <rFont val="MS P ゴシック"/>
            <family val="3"/>
            <charset val="128"/>
          </rPr>
          <t>記載要領の「数値が存在するが、表示単位未満の数である場合、小数点第２位を四捨五入」に従い入力しています。
営業外費用346,328円　⇒　0.3百万円として入力</t>
        </r>
      </text>
    </comment>
    <comment ref="AC34" authorId="0" shapeId="0" xr:uid="{00000000-0006-0000-0500-000004000000}">
      <text>
        <r>
          <rPr>
            <sz val="9"/>
            <color indexed="81"/>
            <rFont val="MS P ゴシック"/>
            <family val="3"/>
            <charset val="128"/>
          </rPr>
          <t>端数調整のため、既存の数式に「－１」しています。</t>
        </r>
      </text>
    </comment>
    <comment ref="AG37" authorId="1" shapeId="0" xr:uid="{00000000-0006-0000-0500-000005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四捨五入と計算数値をそろえるため小数点以下第１位まで入力。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<sst xmlns="http://schemas.openxmlformats.org/spreadsheetml/2006/main" count="513" uniqueCount="277">
  <si>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</si>
  <si>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</si>
  <si>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</si>
  <si>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</si>
  <si>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</si>
  <si>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</si>
  <si>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</si>
  <si>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</si>
  <si>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</si>
  <si>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</si>
  <si>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</si>
  <si>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</si>
  <si>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</si>
  <si>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</si>
  <si>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</si>
  <si>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</si>
  <si>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</si>
  <si>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</si>
  <si>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</si>
  <si>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</si>
  <si>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</si>
  <si>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</si>
  <si>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</si>
  <si>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</si>
  <si>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</si>
  <si>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</si>
  <si>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</si>
  <si>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</si>
  <si>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</si>
  <si>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</si>
  <si>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</si>
  <si>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</si>
  <si>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</si>
  <si>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</si>
  <si>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</si>
  <si>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</si>
  <si>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</si>
  <si>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</si>
  <si>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</si>
  <si>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</si>
  <si>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</si>
  <si>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</si>
  <si>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</si>
  <si>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</si>
  <si>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</si>
  <si>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</si>
  <si>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</si>
  <si>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</si>
  <si>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</si>
  <si>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</si>
  <si>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</si>
  <si>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</si>
  <si>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</si>
  <si>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</si>
  <si>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</si>
  <si>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</si>
  <si>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</si>
  <si>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</si>
  <si>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</si>
  <si>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</si>
  <si>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</si>
  <si>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</si>
  <si>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</si>
  <si>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</si>
  <si>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</si>
  <si>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</si>
  <si>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</si>
  <si>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</si>
  <si>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</si>
  <si>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</si>
  <si>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</si>
  <si>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</si>
  <si>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</si>
  <si>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</si>
  <si>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</si>
  <si>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</si>
  <si>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</si>
  <si>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</si>
  <si>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</si>
  <si>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</si>
  <si>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</si>
  <si>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</si>
  <si>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</si>
  <si>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</si>
  <si>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</si>
  <si>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</si>
  <si>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</si>
  <si>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</si>
  <si>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</si>
  <si>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</si>
  <si>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</si>
  <si>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</si>
  <si>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</si>
  <si>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</si>
  <si>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</si>
  <si>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</si>
  <si>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</si>
  <si>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</si>
  <si>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</si>
  <si>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</si>
  <si>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</si>
  <si>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</si>
  <si>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</si>
  <si>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</si>
  <si>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</si>
  <si>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</si>
  <si>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</si>
  <si>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</si>
  <si>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</si>
  <si>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</si>
  <si>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</si>
  <si>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</si>
  <si>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</si>
  <si>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</si>
  <si>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</si>
  <si>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</si>
  <si>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</si>
  <si>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</si>
  <si>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</si>
  <si>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</si>
  <si>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</si>
  <si>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</si>
  <si>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</si>
  <si>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</si>
  <si>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</si>
  <si>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</si>
  <si>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</si>
  <si>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</si>
  <si>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</si>
  <si>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</si>
  <si>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</si>
  <si>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</si>
  <si>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</si>
  <si>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</si>
  <si>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</si>
  <si>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</si>
  <si>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</si>
  <si>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</si>
  <si>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</si>
  <si>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</si>
  <si>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</si>
  <si>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</si>
  <si>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</si>
  <si>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</si>
  <si>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</si>
  <si>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</si>
  <si>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</si>
  <si>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</si>
  <si>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</si>
  <si>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</si>
  <si>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</si>
  <si>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</si>
  <si>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</si>
  <si>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</si>
  <si>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</si>
  <si>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</si>
  <si>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</si>
  <si>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</si>
  <si>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</si>
  <si>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</si>
  <si>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</si>
  <si>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</si>
  <si>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</si>
  <si>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</si>
  <si>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</si>
  <si>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</si>
  <si>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</si>
  <si>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</si>
  <si>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</si>
  <si>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</si>
  <si>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</si>
  <si>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</si>
  <si>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</si>
  <si>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</si>
  <si>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</si>
  <si>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</si>
  <si>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</si>
  <si>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</si>
  <si>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</si>
  <si>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</si>
  <si>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</si>
  <si>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</si>
  <si>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</si>
  <si>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</si>
  <si>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</si>
  <si>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</si>
  <si>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</si>
  <si>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</si>
  <si>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</si>
  <si>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</si>
  <si>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</si>
  <si>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</si>
  <si>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</si>
  <si>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</si>
  <si>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</si>
  <si>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</si>
  <si>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</si>
  <si>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</si>
  <si>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</si>
  <si>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</si>
  <si>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</si>
  <si>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</si>
  <si>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</si>
  <si>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</si>
  <si>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</si>
  <si>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</si>
  <si>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</si>
  <si>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</si>
  <si>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</si>
  <si>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</si>
  <si>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</si>
  <si>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</si>
  <si>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</si>
  <si>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</si>
  <si>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</si>
  <si>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</si>
  <si>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</si>
  <si>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</si>
  <si>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</si>
  <si>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</si>
  <si>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</si>
  <si>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</si>
  <si>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</si>
  <si>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</si>
  <si>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</si>
  <si>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</si>
  <si>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</si>
  <si>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</si>
  <si>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</si>
  <si>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</si>
  <si>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</si>
  <si>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</si>
  <si>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東京都</t>
    <rPh sb="0" eb="2">
      <t>トウキョウ</t>
    </rPh>
    <rPh sb="2" eb="3">
      <t>ト</t>
    </rPh>
    <phoneticPr fontId="9"/>
  </si>
  <si>
    <t>東京都</t>
    <rPh sb="0" eb="2">
      <t>トウキョウ</t>
    </rPh>
    <rPh sb="2" eb="3">
      <t>ト</t>
    </rPh>
    <phoneticPr fontId="16"/>
  </si>
  <si>
    <t>東京都</t>
    <rPh sb="0" eb="3">
      <t>トウキョウト</t>
    </rPh>
    <phoneticPr fontId="9"/>
  </si>
  <si>
    <t>水道事業</t>
    <rPh sb="0" eb="2">
      <t>スイドウ</t>
    </rPh>
    <rPh sb="2" eb="4">
      <t>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</si>
  <si>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</si>
  <si>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高速電車事業</t>
    <rPh sb="0" eb="2">
      <t>コウソク</t>
    </rPh>
    <rPh sb="2" eb="4">
      <t>デンシャ</t>
    </rPh>
    <rPh sb="4" eb="6">
      <t>ジギョウ</t>
    </rPh>
    <phoneticPr fontId="9"/>
  </si>
  <si>
    <t>交通事業</t>
    <rPh sb="0" eb="2">
      <t>コウツウ</t>
    </rPh>
    <rPh sb="2" eb="4">
      <t>ジギョウ</t>
    </rPh>
    <phoneticPr fontId="9"/>
  </si>
  <si>
    <t>電気事業</t>
    <rPh sb="0" eb="2">
      <t>デンキ</t>
    </rPh>
    <rPh sb="2" eb="4">
      <t>ジギョウ</t>
    </rPh>
    <phoneticPr fontId="9"/>
  </si>
  <si>
    <t>病院</t>
    <rPh sb="0" eb="2">
      <t>ビョウイン</t>
    </rPh>
    <phoneticPr fontId="9"/>
  </si>
  <si>
    <t>下水道事業</t>
    <rPh sb="0" eb="3">
      <t>ゲスイドウ</t>
    </rPh>
    <rPh sb="3" eb="5">
      <t>ジギョウ</t>
    </rPh>
    <phoneticPr fontId="9"/>
  </si>
  <si>
    <t>中央卸売市場</t>
    <rPh sb="0" eb="2">
      <t>チュウオウ</t>
    </rPh>
    <rPh sb="2" eb="4">
      <t>オロシウリ</t>
    </rPh>
    <rPh sb="4" eb="6">
      <t>シジョウ</t>
    </rPh>
    <phoneticPr fontId="9"/>
  </si>
  <si>
    <t>臨海開発事業会計（宅地造成）</t>
    <rPh sb="0" eb="2">
      <t>リンカイ</t>
    </rPh>
    <rPh sb="2" eb="4">
      <t>カイハツ</t>
    </rPh>
    <rPh sb="4" eb="6">
      <t>ジギョウ</t>
    </rPh>
    <rPh sb="6" eb="8">
      <t>カイケイ</t>
    </rPh>
    <rPh sb="9" eb="11">
      <t>タクチ</t>
    </rPh>
    <rPh sb="11" eb="13">
      <t>ゾウセイ</t>
    </rPh>
    <phoneticPr fontId="9"/>
  </si>
  <si>
    <t>港湾事業</t>
    <rPh sb="0" eb="2">
      <t>コウワン</t>
    </rPh>
    <rPh sb="2" eb="4">
      <t>ジギョウ</t>
    </rPh>
    <phoneticPr fontId="9"/>
  </si>
  <si>
    <t>都市開発事業（宅地造成）</t>
    <rPh sb="0" eb="2">
      <t>トシ</t>
    </rPh>
    <rPh sb="2" eb="4">
      <t>カイハツ</t>
    </rPh>
    <rPh sb="4" eb="6">
      <t>ジギョウ</t>
    </rPh>
    <rPh sb="7" eb="9">
      <t>タクチ</t>
    </rPh>
    <rPh sb="9" eb="11">
      <t>ゾウセイ</t>
    </rPh>
    <phoneticPr fontId="9"/>
  </si>
  <si>
    <t>と場</t>
    <rPh sb="1" eb="2">
      <t>ジョウ</t>
    </rPh>
    <phoneticPr fontId="9"/>
  </si>
  <si>
    <t>東京都</t>
    <rPh sb="0" eb="3">
      <t>トウキョウト</t>
    </rPh>
    <phoneticPr fontId="14"/>
  </si>
  <si>
    <t>水道事業</t>
    <rPh sb="0" eb="2">
      <t>スイドウ</t>
    </rPh>
    <rPh sb="2" eb="4">
      <t>ジギョウ</t>
    </rPh>
    <phoneticPr fontId="14"/>
  </si>
  <si>
    <t>工業用水道事業</t>
    <rPh sb="0" eb="3">
      <t>コウギョウヨウ</t>
    </rPh>
    <rPh sb="3" eb="5">
      <t>スイドウ</t>
    </rPh>
    <rPh sb="5" eb="7">
      <t>ジギョウ</t>
    </rPh>
    <phoneticPr fontId="14"/>
  </si>
  <si>
    <t>高速電車事業</t>
    <rPh sb="0" eb="2">
      <t>コウソク</t>
    </rPh>
    <rPh sb="2" eb="4">
      <t>デンシャ</t>
    </rPh>
    <rPh sb="4" eb="6">
      <t>ジギョウ</t>
    </rPh>
    <phoneticPr fontId="14"/>
  </si>
  <si>
    <t>交通事業</t>
    <rPh sb="0" eb="2">
      <t>コウツウ</t>
    </rPh>
    <rPh sb="2" eb="4">
      <t>ジギョウ</t>
    </rPh>
    <phoneticPr fontId="14"/>
  </si>
  <si>
    <t>電気事業</t>
    <rPh sb="0" eb="2">
      <t>デンキ</t>
    </rPh>
    <rPh sb="2" eb="4">
      <t>ジギョウ</t>
    </rPh>
    <phoneticPr fontId="14"/>
  </si>
  <si>
    <t>病院</t>
    <rPh sb="0" eb="2">
      <t>ビョウイン</t>
    </rPh>
    <phoneticPr fontId="14"/>
  </si>
  <si>
    <t>下水道事業</t>
    <rPh sb="0" eb="3">
      <t>ゲスイドウ</t>
    </rPh>
    <rPh sb="3" eb="5">
      <t>ジギョウ</t>
    </rPh>
    <phoneticPr fontId="14"/>
  </si>
  <si>
    <t>中央卸売市場</t>
    <rPh sb="0" eb="2">
      <t>チュウオウ</t>
    </rPh>
    <rPh sb="2" eb="4">
      <t>オロシウリ</t>
    </rPh>
    <rPh sb="4" eb="6">
      <t>シジョウ</t>
    </rPh>
    <phoneticPr fontId="14"/>
  </si>
  <si>
    <t>臨海地域開発事業会計（宅地造成）</t>
    <rPh sb="0" eb="2">
      <t>リンカイ</t>
    </rPh>
    <rPh sb="2" eb="4">
      <t>チイキ</t>
    </rPh>
    <rPh sb="4" eb="6">
      <t>カイハツ</t>
    </rPh>
    <rPh sb="6" eb="8">
      <t>ジギョウ</t>
    </rPh>
    <rPh sb="8" eb="10">
      <t>カイケイ</t>
    </rPh>
    <rPh sb="11" eb="13">
      <t>タクチ</t>
    </rPh>
    <rPh sb="13" eb="15">
      <t>ゾウセイ</t>
    </rPh>
    <phoneticPr fontId="14"/>
  </si>
  <si>
    <t>港湾事業</t>
    <rPh sb="0" eb="2">
      <t>コウワン</t>
    </rPh>
    <rPh sb="2" eb="4">
      <t>ジギョウ</t>
    </rPh>
    <phoneticPr fontId="14"/>
  </si>
  <si>
    <t>都市再開発事業（宅地造成）</t>
    <rPh sb="0" eb="2">
      <t>トシ</t>
    </rPh>
    <rPh sb="2" eb="5">
      <t>サイカイハツ</t>
    </rPh>
    <rPh sb="5" eb="7">
      <t>ジギョウ</t>
    </rPh>
    <rPh sb="8" eb="10">
      <t>タクチ</t>
    </rPh>
    <rPh sb="10" eb="12">
      <t>ゾウセイ</t>
    </rPh>
    <phoneticPr fontId="14"/>
  </si>
  <si>
    <t>と場</t>
    <rPh sb="1" eb="2">
      <t>ジョウ</t>
    </rPh>
    <phoneticPr fontId="14"/>
  </si>
  <si>
    <t>東京都住宅供給公社</t>
    <rPh sb="0" eb="2">
      <t>トウキョウ</t>
    </rPh>
    <rPh sb="2" eb="3">
      <t>ト</t>
    </rPh>
    <rPh sb="3" eb="5">
      <t>ジュウタク</t>
    </rPh>
    <rPh sb="5" eb="7">
      <t>キョウキュウ</t>
    </rPh>
    <rPh sb="7" eb="9">
      <t>コウシャ</t>
    </rPh>
    <phoneticPr fontId="14"/>
  </si>
  <si>
    <t>東京臨海高速鉄道㈱</t>
    <rPh sb="0" eb="2">
      <t>トウキョウ</t>
    </rPh>
    <rPh sb="2" eb="4">
      <t>リンカイ</t>
    </rPh>
    <rPh sb="4" eb="6">
      <t>コウソク</t>
    </rPh>
    <rPh sb="6" eb="8">
      <t>テツドウ</t>
    </rPh>
    <phoneticPr fontId="14"/>
  </si>
  <si>
    <t>多摩都市モノレール㈱</t>
    <rPh sb="0" eb="2">
      <t>タマ</t>
    </rPh>
    <rPh sb="2" eb="4">
      <t>トシ</t>
    </rPh>
    <phoneticPr fontId="14"/>
  </si>
  <si>
    <t>㈱多摩ニュータウン開発センター</t>
    <rPh sb="1" eb="3">
      <t>タマ</t>
    </rPh>
    <rPh sb="9" eb="11">
      <t>カイハツ</t>
    </rPh>
    <phoneticPr fontId="14"/>
  </si>
  <si>
    <t>㈱東京臨海ホールディングス</t>
    <rPh sb="1" eb="3">
      <t>トウキョウ</t>
    </rPh>
    <rPh sb="3" eb="5">
      <t>リンカイ</t>
    </rPh>
    <phoneticPr fontId="14"/>
  </si>
  <si>
    <t>東京港埠頭㈱</t>
    <rPh sb="0" eb="2">
      <t>トウキョウ</t>
    </rPh>
    <rPh sb="2" eb="3">
      <t>コウ</t>
    </rPh>
    <rPh sb="3" eb="5">
      <t>フトウ</t>
    </rPh>
    <phoneticPr fontId="14"/>
  </si>
  <si>
    <t>八丈島空港ターミナルビル㈱</t>
    <rPh sb="0" eb="3">
      <t>ハチジョウジマ</t>
    </rPh>
    <rPh sb="3" eb="5">
      <t>クウコウ</t>
    </rPh>
    <phoneticPr fontId="14"/>
  </si>
  <si>
    <t>㈱東京国際フォーラム</t>
    <rPh sb="1" eb="3">
      <t>トウキョウ</t>
    </rPh>
    <rPh sb="3" eb="5">
      <t>コクサイ</t>
    </rPh>
    <phoneticPr fontId="14"/>
  </si>
  <si>
    <t xml:space="preserve"> 東京食肉市場㈱ </t>
  </si>
  <si>
    <t>東京都地下鉄建設㈱</t>
    <rPh sb="0" eb="2">
      <t>トウキョウ</t>
    </rPh>
    <rPh sb="2" eb="3">
      <t>ト</t>
    </rPh>
    <rPh sb="3" eb="6">
      <t>チカテツ</t>
    </rPh>
    <rPh sb="6" eb="8">
      <t>ケンセツ</t>
    </rPh>
    <phoneticPr fontId="14"/>
  </si>
  <si>
    <t>東京トラフィック開発㈱</t>
    <rPh sb="0" eb="2">
      <t>トウキョウ</t>
    </rPh>
    <rPh sb="8" eb="10">
      <t>カイハツ</t>
    </rPh>
    <phoneticPr fontId="14"/>
  </si>
  <si>
    <t>東京交通サービス㈱</t>
    <rPh sb="0" eb="2">
      <t>トウキョウ</t>
    </rPh>
    <rPh sb="2" eb="4">
      <t>コウツウ</t>
    </rPh>
    <phoneticPr fontId="14"/>
  </si>
  <si>
    <r>
      <t>東京</t>
    </r>
    <r>
      <rPr>
        <sz val="11"/>
        <color indexed="10"/>
        <rFont val="明朝"/>
        <family val="1"/>
        <charset val="128"/>
      </rPr>
      <t>都</t>
    </r>
    <r>
      <rPr>
        <sz val="11"/>
        <rFont val="明朝"/>
        <family val="1"/>
        <charset val="128"/>
      </rPr>
      <t>下水道サービス㈱</t>
    </r>
    <rPh sb="0" eb="2">
      <t>トウキョウ</t>
    </rPh>
    <rPh sb="2" eb="3">
      <t>ト</t>
    </rPh>
    <rPh sb="3" eb="6">
      <t>ゲスイドウ</t>
    </rPh>
    <phoneticPr fontId="14"/>
  </si>
  <si>
    <t>東京水道サービス㈱</t>
    <rPh sb="0" eb="2">
      <t>トウキョウ</t>
    </rPh>
    <rPh sb="2" eb="4">
      <t>スイドウ</t>
    </rPh>
    <phoneticPr fontId="14"/>
  </si>
  <si>
    <r>
      <t>㈱P</t>
    </r>
    <r>
      <rPr>
        <sz val="11"/>
        <rFont val="明朝"/>
        <family val="1"/>
        <charset val="128"/>
      </rPr>
      <t>UC</t>
    </r>
    <phoneticPr fontId="14"/>
  </si>
  <si>
    <t>－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</si>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</sst>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3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10"/>
      <name val="明朝"/>
      <family val="1"/>
      <charset val="128"/>
    </font>
    <font>
      <sz val="11"/>
      <color theme="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62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177" fontId="2" fillId="0" borderId="31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41" fontId="0" fillId="0" borderId="36" xfId="0" applyNumberFormat="1" applyBorder="1" applyAlignment="1">
      <alignment horizontal="right" vertical="center"/>
    </xf>
    <xf numFmtId="177" fontId="2" fillId="0" borderId="19" xfId="1" applyNumberFormat="1" applyFill="1" applyBorder="1" applyAlignment="1">
      <alignment vertical="center"/>
    </xf>
    <xf numFmtId="177" fontId="2" fillId="0" borderId="32" xfId="1" applyNumberFormat="1" applyFill="1" applyBorder="1" applyAlignment="1">
      <alignment vertical="center"/>
    </xf>
    <xf numFmtId="177" fontId="0" fillId="0" borderId="32" xfId="1" applyNumberFormat="1" applyFont="1" applyFill="1" applyBorder="1" applyAlignment="1">
      <alignment horizontal="right" vertical="center"/>
    </xf>
    <xf numFmtId="177" fontId="2" fillId="0" borderId="9" xfId="1" applyNumberFormat="1" applyFill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7" fontId="2" fillId="0" borderId="30" xfId="1" applyNumberFormat="1" applyFill="1" applyBorder="1" applyAlignment="1">
      <alignment vertical="center"/>
    </xf>
    <xf numFmtId="177" fontId="0" fillId="0" borderId="32" xfId="0" quotePrefix="1" applyNumberFormat="1" applyFill="1" applyBorder="1" applyAlignment="1">
      <alignment horizontal="right" vertical="center"/>
    </xf>
    <xf numFmtId="177" fontId="0" fillId="0" borderId="20" xfId="1" quotePrefix="1" applyNumberFormat="1" applyFont="1" applyFill="1" applyBorder="1" applyAlignment="1">
      <alignment horizontal="right" vertical="center"/>
    </xf>
    <xf numFmtId="177" fontId="2" fillId="0" borderId="20" xfId="1" quotePrefix="1" applyNumberFormat="1" applyFont="1" applyFill="1" applyBorder="1" applyAlignment="1">
      <alignment horizontal="right" vertical="center"/>
    </xf>
    <xf numFmtId="177" fontId="2" fillId="0" borderId="29" xfId="1" applyNumberFormat="1" applyFill="1" applyBorder="1" applyAlignment="1">
      <alignment vertical="center"/>
    </xf>
    <xf numFmtId="177" fontId="2" fillId="0" borderId="5" xfId="1" applyNumberFormat="1" applyFill="1" applyBorder="1" applyAlignment="1">
      <alignment vertical="center"/>
    </xf>
    <xf numFmtId="177" fontId="2" fillId="0" borderId="3" xfId="1" applyNumberFormat="1" applyFill="1" applyBorder="1" applyAlignment="1">
      <alignment vertical="center"/>
    </xf>
    <xf numFmtId="177" fontId="2" fillId="0" borderId="24" xfId="1" quotePrefix="1" applyNumberFormat="1" applyFont="1" applyFill="1" applyBorder="1" applyAlignment="1">
      <alignment horizontal="right" vertical="center"/>
    </xf>
    <xf numFmtId="177" fontId="2" fillId="0" borderId="5" xfId="1" quotePrefix="1" applyNumberFormat="1" applyFont="1" applyFill="1" applyBorder="1" applyAlignment="1">
      <alignment horizontal="right" vertical="center"/>
    </xf>
    <xf numFmtId="177" fontId="2" fillId="0" borderId="11" xfId="1" applyNumberFormat="1" applyFill="1" applyBorder="1" applyAlignment="1">
      <alignment vertical="center"/>
    </xf>
    <xf numFmtId="177" fontId="2" fillId="0" borderId="20" xfId="1" applyNumberFormat="1" applyFill="1" applyBorder="1" applyAlignment="1">
      <alignment vertical="center"/>
    </xf>
    <xf numFmtId="177" fontId="2" fillId="0" borderId="57" xfId="1" applyNumberFormat="1" applyFill="1" applyBorder="1" applyAlignment="1">
      <alignment horizontal="center" vertical="center"/>
    </xf>
    <xf numFmtId="177" fontId="2" fillId="0" borderId="57" xfId="1" applyNumberFormat="1" applyFont="1" applyBorder="1" applyAlignment="1">
      <alignment horizontal="center" vertical="center"/>
    </xf>
    <xf numFmtId="177" fontId="2" fillId="0" borderId="9" xfId="1" applyNumberFormat="1" applyFill="1" applyBorder="1" applyAlignment="1">
      <alignment horizontal="center" vertical="center"/>
    </xf>
    <xf numFmtId="177" fontId="2" fillId="0" borderId="9" xfId="1" applyNumberFormat="1" applyFont="1" applyBorder="1" applyAlignment="1">
      <alignment horizontal="center" vertical="center"/>
    </xf>
    <xf numFmtId="177" fontId="2" fillId="0" borderId="32" xfId="1" applyNumberFormat="1" applyFill="1" applyBorder="1" applyAlignment="1">
      <alignment horizontal="center" vertical="center"/>
    </xf>
    <xf numFmtId="177" fontId="2" fillId="0" borderId="32" xfId="1" applyNumberFormat="1" applyFont="1" applyBorder="1" applyAlignment="1">
      <alignment horizontal="center" vertical="center"/>
    </xf>
    <xf numFmtId="177" fontId="2" fillId="0" borderId="16" xfId="1" applyNumberFormat="1" applyBorder="1" applyAlignment="1">
      <alignment horizontal="right" vertical="center"/>
    </xf>
    <xf numFmtId="177" fontId="2" fillId="0" borderId="32" xfId="1" applyNumberFormat="1" applyFont="1" applyBorder="1" applyAlignment="1">
      <alignment horizontal="right" vertical="center"/>
    </xf>
    <xf numFmtId="177" fontId="2" fillId="0" borderId="20" xfId="1" applyNumberFormat="1" applyFill="1" applyBorder="1" applyAlignment="1">
      <alignment horizontal="center" vertical="center"/>
    </xf>
    <xf numFmtId="177" fontId="2" fillId="0" borderId="20" xfId="1" applyNumberFormat="1" applyFont="1" applyBorder="1" applyAlignment="1">
      <alignment horizontal="right" vertical="center"/>
    </xf>
    <xf numFmtId="177" fontId="2" fillId="0" borderId="20" xfId="1" applyNumberFormat="1" applyFont="1" applyBorder="1" applyAlignment="1">
      <alignment horizontal="center" vertical="center"/>
    </xf>
    <xf numFmtId="177" fontId="2" fillId="0" borderId="59" xfId="1" applyNumberFormat="1" applyFill="1" applyBorder="1" applyAlignment="1">
      <alignment vertical="center"/>
    </xf>
    <xf numFmtId="177" fontId="22" fillId="0" borderId="59" xfId="1" applyNumberFormat="1" applyFont="1" applyFill="1" applyBorder="1" applyAlignment="1">
      <alignment vertical="center"/>
    </xf>
    <xf numFmtId="177" fontId="2" fillId="0" borderId="59" xfId="1" applyNumberFormat="1" applyFont="1" applyBorder="1" applyAlignment="1">
      <alignment vertical="center"/>
    </xf>
    <xf numFmtId="177" fontId="2" fillId="0" borderId="32" xfId="1" applyNumberFormat="1" applyFont="1" applyBorder="1" applyAlignment="1">
      <alignment vertical="center"/>
    </xf>
    <xf numFmtId="177" fontId="2" fillId="0" borderId="5" xfId="1" applyNumberFormat="1" applyFont="1" applyBorder="1" applyAlignment="1">
      <alignment vertical="center"/>
    </xf>
    <xf numFmtId="177" fontId="2" fillId="0" borderId="11" xfId="1" applyNumberFormat="1" applyFont="1" applyBorder="1" applyAlignment="1">
      <alignment vertical="center"/>
    </xf>
    <xf numFmtId="177" fontId="2" fillId="0" borderId="16" xfId="1" applyNumberFormat="1" applyFill="1" applyBorder="1" applyAlignment="1">
      <alignment horizontal="right" vertical="center"/>
    </xf>
    <xf numFmtId="177" fontId="2" fillId="0" borderId="24" xfId="1" applyNumberFormat="1" applyFont="1" applyFill="1" applyBorder="1" applyAlignment="1">
      <alignment horizontal="right" vertical="center"/>
    </xf>
    <xf numFmtId="177" fontId="2" fillId="0" borderId="24" xfId="1" applyNumberFormat="1" applyFont="1" applyFill="1" applyBorder="1" applyAlignment="1">
      <alignment vertical="center"/>
    </xf>
    <xf numFmtId="177" fontId="2" fillId="0" borderId="25" xfId="1" applyNumberFormat="1" applyFill="1" applyBorder="1" applyAlignment="1">
      <alignment vertical="center"/>
    </xf>
    <xf numFmtId="177" fontId="2" fillId="0" borderId="25" xfId="1" applyNumberFormat="1" applyFont="1" applyBorder="1" applyAlignment="1">
      <alignment vertical="center"/>
    </xf>
    <xf numFmtId="178" fontId="2" fillId="0" borderId="24" xfId="1" applyNumberFormat="1" applyBorder="1" applyAlignment="1">
      <alignment vertical="center"/>
    </xf>
    <xf numFmtId="177" fontId="2" fillId="0" borderId="46" xfId="1" applyNumberFormat="1" applyFont="1" applyBorder="1" applyAlignment="1">
      <alignment vertical="center"/>
    </xf>
    <xf numFmtId="177" fontId="2" fillId="0" borderId="16" xfId="1" applyNumberFormat="1" applyFont="1" applyBorder="1" applyAlignment="1">
      <alignment vertical="center"/>
    </xf>
    <xf numFmtId="177" fontId="0" fillId="0" borderId="24" xfId="1" applyNumberFormat="1" applyFont="1" applyFill="1" applyBorder="1" applyAlignment="1">
      <alignment vertical="center"/>
    </xf>
    <xf numFmtId="177" fontId="2" fillId="0" borderId="24" xfId="1" applyNumberFormat="1" applyFont="1" applyBorder="1" applyAlignment="1">
      <alignment horizontal="right" vertical="center"/>
    </xf>
    <xf numFmtId="177" fontId="22" fillId="2" borderId="24" xfId="1" applyNumberFormat="1" applyFont="1" applyFill="1" applyBorder="1" applyAlignment="1">
      <alignment vertical="center"/>
    </xf>
    <xf numFmtId="177" fontId="2" fillId="0" borderId="23" xfId="1" applyNumberFormat="1" applyFont="1" applyBorder="1" applyAlignment="1">
      <alignment vertical="center"/>
    </xf>
    <xf numFmtId="177" fontId="2" fillId="0" borderId="22" xfId="1" applyNumberFormat="1" applyFont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6" fontId="0" fillId="2" borderId="11" xfId="0" applyNumberFormat="1" applyFont="1" applyFill="1" applyBorder="1" applyAlignment="1">
      <alignment horizontal="center" vertical="center"/>
    </xf>
    <xf numFmtId="176" fontId="2" fillId="2" borderId="56" xfId="0" applyNumberFormat="1" applyFont="1" applyFill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2" borderId="11" xfId="0" applyNumberFormat="1" applyFont="1" applyFill="1" applyBorder="1" applyAlignment="1">
      <alignment horizontal="center" vertical="center"/>
    </xf>
    <xf numFmtId="0" fontId="2" fillId="2" borderId="56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7" fontId="2" fillId="0" borderId="30" xfId="1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7" fontId="2" fillId="0" borderId="31" xfId="1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41" fontId="0" fillId="2" borderId="11" xfId="0" applyNumberFormat="1" applyFont="1" applyFill="1" applyBorder="1" applyAlignment="1">
      <alignment horizontal="center" vertical="center"/>
    </xf>
    <xf numFmtId="41" fontId="0" fillId="2" borderId="56" xfId="0" applyNumberFormat="1" applyFont="1" applyFill="1" applyBorder="1" applyAlignment="1">
      <alignment horizontal="center" vertical="center"/>
    </xf>
    <xf numFmtId="41" fontId="0" fillId="2" borderId="10" xfId="0" applyNumberFormat="1" applyFont="1" applyFill="1" applyBorder="1" applyAlignment="1">
      <alignment horizontal="center" vertical="center"/>
    </xf>
    <xf numFmtId="41" fontId="0" fillId="2" borderId="11" xfId="0" applyNumberFormat="1" applyFont="1" applyFill="1" applyBorder="1" applyAlignment="1">
      <alignment horizontal="center" vertical="center" shrinkToFit="1"/>
    </xf>
    <xf numFmtId="41" fontId="0" fillId="2" borderId="56" xfId="0" applyNumberFormat="1" applyFont="1" applyFill="1" applyBorder="1" applyAlignment="1">
      <alignment horizontal="center" vertical="center" shrinkToFit="1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8" fillId="2" borderId="11" xfId="0" applyNumberFormat="1" applyFont="1" applyFill="1" applyBorder="1" applyAlignment="1">
      <alignment horizontal="center" vertical="center"/>
    </xf>
    <xf numFmtId="41" fontId="8" fillId="2" borderId="56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activeCell="F18" sqref="F18"/>
      <selection pane="topRight" activeCell="F18" sqref="F18"/>
      <selection pane="bottomLeft" activeCell="F18" sqref="F1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3.9" customHeight="1">
      <c r="A1" s="57" t="s">
        <v>0</v>
      </c>
      <c r="B1" s="57"/>
      <c r="C1" s="57"/>
      <c r="D1" s="57"/>
      <c r="E1" s="101" t="s">
        <v>232</v>
      </c>
      <c r="F1" s="1"/>
    </row>
    <row r="3" spans="1:11" ht="14">
      <c r="A3" s="27" t="s">
        <v>93</v>
      </c>
    </row>
    <row r="5" spans="1:11">
      <c r="A5" s="58" t="s">
        <v>219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220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302" t="s">
        <v>88</v>
      </c>
      <c r="B9" s="302" t="s">
        <v>90</v>
      </c>
      <c r="C9" s="55" t="s">
        <v>4</v>
      </c>
      <c r="D9" s="56"/>
      <c r="E9" s="56"/>
      <c r="F9" s="65">
        <v>5152417</v>
      </c>
      <c r="G9" s="75">
        <f>F9/$F$27*100</f>
        <v>65.704368553312506</v>
      </c>
      <c r="H9" s="66">
        <v>5366649</v>
      </c>
      <c r="I9" s="80">
        <f>(F9/H9-1)*100</f>
        <v>-3.9919137622005829</v>
      </c>
      <c r="K9" s="107"/>
    </row>
    <row r="10" spans="1:11" ht="18" customHeight="1">
      <c r="A10" s="303"/>
      <c r="B10" s="303"/>
      <c r="C10" s="7"/>
      <c r="D10" s="52" t="s">
        <v>23</v>
      </c>
      <c r="E10" s="53"/>
      <c r="F10" s="67">
        <v>1439212</v>
      </c>
      <c r="G10" s="76">
        <f t="shared" ref="G10:G27" si="0">F10/$F$27*100</f>
        <v>18.353040073105497</v>
      </c>
      <c r="H10" s="68">
        <v>1633098</v>
      </c>
      <c r="I10" s="81">
        <f t="shared" ref="I10:I27" si="1">(F10/H10-1)*100</f>
        <v>-11.872282006346225</v>
      </c>
    </row>
    <row r="11" spans="1:11" ht="18" customHeight="1">
      <c r="A11" s="303"/>
      <c r="B11" s="303"/>
      <c r="C11" s="7"/>
      <c r="D11" s="16"/>
      <c r="E11" s="23" t="s">
        <v>24</v>
      </c>
      <c r="F11" s="69">
        <v>842110</v>
      </c>
      <c r="G11" s="77">
        <f t="shared" si="0"/>
        <v>10.738708804514463</v>
      </c>
      <c r="H11" s="70">
        <v>883182</v>
      </c>
      <c r="I11" s="82">
        <f t="shared" si="1"/>
        <v>-4.6504570971781618</v>
      </c>
    </row>
    <row r="12" spans="1:11" ht="18" customHeight="1">
      <c r="A12" s="303"/>
      <c r="B12" s="303"/>
      <c r="C12" s="7"/>
      <c r="D12" s="16"/>
      <c r="E12" s="23" t="s">
        <v>25</v>
      </c>
      <c r="F12" s="69">
        <v>400011</v>
      </c>
      <c r="G12" s="77">
        <f t="shared" si="0"/>
        <v>5.1009982634128974</v>
      </c>
      <c r="H12" s="70">
        <v>575525</v>
      </c>
      <c r="I12" s="82">
        <f t="shared" si="1"/>
        <v>-30.496329438338911</v>
      </c>
    </row>
    <row r="13" spans="1:11" ht="18" customHeight="1">
      <c r="A13" s="303"/>
      <c r="B13" s="303"/>
      <c r="C13" s="7"/>
      <c r="D13" s="33"/>
      <c r="E13" s="23" t="s">
        <v>26</v>
      </c>
      <c r="F13" s="69">
        <v>6660</v>
      </c>
      <c r="G13" s="77">
        <f t="shared" si="0"/>
        <v>8.4929285530472659E-2</v>
      </c>
      <c r="H13" s="70">
        <v>6981</v>
      </c>
      <c r="I13" s="82">
        <f t="shared" si="1"/>
        <v>-4.5981951009884003</v>
      </c>
    </row>
    <row r="14" spans="1:11" ht="18" customHeight="1">
      <c r="A14" s="303"/>
      <c r="B14" s="303"/>
      <c r="C14" s="7"/>
      <c r="D14" s="61" t="s">
        <v>27</v>
      </c>
      <c r="E14" s="51"/>
      <c r="F14" s="65">
        <v>995135</v>
      </c>
      <c r="G14" s="75">
        <f t="shared" si="0"/>
        <v>12.69010578924428</v>
      </c>
      <c r="H14" s="66">
        <v>1189771</v>
      </c>
      <c r="I14" s="83">
        <f t="shared" si="1"/>
        <v>-16.35911448505637</v>
      </c>
    </row>
    <row r="15" spans="1:11" ht="18" customHeight="1">
      <c r="A15" s="303"/>
      <c r="B15" s="303"/>
      <c r="C15" s="7"/>
      <c r="D15" s="16"/>
      <c r="E15" s="23" t="s">
        <v>28</v>
      </c>
      <c r="F15" s="69">
        <v>51689</v>
      </c>
      <c r="G15" s="77">
        <f t="shared" si="0"/>
        <v>0.65914562158927936</v>
      </c>
      <c r="H15" s="70">
        <v>54293</v>
      </c>
      <c r="I15" s="82">
        <f t="shared" si="1"/>
        <v>-4.7961984049509132</v>
      </c>
    </row>
    <row r="16" spans="1:11" ht="18" customHeight="1">
      <c r="A16" s="303"/>
      <c r="B16" s="303"/>
      <c r="C16" s="7"/>
      <c r="D16" s="16"/>
      <c r="E16" s="29" t="s">
        <v>29</v>
      </c>
      <c r="F16" s="67">
        <v>943446</v>
      </c>
      <c r="G16" s="76">
        <f t="shared" si="0"/>
        <v>12.030960167655</v>
      </c>
      <c r="H16" s="68">
        <v>1135478</v>
      </c>
      <c r="I16" s="81">
        <f t="shared" si="1"/>
        <v>-16.911996533618446</v>
      </c>
      <c r="K16" s="108"/>
    </row>
    <row r="17" spans="1:26" ht="18" customHeight="1">
      <c r="A17" s="303"/>
      <c r="B17" s="303"/>
      <c r="C17" s="7"/>
      <c r="D17" s="305" t="s">
        <v>30</v>
      </c>
      <c r="E17" s="306"/>
      <c r="F17" s="67">
        <v>788911</v>
      </c>
      <c r="G17" s="76">
        <f t="shared" si="0"/>
        <v>10.06030744401362</v>
      </c>
      <c r="H17" s="68">
        <v>613269</v>
      </c>
      <c r="I17" s="81">
        <f t="shared" si="1"/>
        <v>28.640286725727204</v>
      </c>
    </row>
    <row r="18" spans="1:26" ht="18" customHeight="1">
      <c r="A18" s="303"/>
      <c r="B18" s="303"/>
      <c r="C18" s="7"/>
      <c r="D18" s="307" t="s">
        <v>94</v>
      </c>
      <c r="E18" s="308"/>
      <c r="F18" s="69">
        <v>75381</v>
      </c>
      <c r="G18" s="77">
        <f t="shared" si="0"/>
        <v>0.96126944032621009</v>
      </c>
      <c r="H18" s="70">
        <v>80317</v>
      </c>
      <c r="I18" s="82">
        <f t="shared" si="1"/>
        <v>-6.1456478703138862</v>
      </c>
    </row>
    <row r="19" spans="1:26" ht="18" customHeight="1">
      <c r="A19" s="303"/>
      <c r="B19" s="303"/>
      <c r="C19" s="10"/>
      <c r="D19" s="307" t="s">
        <v>95</v>
      </c>
      <c r="E19" s="308"/>
      <c r="F19" s="106">
        <v>1321805</v>
      </c>
      <c r="G19" s="77">
        <f t="shared" si="0"/>
        <v>16.855848988079039</v>
      </c>
      <c r="H19" s="70">
        <v>1312558</v>
      </c>
      <c r="I19" s="82">
        <f t="shared" si="1"/>
        <v>0.70450220104558703</v>
      </c>
      <c r="Z19" s="2" t="s">
        <v>96</v>
      </c>
    </row>
    <row r="20" spans="1:26" ht="18" customHeight="1">
      <c r="A20" s="303"/>
      <c r="B20" s="303"/>
      <c r="C20" s="44" t="s">
        <v>5</v>
      </c>
      <c r="D20" s="43"/>
      <c r="E20" s="43"/>
      <c r="F20" s="69">
        <v>44790</v>
      </c>
      <c r="G20" s="77">
        <f t="shared" si="0"/>
        <v>0.57116857340989047</v>
      </c>
      <c r="H20" s="70">
        <v>52907</v>
      </c>
      <c r="I20" s="82">
        <f t="shared" si="1"/>
        <v>-15.342015234279016</v>
      </c>
    </row>
    <row r="21" spans="1:26" ht="18" customHeight="1">
      <c r="A21" s="303"/>
      <c r="B21" s="303"/>
      <c r="C21" s="44" t="s">
        <v>6</v>
      </c>
      <c r="D21" s="43"/>
      <c r="E21" s="43"/>
      <c r="F21" s="69">
        <v>0</v>
      </c>
      <c r="G21" s="77">
        <f t="shared" si="0"/>
        <v>0</v>
      </c>
      <c r="H21" s="70">
        <v>0</v>
      </c>
      <c r="I21" s="82" t="e">
        <f t="shared" si="1"/>
        <v>#DIV/0!</v>
      </c>
    </row>
    <row r="22" spans="1:26" ht="18" customHeight="1">
      <c r="A22" s="303"/>
      <c r="B22" s="303"/>
      <c r="C22" s="44" t="s">
        <v>31</v>
      </c>
      <c r="D22" s="43"/>
      <c r="E22" s="43"/>
      <c r="F22" s="69">
        <v>154841</v>
      </c>
      <c r="G22" s="77">
        <f t="shared" si="0"/>
        <v>1.974554880003591</v>
      </c>
      <c r="H22" s="70">
        <v>155955</v>
      </c>
      <c r="I22" s="82">
        <f t="shared" si="1"/>
        <v>-0.71430861466448281</v>
      </c>
    </row>
    <row r="23" spans="1:26" ht="18" customHeight="1">
      <c r="A23" s="303"/>
      <c r="B23" s="303"/>
      <c r="C23" s="44" t="s">
        <v>7</v>
      </c>
      <c r="D23" s="43"/>
      <c r="E23" s="43"/>
      <c r="F23" s="69">
        <v>415794</v>
      </c>
      <c r="G23" s="77">
        <f t="shared" si="0"/>
        <v>5.3022653675461484</v>
      </c>
      <c r="H23" s="70">
        <v>409473</v>
      </c>
      <c r="I23" s="82">
        <f t="shared" si="1"/>
        <v>1.5436915254485539</v>
      </c>
    </row>
    <row r="24" spans="1:26" ht="18" customHeight="1">
      <c r="A24" s="303"/>
      <c r="B24" s="303"/>
      <c r="C24" s="44" t="s">
        <v>32</v>
      </c>
      <c r="D24" s="43"/>
      <c r="E24" s="43"/>
      <c r="F24" s="69">
        <v>45800</v>
      </c>
      <c r="G24" s="77">
        <f t="shared" si="0"/>
        <v>0.5840482398341813</v>
      </c>
      <c r="H24" s="70">
        <v>39867</v>
      </c>
      <c r="I24" s="82">
        <f t="shared" si="1"/>
        <v>14.881982592118792</v>
      </c>
    </row>
    <row r="25" spans="1:26" ht="18" customHeight="1">
      <c r="A25" s="303"/>
      <c r="B25" s="303"/>
      <c r="C25" s="44" t="s">
        <v>8</v>
      </c>
      <c r="D25" s="43"/>
      <c r="E25" s="43"/>
      <c r="F25" s="69">
        <v>631821</v>
      </c>
      <c r="G25" s="77">
        <f t="shared" si="0"/>
        <v>8.0570729899622773</v>
      </c>
      <c r="H25" s="70">
        <v>251193</v>
      </c>
      <c r="I25" s="82">
        <f t="shared" si="1"/>
        <v>151.52810786924795</v>
      </c>
    </row>
    <row r="26" spans="1:26" ht="18" customHeight="1">
      <c r="A26" s="303"/>
      <c r="B26" s="303"/>
      <c r="C26" s="45" t="s">
        <v>9</v>
      </c>
      <c r="D26" s="46"/>
      <c r="E26" s="46"/>
      <c r="F26" s="71">
        <v>1396355</v>
      </c>
      <c r="G26" s="78">
        <f t="shared" si="0"/>
        <v>17.806521395931401</v>
      </c>
      <c r="H26" s="72">
        <v>1403607</v>
      </c>
      <c r="I26" s="84">
        <f t="shared" si="1"/>
        <v>-0.51666883963958909</v>
      </c>
    </row>
    <row r="27" spans="1:26" ht="18" customHeight="1">
      <c r="A27" s="303"/>
      <c r="B27" s="304"/>
      <c r="C27" s="47" t="s">
        <v>10</v>
      </c>
      <c r="D27" s="31"/>
      <c r="E27" s="31"/>
      <c r="F27" s="73">
        <f>SUM(F9,F20:F26)</f>
        <v>7841818</v>
      </c>
      <c r="G27" s="79">
        <f t="shared" si="0"/>
        <v>100</v>
      </c>
      <c r="H27" s="73">
        <f>SUM(H9,H20:H26)</f>
        <v>7679651</v>
      </c>
      <c r="I27" s="85">
        <f t="shared" si="1"/>
        <v>2.1116454380544214</v>
      </c>
    </row>
    <row r="28" spans="1:26" ht="18" customHeight="1">
      <c r="A28" s="303"/>
      <c r="B28" s="302" t="s">
        <v>89</v>
      </c>
      <c r="C28" s="55" t="s">
        <v>11</v>
      </c>
      <c r="D28" s="56"/>
      <c r="E28" s="56"/>
      <c r="F28" s="65">
        <v>2107071</v>
      </c>
      <c r="G28" s="75">
        <f>F28/$F$45*100</f>
        <v>26.869674863660443</v>
      </c>
      <c r="H28" s="65">
        <v>2124321</v>
      </c>
      <c r="I28" s="86">
        <f>(F28/H28-1)*100</f>
        <v>-0.8120241714882126</v>
      </c>
    </row>
    <row r="29" spans="1:26" ht="18" customHeight="1">
      <c r="A29" s="303"/>
      <c r="B29" s="303"/>
      <c r="C29" s="7"/>
      <c r="D29" s="30" t="s">
        <v>12</v>
      </c>
      <c r="E29" s="43"/>
      <c r="F29" s="69">
        <v>1586857</v>
      </c>
      <c r="G29" s="77">
        <f t="shared" ref="G29:G45" si="2">F29/$F$45*100</f>
        <v>20.235830517872259</v>
      </c>
      <c r="H29" s="69">
        <v>1588230</v>
      </c>
      <c r="I29" s="87">
        <f t="shared" ref="I29:I45" si="3">(F29/H29-1)*100</f>
        <v>-8.6448436309605192E-2</v>
      </c>
    </row>
    <row r="30" spans="1:26" ht="18" customHeight="1">
      <c r="A30" s="303"/>
      <c r="B30" s="303"/>
      <c r="C30" s="7"/>
      <c r="D30" s="30" t="s">
        <v>33</v>
      </c>
      <c r="E30" s="43"/>
      <c r="F30" s="69">
        <v>151516</v>
      </c>
      <c r="G30" s="77">
        <f t="shared" si="2"/>
        <v>1.9321539979632274</v>
      </c>
      <c r="H30" s="69">
        <v>147196</v>
      </c>
      <c r="I30" s="87">
        <f t="shared" si="3"/>
        <v>2.9348623603902224</v>
      </c>
    </row>
    <row r="31" spans="1:26" ht="18" customHeight="1">
      <c r="A31" s="303"/>
      <c r="B31" s="303"/>
      <c r="C31" s="19"/>
      <c r="D31" s="30" t="s">
        <v>13</v>
      </c>
      <c r="E31" s="43"/>
      <c r="F31" s="69">
        <v>368698</v>
      </c>
      <c r="G31" s="77">
        <f t="shared" si="2"/>
        <v>4.7016903478249557</v>
      </c>
      <c r="H31" s="69">
        <v>388895</v>
      </c>
      <c r="I31" s="87">
        <f t="shared" si="3"/>
        <v>-5.1934326746293946</v>
      </c>
    </row>
    <row r="32" spans="1:26" ht="18" customHeight="1">
      <c r="A32" s="303"/>
      <c r="B32" s="303"/>
      <c r="C32" s="50" t="s">
        <v>14</v>
      </c>
      <c r="D32" s="51"/>
      <c r="E32" s="51"/>
      <c r="F32" s="65">
        <v>4678086</v>
      </c>
      <c r="G32" s="75">
        <f t="shared" si="2"/>
        <v>59.655630875391395</v>
      </c>
      <c r="H32" s="65">
        <v>4397691</v>
      </c>
      <c r="I32" s="86">
        <f t="shared" si="3"/>
        <v>6.3759595660541013</v>
      </c>
    </row>
    <row r="33" spans="1:9" ht="18" customHeight="1">
      <c r="A33" s="303"/>
      <c r="B33" s="303"/>
      <c r="C33" s="7"/>
      <c r="D33" s="30" t="s">
        <v>15</v>
      </c>
      <c r="E33" s="43"/>
      <c r="F33" s="69">
        <v>412114</v>
      </c>
      <c r="G33" s="77">
        <f t="shared" si="2"/>
        <v>5.2553374740398207</v>
      </c>
      <c r="H33" s="69">
        <v>415106</v>
      </c>
      <c r="I33" s="87">
        <f t="shared" si="3"/>
        <v>-0.72077975264149829</v>
      </c>
    </row>
    <row r="34" spans="1:9" ht="18" customHeight="1">
      <c r="A34" s="303"/>
      <c r="B34" s="303"/>
      <c r="C34" s="7"/>
      <c r="D34" s="30" t="s">
        <v>34</v>
      </c>
      <c r="E34" s="43"/>
      <c r="F34" s="69">
        <v>108563</v>
      </c>
      <c r="G34" s="77">
        <f t="shared" si="2"/>
        <v>1.384411114871577</v>
      </c>
      <c r="H34" s="69">
        <v>109849</v>
      </c>
      <c r="I34" s="87">
        <f t="shared" si="3"/>
        <v>-1.1706979581061261</v>
      </c>
    </row>
    <row r="35" spans="1:9" ht="18" customHeight="1">
      <c r="A35" s="303"/>
      <c r="B35" s="303"/>
      <c r="C35" s="7"/>
      <c r="D35" s="30" t="s">
        <v>35</v>
      </c>
      <c r="E35" s="43"/>
      <c r="F35" s="69">
        <v>3439890</v>
      </c>
      <c r="G35" s="77">
        <f t="shared" si="2"/>
        <v>43.865975976489125</v>
      </c>
      <c r="H35" s="69">
        <v>3223486</v>
      </c>
      <c r="I35" s="87">
        <f t="shared" si="3"/>
        <v>6.7133531834790094</v>
      </c>
    </row>
    <row r="36" spans="1:9" ht="18" customHeight="1">
      <c r="A36" s="303"/>
      <c r="B36" s="303"/>
      <c r="C36" s="7"/>
      <c r="D36" s="30" t="s">
        <v>36</v>
      </c>
      <c r="E36" s="43"/>
      <c r="F36" s="69">
        <v>89246</v>
      </c>
      <c r="G36" s="77">
        <f t="shared" si="2"/>
        <v>1.1380779303982826</v>
      </c>
      <c r="H36" s="69">
        <v>90077</v>
      </c>
      <c r="I36" s="87">
        <f t="shared" si="3"/>
        <v>-0.92254404564983128</v>
      </c>
    </row>
    <row r="37" spans="1:9" ht="18" customHeight="1">
      <c r="A37" s="303"/>
      <c r="B37" s="303"/>
      <c r="C37" s="7"/>
      <c r="D37" s="30" t="s">
        <v>16</v>
      </c>
      <c r="E37" s="43"/>
      <c r="F37" s="69">
        <v>33785</v>
      </c>
      <c r="G37" s="77">
        <f t="shared" si="2"/>
        <v>0.43083121796501783</v>
      </c>
      <c r="H37" s="69">
        <v>29794</v>
      </c>
      <c r="I37" s="87">
        <f t="shared" si="3"/>
        <v>13.395314492850918</v>
      </c>
    </row>
    <row r="38" spans="1:9" ht="18" customHeight="1">
      <c r="A38" s="303"/>
      <c r="B38" s="303"/>
      <c r="C38" s="19"/>
      <c r="D38" s="30" t="s">
        <v>37</v>
      </c>
      <c r="E38" s="43"/>
      <c r="F38" s="69">
        <v>341611</v>
      </c>
      <c r="G38" s="77">
        <f t="shared" si="2"/>
        <v>4.3562729968994436</v>
      </c>
      <c r="H38" s="69">
        <v>360714</v>
      </c>
      <c r="I38" s="87">
        <f t="shared" si="3"/>
        <v>-5.2958853828795061</v>
      </c>
    </row>
    <row r="39" spans="1:9" ht="18" customHeight="1">
      <c r="A39" s="303"/>
      <c r="B39" s="303"/>
      <c r="C39" s="50" t="s">
        <v>17</v>
      </c>
      <c r="D39" s="51"/>
      <c r="E39" s="51"/>
      <c r="F39" s="65">
        <v>1056661</v>
      </c>
      <c r="G39" s="75">
        <f t="shared" si="2"/>
        <v>13.474694260948164</v>
      </c>
      <c r="H39" s="65">
        <v>1157639</v>
      </c>
      <c r="I39" s="86">
        <f t="shared" si="3"/>
        <v>-8.7227538118532681</v>
      </c>
    </row>
    <row r="40" spans="1:9" ht="18" customHeight="1">
      <c r="A40" s="303"/>
      <c r="B40" s="303"/>
      <c r="C40" s="7"/>
      <c r="D40" s="52" t="s">
        <v>18</v>
      </c>
      <c r="E40" s="53"/>
      <c r="F40" s="67">
        <v>1053111</v>
      </c>
      <c r="G40" s="76">
        <f t="shared" si="2"/>
        <v>13.429424146288527</v>
      </c>
      <c r="H40" s="67">
        <v>1154687</v>
      </c>
      <c r="I40" s="88">
        <f t="shared" si="3"/>
        <v>-8.7968427807708967</v>
      </c>
    </row>
    <row r="41" spans="1:9" ht="18" customHeight="1">
      <c r="A41" s="303"/>
      <c r="B41" s="303"/>
      <c r="C41" s="7"/>
      <c r="D41" s="16"/>
      <c r="E41" s="103" t="s">
        <v>92</v>
      </c>
      <c r="F41" s="69">
        <v>240058</v>
      </c>
      <c r="G41" s="77">
        <f t="shared" si="2"/>
        <v>3.0612544182994301</v>
      </c>
      <c r="H41" s="69">
        <v>267821</v>
      </c>
      <c r="I41" s="89">
        <f t="shared" si="3"/>
        <v>-10.366252086281513</v>
      </c>
    </row>
    <row r="42" spans="1:9" ht="18" customHeight="1">
      <c r="A42" s="303"/>
      <c r="B42" s="303"/>
      <c r="C42" s="7"/>
      <c r="D42" s="33"/>
      <c r="E42" s="32" t="s">
        <v>38</v>
      </c>
      <c r="F42" s="69">
        <v>813054</v>
      </c>
      <c r="G42" s="77">
        <f t="shared" si="2"/>
        <v>10.36818248013407</v>
      </c>
      <c r="H42" s="69">
        <v>886866</v>
      </c>
      <c r="I42" s="89">
        <f t="shared" si="3"/>
        <v>-8.3227905906867576</v>
      </c>
    </row>
    <row r="43" spans="1:9" ht="18" customHeight="1">
      <c r="A43" s="303"/>
      <c r="B43" s="303"/>
      <c r="C43" s="7"/>
      <c r="D43" s="30" t="s">
        <v>39</v>
      </c>
      <c r="E43" s="54"/>
      <c r="F43" s="69">
        <v>3550</v>
      </c>
      <c r="G43" s="77">
        <f t="shared" si="2"/>
        <v>4.5270114659636325E-2</v>
      </c>
      <c r="H43" s="69">
        <v>2952</v>
      </c>
      <c r="I43" s="89">
        <f t="shared" si="3"/>
        <v>20.257452574525736</v>
      </c>
    </row>
    <row r="44" spans="1:9" ht="18" customHeight="1">
      <c r="A44" s="303"/>
      <c r="B44" s="303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</row>
    <row r="45" spans="1:9" ht="18" customHeight="1">
      <c r="A45" s="304"/>
      <c r="B45" s="304"/>
      <c r="C45" s="11" t="s">
        <v>19</v>
      </c>
      <c r="D45" s="12"/>
      <c r="E45" s="12"/>
      <c r="F45" s="74">
        <f>SUM(F28,F32,F39)</f>
        <v>7841818</v>
      </c>
      <c r="G45" s="85">
        <f t="shared" si="2"/>
        <v>100</v>
      </c>
      <c r="H45" s="74">
        <f>SUM(H28,H32,H39)</f>
        <v>7679651</v>
      </c>
      <c r="I45" s="85">
        <f t="shared" si="3"/>
        <v>2.1116454380544214</v>
      </c>
    </row>
    <row r="46" spans="1:9">
      <c r="A46" s="104" t="s">
        <v>20</v>
      </c>
    </row>
    <row r="47" spans="1:9">
      <c r="A47" s="105" t="s">
        <v>21</v>
      </c>
    </row>
    <row r="48" spans="1:9">
      <c r="A48" s="10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view="pageBreakPreview" zoomScaleNormal="100" zoomScaleSheetLayoutView="100" workbookViewId="0">
      <pane xSplit="5" ySplit="7" topLeftCell="F8" activePane="bottomRight" state="frozen"/>
      <selection activeCell="F18" sqref="F18"/>
      <selection pane="topRight" activeCell="F18" sqref="F18"/>
      <selection pane="bottomLeft" activeCell="F18" sqref="F1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0" width="13.6328125" style="2" customWidth="1"/>
    <col min="21" max="21" width="13.54296875" style="2" customWidth="1"/>
    <col min="22" max="22" width="12" style="2" customWidth="1"/>
    <col min="23" max="23" width="16" style="2" customWidth="1"/>
    <col min="24" max="27" width="12" style="2" customWidth="1"/>
    <col min="28" max="16384" width="9" style="2"/>
  </cols>
  <sheetData>
    <row r="1" spans="1:27" ht="33.9" customHeight="1">
      <c r="A1" s="64" t="s">
        <v>0</v>
      </c>
      <c r="B1" s="28"/>
      <c r="C1" s="28"/>
      <c r="D1" s="102" t="s">
        <v>234</v>
      </c>
      <c r="E1" s="35"/>
      <c r="F1" s="35"/>
      <c r="G1" s="35"/>
    </row>
    <row r="2" spans="1:27" ht="15" customHeight="1"/>
    <row r="3" spans="1:27" ht="15" customHeight="1">
      <c r="A3" s="36" t="s">
        <v>47</v>
      </c>
      <c r="B3" s="36"/>
      <c r="C3" s="36"/>
      <c r="D3" s="36"/>
    </row>
    <row r="4" spans="1:27" ht="15" customHeight="1">
      <c r="A4" s="36"/>
      <c r="B4" s="36"/>
      <c r="C4" s="36"/>
      <c r="D4" s="36"/>
    </row>
    <row r="5" spans="1:27" ht="15.9" customHeight="1">
      <c r="A5" s="31" t="s">
        <v>221</v>
      </c>
      <c r="B5" s="31"/>
      <c r="C5" s="31"/>
      <c r="D5" s="31"/>
      <c r="K5" s="37"/>
      <c r="AA5" s="37" t="s">
        <v>48</v>
      </c>
    </row>
    <row r="6" spans="1:27" ht="15.9" customHeight="1">
      <c r="A6" s="328" t="s">
        <v>49</v>
      </c>
      <c r="B6" s="329"/>
      <c r="C6" s="329"/>
      <c r="D6" s="329"/>
      <c r="E6" s="330"/>
      <c r="F6" s="317" t="s">
        <v>235</v>
      </c>
      <c r="G6" s="318"/>
      <c r="H6" s="317" t="s">
        <v>236</v>
      </c>
      <c r="I6" s="318"/>
      <c r="J6" s="317" t="s">
        <v>237</v>
      </c>
      <c r="K6" s="318"/>
      <c r="L6" s="317" t="s">
        <v>238</v>
      </c>
      <c r="M6" s="318"/>
      <c r="N6" s="317" t="s">
        <v>239</v>
      </c>
      <c r="O6" s="318"/>
      <c r="P6" s="317" t="s">
        <v>240</v>
      </c>
      <c r="Q6" s="318"/>
      <c r="R6" s="317" t="s">
        <v>241</v>
      </c>
      <c r="S6" s="318"/>
      <c r="T6" s="317" t="s">
        <v>242</v>
      </c>
      <c r="U6" s="318"/>
      <c r="V6" s="317" t="s">
        <v>243</v>
      </c>
      <c r="W6" s="318"/>
      <c r="X6" s="317" t="s">
        <v>244</v>
      </c>
      <c r="Y6" s="318"/>
      <c r="Z6" s="309" t="s">
        <v>245</v>
      </c>
      <c r="AA6" s="310"/>
    </row>
    <row r="7" spans="1:27" ht="15.9" customHeight="1">
      <c r="A7" s="331"/>
      <c r="B7" s="332"/>
      <c r="C7" s="332"/>
      <c r="D7" s="332"/>
      <c r="E7" s="333"/>
      <c r="F7" s="109" t="s">
        <v>220</v>
      </c>
      <c r="G7" s="38" t="s">
        <v>2</v>
      </c>
      <c r="H7" s="109" t="s">
        <v>220</v>
      </c>
      <c r="I7" s="38" t="s">
        <v>2</v>
      </c>
      <c r="J7" s="109" t="s">
        <v>220</v>
      </c>
      <c r="K7" s="38" t="s">
        <v>2</v>
      </c>
      <c r="L7" s="109" t="s">
        <v>220</v>
      </c>
      <c r="M7" s="38" t="s">
        <v>2</v>
      </c>
      <c r="N7" s="109" t="s">
        <v>220</v>
      </c>
      <c r="O7" s="248" t="s">
        <v>2</v>
      </c>
      <c r="P7" s="109" t="s">
        <v>220</v>
      </c>
      <c r="Q7" s="248" t="s">
        <v>2</v>
      </c>
      <c r="R7" s="109" t="s">
        <v>220</v>
      </c>
      <c r="S7" s="248" t="s">
        <v>2</v>
      </c>
      <c r="T7" s="109" t="s">
        <v>220</v>
      </c>
      <c r="U7" s="248" t="s">
        <v>2</v>
      </c>
      <c r="V7" s="109" t="s">
        <v>220</v>
      </c>
      <c r="W7" s="248" t="s">
        <v>2</v>
      </c>
      <c r="X7" s="109" t="s">
        <v>220</v>
      </c>
      <c r="Y7" s="248" t="s">
        <v>2</v>
      </c>
      <c r="Z7" s="109" t="s">
        <v>220</v>
      </c>
      <c r="AA7" s="248" t="s">
        <v>2</v>
      </c>
    </row>
    <row r="8" spans="1:27" ht="15.9" customHeight="1">
      <c r="A8" s="340" t="s">
        <v>83</v>
      </c>
      <c r="B8" s="55" t="s">
        <v>50</v>
      </c>
      <c r="C8" s="56"/>
      <c r="D8" s="56"/>
      <c r="E8" s="93" t="s">
        <v>41</v>
      </c>
      <c r="F8" s="110">
        <v>364385</v>
      </c>
      <c r="G8" s="111">
        <v>384403</v>
      </c>
      <c r="H8" s="110">
        <v>1910</v>
      </c>
      <c r="I8" s="112">
        <v>7348</v>
      </c>
      <c r="J8" s="110">
        <v>161476</v>
      </c>
      <c r="K8" s="113">
        <v>192804</v>
      </c>
      <c r="L8" s="110">
        <v>58381</v>
      </c>
      <c r="M8" s="112">
        <v>63913</v>
      </c>
      <c r="N8" s="110">
        <v>1655</v>
      </c>
      <c r="O8" s="113">
        <v>1836</v>
      </c>
      <c r="P8" s="110">
        <v>178580</v>
      </c>
      <c r="Q8" s="113">
        <v>174698</v>
      </c>
      <c r="R8" s="110">
        <v>397796</v>
      </c>
      <c r="S8" s="113">
        <v>405317</v>
      </c>
      <c r="T8" s="256">
        <v>22838</v>
      </c>
      <c r="U8" s="113">
        <v>23544</v>
      </c>
      <c r="V8" s="256">
        <v>40846</v>
      </c>
      <c r="W8" s="113">
        <v>40623</v>
      </c>
      <c r="X8" s="256">
        <v>4675</v>
      </c>
      <c r="Y8" s="113">
        <v>4658</v>
      </c>
      <c r="Z8" s="110">
        <v>119</v>
      </c>
      <c r="AA8" s="113">
        <v>353</v>
      </c>
    </row>
    <row r="9" spans="1:27" ht="15.9" customHeight="1">
      <c r="A9" s="341"/>
      <c r="B9" s="8"/>
      <c r="C9" s="251" t="s">
        <v>51</v>
      </c>
      <c r="D9" s="43"/>
      <c r="E9" s="91" t="s">
        <v>42</v>
      </c>
      <c r="F9" s="70">
        <f>F8-F10</f>
        <v>363911</v>
      </c>
      <c r="G9" s="115">
        <v>384403</v>
      </c>
      <c r="H9" s="70">
        <f>+H8-H10</f>
        <v>1910</v>
      </c>
      <c r="I9" s="116">
        <v>2380</v>
      </c>
      <c r="J9" s="70">
        <v>161476</v>
      </c>
      <c r="K9" s="117">
        <v>192804</v>
      </c>
      <c r="L9" s="70">
        <v>57901</v>
      </c>
      <c r="M9" s="116">
        <v>63913</v>
      </c>
      <c r="N9" s="70">
        <v>1655</v>
      </c>
      <c r="O9" s="117">
        <v>1836</v>
      </c>
      <c r="P9" s="70">
        <v>178580</v>
      </c>
      <c r="Q9" s="117">
        <v>174555</v>
      </c>
      <c r="R9" s="70">
        <v>396104</v>
      </c>
      <c r="S9" s="117">
        <v>404673</v>
      </c>
      <c r="T9" s="257">
        <v>22838</v>
      </c>
      <c r="U9" s="117">
        <v>23544</v>
      </c>
      <c r="V9" s="257">
        <v>40846</v>
      </c>
      <c r="W9" s="117">
        <v>40623</v>
      </c>
      <c r="X9" s="257">
        <v>4675</v>
      </c>
      <c r="Y9" s="117">
        <v>4658</v>
      </c>
      <c r="Z9" s="70">
        <v>119</v>
      </c>
      <c r="AA9" s="117">
        <v>353</v>
      </c>
    </row>
    <row r="10" spans="1:27" ht="15.9" customHeight="1">
      <c r="A10" s="341"/>
      <c r="B10" s="10"/>
      <c r="C10" s="251" t="s">
        <v>52</v>
      </c>
      <c r="D10" s="43"/>
      <c r="E10" s="91" t="s">
        <v>43</v>
      </c>
      <c r="F10" s="70">
        <v>474</v>
      </c>
      <c r="G10" s="115">
        <v>0</v>
      </c>
      <c r="H10" s="70">
        <v>0</v>
      </c>
      <c r="I10" s="116">
        <v>4968</v>
      </c>
      <c r="J10" s="118">
        <v>0</v>
      </c>
      <c r="K10" s="119">
        <v>0</v>
      </c>
      <c r="L10" s="70">
        <v>480</v>
      </c>
      <c r="M10" s="116">
        <v>0</v>
      </c>
      <c r="N10" s="70">
        <v>0</v>
      </c>
      <c r="O10" s="117">
        <v>0</v>
      </c>
      <c r="P10" s="70">
        <v>0</v>
      </c>
      <c r="Q10" s="117">
        <v>143</v>
      </c>
      <c r="R10" s="70">
        <v>1692</v>
      </c>
      <c r="S10" s="117">
        <v>644</v>
      </c>
      <c r="T10" s="258">
        <v>0</v>
      </c>
      <c r="U10" s="117">
        <v>0</v>
      </c>
      <c r="V10" s="257">
        <v>0</v>
      </c>
      <c r="W10" s="117">
        <v>0</v>
      </c>
      <c r="X10" s="257">
        <v>0</v>
      </c>
      <c r="Y10" s="117">
        <v>0</v>
      </c>
      <c r="Z10" s="70">
        <v>0</v>
      </c>
      <c r="AA10" s="117">
        <v>0</v>
      </c>
    </row>
    <row r="11" spans="1:27" ht="15.9" customHeight="1">
      <c r="A11" s="341"/>
      <c r="B11" s="50" t="s">
        <v>53</v>
      </c>
      <c r="C11" s="63"/>
      <c r="D11" s="63"/>
      <c r="E11" s="90" t="s">
        <v>44</v>
      </c>
      <c r="F11" s="120">
        <v>351474</v>
      </c>
      <c r="G11" s="121">
        <v>365138</v>
      </c>
      <c r="H11" s="120">
        <v>8079</v>
      </c>
      <c r="I11" s="122">
        <v>7348</v>
      </c>
      <c r="J11" s="120">
        <v>157303</v>
      </c>
      <c r="K11" s="123">
        <v>167279</v>
      </c>
      <c r="L11" s="120">
        <v>65347</v>
      </c>
      <c r="M11" s="122">
        <v>67912</v>
      </c>
      <c r="N11" s="120">
        <v>1410</v>
      </c>
      <c r="O11" s="123">
        <v>1585</v>
      </c>
      <c r="P11" s="120">
        <v>178580</v>
      </c>
      <c r="Q11" s="123">
        <v>174669</v>
      </c>
      <c r="R11" s="120">
        <v>372868</v>
      </c>
      <c r="S11" s="123">
        <v>376786</v>
      </c>
      <c r="T11" s="259">
        <f>T12+T13</f>
        <v>36911</v>
      </c>
      <c r="U11" s="123">
        <v>39014</v>
      </c>
      <c r="V11" s="259">
        <v>16337</v>
      </c>
      <c r="W11" s="123">
        <v>13050</v>
      </c>
      <c r="X11" s="259">
        <v>3795</v>
      </c>
      <c r="Y11" s="123">
        <v>3657</v>
      </c>
      <c r="Z11" s="120">
        <v>15</v>
      </c>
      <c r="AA11" s="123">
        <v>15</v>
      </c>
    </row>
    <row r="12" spans="1:27" ht="15.9" customHeight="1">
      <c r="A12" s="341"/>
      <c r="B12" s="7"/>
      <c r="C12" s="251" t="s">
        <v>54</v>
      </c>
      <c r="D12" s="43"/>
      <c r="E12" s="91" t="s">
        <v>45</v>
      </c>
      <c r="F12" s="70">
        <v>351474</v>
      </c>
      <c r="G12" s="115">
        <v>365138</v>
      </c>
      <c r="H12" s="120">
        <f>+H11-H13</f>
        <v>2210</v>
      </c>
      <c r="I12" s="116">
        <v>2847</v>
      </c>
      <c r="J12" s="120">
        <v>157303</v>
      </c>
      <c r="K12" s="117">
        <v>167279</v>
      </c>
      <c r="L12" s="70">
        <v>65327</v>
      </c>
      <c r="M12" s="116">
        <v>67892</v>
      </c>
      <c r="N12" s="70">
        <v>1410</v>
      </c>
      <c r="O12" s="117">
        <v>1585</v>
      </c>
      <c r="P12" s="70">
        <v>178580</v>
      </c>
      <c r="Q12" s="117">
        <v>174555</v>
      </c>
      <c r="R12" s="70">
        <v>372868</v>
      </c>
      <c r="S12" s="117">
        <v>376786</v>
      </c>
      <c r="T12" s="257">
        <v>36462</v>
      </c>
      <c r="U12" s="117">
        <v>37920</v>
      </c>
      <c r="V12" s="257">
        <v>16337</v>
      </c>
      <c r="W12" s="117">
        <v>13050</v>
      </c>
      <c r="X12" s="257">
        <v>3795</v>
      </c>
      <c r="Y12" s="117">
        <v>3657</v>
      </c>
      <c r="Z12" s="70">
        <v>15</v>
      </c>
      <c r="AA12" s="117">
        <v>15</v>
      </c>
    </row>
    <row r="13" spans="1:27" ht="15.9" customHeight="1">
      <c r="A13" s="341"/>
      <c r="B13" s="8"/>
      <c r="C13" s="250" t="s">
        <v>55</v>
      </c>
      <c r="D13" s="53"/>
      <c r="E13" s="255" t="s">
        <v>46</v>
      </c>
      <c r="F13" s="254">
        <v>0</v>
      </c>
      <c r="G13" s="253">
        <v>0</v>
      </c>
      <c r="H13" s="118">
        <v>5869</v>
      </c>
      <c r="I13" s="119">
        <v>4501</v>
      </c>
      <c r="J13" s="118">
        <v>0</v>
      </c>
      <c r="K13" s="119">
        <v>0</v>
      </c>
      <c r="L13" s="252">
        <v>20</v>
      </c>
      <c r="M13" s="124">
        <v>20</v>
      </c>
      <c r="N13" s="252">
        <v>0</v>
      </c>
      <c r="O13" s="125">
        <v>0</v>
      </c>
      <c r="P13" s="252">
        <v>0</v>
      </c>
      <c r="Q13" s="125">
        <v>114</v>
      </c>
      <c r="R13" s="252">
        <v>0</v>
      </c>
      <c r="S13" s="125">
        <v>0</v>
      </c>
      <c r="T13" s="260">
        <v>449</v>
      </c>
      <c r="U13" s="125">
        <v>1094</v>
      </c>
      <c r="V13" s="260">
        <v>0</v>
      </c>
      <c r="W13" s="125">
        <v>0</v>
      </c>
      <c r="X13" s="260">
        <v>0</v>
      </c>
      <c r="Y13" s="125">
        <v>0</v>
      </c>
      <c r="Z13" s="252">
        <v>0</v>
      </c>
      <c r="AA13" s="125">
        <v>0</v>
      </c>
    </row>
    <row r="14" spans="1:27" ht="15.9" customHeight="1">
      <c r="A14" s="341"/>
      <c r="B14" s="44" t="s">
        <v>56</v>
      </c>
      <c r="C14" s="43"/>
      <c r="D14" s="43"/>
      <c r="E14" s="91" t="s">
        <v>97</v>
      </c>
      <c r="F14" s="69">
        <f t="shared" ref="F14:AA15" si="0">F9-F12</f>
        <v>12437</v>
      </c>
      <c r="G14" s="126">
        <f t="shared" si="0"/>
        <v>19265</v>
      </c>
      <c r="H14" s="69">
        <f t="shared" si="0"/>
        <v>-300</v>
      </c>
      <c r="I14" s="126">
        <f t="shared" si="0"/>
        <v>-467</v>
      </c>
      <c r="J14" s="69">
        <f t="shared" si="0"/>
        <v>4173</v>
      </c>
      <c r="K14" s="126">
        <f t="shared" si="0"/>
        <v>25525</v>
      </c>
      <c r="L14" s="69">
        <f t="shared" si="0"/>
        <v>-7426</v>
      </c>
      <c r="M14" s="126">
        <f t="shared" si="0"/>
        <v>-3979</v>
      </c>
      <c r="N14" s="69">
        <f t="shared" si="0"/>
        <v>245</v>
      </c>
      <c r="O14" s="126">
        <f t="shared" si="0"/>
        <v>251</v>
      </c>
      <c r="P14" s="69">
        <f t="shared" si="0"/>
        <v>0</v>
      </c>
      <c r="Q14" s="126">
        <f t="shared" si="0"/>
        <v>0</v>
      </c>
      <c r="R14" s="69">
        <f t="shared" si="0"/>
        <v>23236</v>
      </c>
      <c r="S14" s="126">
        <f t="shared" si="0"/>
        <v>27887</v>
      </c>
      <c r="T14" s="239">
        <f t="shared" si="0"/>
        <v>-13624</v>
      </c>
      <c r="U14" s="126">
        <f t="shared" si="0"/>
        <v>-14376</v>
      </c>
      <c r="V14" s="239">
        <f t="shared" si="0"/>
        <v>24509</v>
      </c>
      <c r="W14" s="126">
        <f t="shared" si="0"/>
        <v>27573</v>
      </c>
      <c r="X14" s="239">
        <f t="shared" si="0"/>
        <v>880</v>
      </c>
      <c r="Y14" s="126">
        <f t="shared" si="0"/>
        <v>1001</v>
      </c>
      <c r="Z14" s="69">
        <f t="shared" si="0"/>
        <v>104</v>
      </c>
      <c r="AA14" s="126">
        <f t="shared" si="0"/>
        <v>338</v>
      </c>
    </row>
    <row r="15" spans="1:27" ht="15.9" customHeight="1">
      <c r="A15" s="341"/>
      <c r="B15" s="44" t="s">
        <v>57</v>
      </c>
      <c r="C15" s="43"/>
      <c r="D15" s="43"/>
      <c r="E15" s="91" t="s">
        <v>98</v>
      </c>
      <c r="F15" s="69">
        <f t="shared" si="0"/>
        <v>474</v>
      </c>
      <c r="G15" s="126">
        <f t="shared" si="0"/>
        <v>0</v>
      </c>
      <c r="H15" s="69">
        <f t="shared" si="0"/>
        <v>-5869</v>
      </c>
      <c r="I15" s="126">
        <f t="shared" si="0"/>
        <v>467</v>
      </c>
      <c r="J15" s="69">
        <f t="shared" si="0"/>
        <v>0</v>
      </c>
      <c r="K15" s="126">
        <f t="shared" si="0"/>
        <v>0</v>
      </c>
      <c r="L15" s="69">
        <f t="shared" si="0"/>
        <v>460</v>
      </c>
      <c r="M15" s="126">
        <f t="shared" si="0"/>
        <v>-20</v>
      </c>
      <c r="N15" s="69">
        <f t="shared" si="0"/>
        <v>0</v>
      </c>
      <c r="O15" s="126">
        <f t="shared" si="0"/>
        <v>0</v>
      </c>
      <c r="P15" s="69">
        <f t="shared" si="0"/>
        <v>0</v>
      </c>
      <c r="Q15" s="126">
        <f t="shared" si="0"/>
        <v>29</v>
      </c>
      <c r="R15" s="69">
        <f t="shared" si="0"/>
        <v>1692</v>
      </c>
      <c r="S15" s="126">
        <f t="shared" si="0"/>
        <v>644</v>
      </c>
      <c r="T15" s="239">
        <f t="shared" si="0"/>
        <v>-449</v>
      </c>
      <c r="U15" s="126">
        <f t="shared" si="0"/>
        <v>-1094</v>
      </c>
      <c r="V15" s="239">
        <f>V10-V13</f>
        <v>0</v>
      </c>
      <c r="W15" s="126">
        <f t="shared" si="0"/>
        <v>0</v>
      </c>
      <c r="X15" s="239">
        <f t="shared" si="0"/>
        <v>0</v>
      </c>
      <c r="Y15" s="126">
        <f t="shared" si="0"/>
        <v>0</v>
      </c>
      <c r="Z15" s="69">
        <f t="shared" si="0"/>
        <v>0</v>
      </c>
      <c r="AA15" s="126">
        <f t="shared" si="0"/>
        <v>0</v>
      </c>
    </row>
    <row r="16" spans="1:27" ht="15.9" customHeight="1">
      <c r="A16" s="341"/>
      <c r="B16" s="44" t="s">
        <v>58</v>
      </c>
      <c r="C16" s="43"/>
      <c r="D16" s="43"/>
      <c r="E16" s="91" t="s">
        <v>99</v>
      </c>
      <c r="F16" s="254">
        <f t="shared" ref="F16:AA16" si="1">F8-F11</f>
        <v>12911</v>
      </c>
      <c r="G16" s="253">
        <f t="shared" si="1"/>
        <v>19265</v>
      </c>
      <c r="H16" s="254">
        <f t="shared" si="1"/>
        <v>-6169</v>
      </c>
      <c r="I16" s="253">
        <f t="shared" si="1"/>
        <v>0</v>
      </c>
      <c r="J16" s="254">
        <f t="shared" si="1"/>
        <v>4173</v>
      </c>
      <c r="K16" s="253">
        <f t="shared" si="1"/>
        <v>25525</v>
      </c>
      <c r="L16" s="254">
        <f t="shared" si="1"/>
        <v>-6966</v>
      </c>
      <c r="M16" s="253">
        <f t="shared" si="1"/>
        <v>-3999</v>
      </c>
      <c r="N16" s="254">
        <f t="shared" si="1"/>
        <v>245</v>
      </c>
      <c r="O16" s="253">
        <f t="shared" si="1"/>
        <v>251</v>
      </c>
      <c r="P16" s="254">
        <f t="shared" si="1"/>
        <v>0</v>
      </c>
      <c r="Q16" s="253">
        <f t="shared" si="1"/>
        <v>29</v>
      </c>
      <c r="R16" s="254">
        <f t="shared" si="1"/>
        <v>24928</v>
      </c>
      <c r="S16" s="253">
        <f t="shared" si="1"/>
        <v>28531</v>
      </c>
      <c r="T16" s="261">
        <f t="shared" si="1"/>
        <v>-14073</v>
      </c>
      <c r="U16" s="253">
        <f t="shared" si="1"/>
        <v>-15470</v>
      </c>
      <c r="V16" s="261">
        <f t="shared" si="1"/>
        <v>24509</v>
      </c>
      <c r="W16" s="253">
        <f t="shared" si="1"/>
        <v>27573</v>
      </c>
      <c r="X16" s="261">
        <f t="shared" si="1"/>
        <v>880</v>
      </c>
      <c r="Y16" s="253">
        <f t="shared" si="1"/>
        <v>1001</v>
      </c>
      <c r="Z16" s="254">
        <f t="shared" si="1"/>
        <v>104</v>
      </c>
      <c r="AA16" s="253">
        <f t="shared" si="1"/>
        <v>338</v>
      </c>
    </row>
    <row r="17" spans="1:27" ht="15.9" customHeight="1">
      <c r="A17" s="341"/>
      <c r="B17" s="44" t="s">
        <v>59</v>
      </c>
      <c r="C17" s="43"/>
      <c r="D17" s="43"/>
      <c r="E17" s="34"/>
      <c r="F17" s="69">
        <v>0</v>
      </c>
      <c r="G17" s="126">
        <v>0</v>
      </c>
      <c r="H17" s="118">
        <v>0</v>
      </c>
      <c r="I17" s="119">
        <v>0</v>
      </c>
      <c r="J17" s="70">
        <v>199551</v>
      </c>
      <c r="K17" s="117">
        <v>167893</v>
      </c>
      <c r="L17" s="70">
        <v>31417</v>
      </c>
      <c r="M17" s="116">
        <v>15584</v>
      </c>
      <c r="N17" s="118">
        <v>0</v>
      </c>
      <c r="O17" s="127">
        <v>0</v>
      </c>
      <c r="P17" s="118">
        <v>0</v>
      </c>
      <c r="Q17" s="127">
        <v>0</v>
      </c>
      <c r="R17" s="118">
        <v>0</v>
      </c>
      <c r="S17" s="127">
        <v>0</v>
      </c>
      <c r="T17" s="262">
        <v>0</v>
      </c>
      <c r="U17" s="127">
        <v>0</v>
      </c>
      <c r="V17" s="262">
        <v>0</v>
      </c>
      <c r="W17" s="127">
        <v>0</v>
      </c>
      <c r="X17" s="262">
        <v>0</v>
      </c>
      <c r="Y17" s="127">
        <v>0</v>
      </c>
      <c r="Z17" s="118">
        <v>0</v>
      </c>
      <c r="AA17" s="127">
        <v>0</v>
      </c>
    </row>
    <row r="18" spans="1:27" ht="15.9" customHeight="1">
      <c r="A18" s="342"/>
      <c r="B18" s="47" t="s">
        <v>60</v>
      </c>
      <c r="C18" s="31"/>
      <c r="D18" s="31"/>
      <c r="E18" s="17"/>
      <c r="F18" s="128">
        <v>0</v>
      </c>
      <c r="G18" s="129">
        <v>0</v>
      </c>
      <c r="H18" s="130">
        <v>0</v>
      </c>
      <c r="I18" s="131">
        <v>0</v>
      </c>
      <c r="J18" s="130">
        <v>0</v>
      </c>
      <c r="K18" s="131">
        <v>0</v>
      </c>
      <c r="L18" s="130">
        <v>0</v>
      </c>
      <c r="M18" s="131">
        <v>0</v>
      </c>
      <c r="N18" s="130">
        <v>0</v>
      </c>
      <c r="O18" s="132">
        <v>0</v>
      </c>
      <c r="P18" s="130">
        <v>0</v>
      </c>
      <c r="Q18" s="132">
        <v>0</v>
      </c>
      <c r="R18" s="130">
        <v>0</v>
      </c>
      <c r="S18" s="132">
        <v>0</v>
      </c>
      <c r="T18" s="263">
        <v>0</v>
      </c>
      <c r="U18" s="132">
        <v>0</v>
      </c>
      <c r="V18" s="264">
        <v>0</v>
      </c>
      <c r="W18" s="132">
        <v>0</v>
      </c>
      <c r="X18" s="264">
        <v>0</v>
      </c>
      <c r="Y18" s="132">
        <v>0</v>
      </c>
      <c r="Z18" s="130">
        <v>0</v>
      </c>
      <c r="AA18" s="132">
        <v>0</v>
      </c>
    </row>
    <row r="19" spans="1:27" ht="15.9" customHeight="1">
      <c r="A19" s="341" t="s">
        <v>84</v>
      </c>
      <c r="B19" s="50" t="s">
        <v>61</v>
      </c>
      <c r="C19" s="51"/>
      <c r="D19" s="51"/>
      <c r="E19" s="95"/>
      <c r="F19" s="65">
        <v>52678</v>
      </c>
      <c r="G19" s="133">
        <v>45281</v>
      </c>
      <c r="H19" s="66">
        <v>116</v>
      </c>
      <c r="I19" s="134">
        <v>246</v>
      </c>
      <c r="J19" s="66">
        <v>71526</v>
      </c>
      <c r="K19" s="135">
        <v>64919</v>
      </c>
      <c r="L19" s="66">
        <v>9169</v>
      </c>
      <c r="M19" s="134">
        <v>8258</v>
      </c>
      <c r="N19" s="66">
        <v>0</v>
      </c>
      <c r="O19" s="135">
        <v>0</v>
      </c>
      <c r="P19" s="66">
        <v>12927</v>
      </c>
      <c r="Q19" s="135">
        <v>14389</v>
      </c>
      <c r="R19" s="66">
        <v>191592</v>
      </c>
      <c r="S19" s="135">
        <v>192049</v>
      </c>
      <c r="T19" s="265">
        <v>0</v>
      </c>
      <c r="U19" s="135">
        <v>1</v>
      </c>
      <c r="V19" s="265">
        <v>177</v>
      </c>
      <c r="W19" s="135">
        <v>170</v>
      </c>
      <c r="X19" s="265">
        <v>743</v>
      </c>
      <c r="Y19" s="135">
        <v>1</v>
      </c>
      <c r="Z19" s="66">
        <v>5680</v>
      </c>
      <c r="AA19" s="135">
        <v>9086</v>
      </c>
    </row>
    <row r="20" spans="1:27" ht="15.9" customHeight="1">
      <c r="A20" s="341"/>
      <c r="B20" s="19"/>
      <c r="C20" s="251" t="s">
        <v>62</v>
      </c>
      <c r="D20" s="43"/>
      <c r="E20" s="91"/>
      <c r="F20" s="69">
        <v>49478</v>
      </c>
      <c r="G20" s="126">
        <v>39460</v>
      </c>
      <c r="H20" s="70">
        <v>0</v>
      </c>
      <c r="I20" s="116">
        <v>0</v>
      </c>
      <c r="J20" s="70">
        <v>36000</v>
      </c>
      <c r="K20" s="119">
        <v>33904</v>
      </c>
      <c r="L20" s="70">
        <v>8912</v>
      </c>
      <c r="M20" s="116">
        <v>7834</v>
      </c>
      <c r="N20" s="70">
        <v>0</v>
      </c>
      <c r="O20" s="117">
        <v>0</v>
      </c>
      <c r="P20" s="70">
        <v>12547</v>
      </c>
      <c r="Q20" s="117">
        <v>14388</v>
      </c>
      <c r="R20" s="70">
        <v>111839</v>
      </c>
      <c r="S20" s="117">
        <v>81373</v>
      </c>
      <c r="T20" s="257">
        <v>0</v>
      </c>
      <c r="U20" s="117">
        <v>0</v>
      </c>
      <c r="V20" s="257">
        <v>0</v>
      </c>
      <c r="W20" s="117">
        <v>0</v>
      </c>
      <c r="X20" s="257">
        <v>0</v>
      </c>
      <c r="Y20" s="117">
        <v>0</v>
      </c>
      <c r="Z20" s="70">
        <v>0</v>
      </c>
      <c r="AA20" s="117">
        <v>0</v>
      </c>
    </row>
    <row r="21" spans="1:27" ht="15.9" customHeight="1">
      <c r="A21" s="341"/>
      <c r="B21" s="9" t="s">
        <v>63</v>
      </c>
      <c r="C21" s="63"/>
      <c r="D21" s="63"/>
      <c r="E21" s="90" t="s">
        <v>100</v>
      </c>
      <c r="F21" s="136">
        <v>52678</v>
      </c>
      <c r="G21" s="137">
        <v>45281</v>
      </c>
      <c r="H21" s="120">
        <v>116</v>
      </c>
      <c r="I21" s="122">
        <v>246</v>
      </c>
      <c r="J21" s="120">
        <v>71526</v>
      </c>
      <c r="K21" s="123">
        <v>64919</v>
      </c>
      <c r="L21" s="120">
        <v>9169</v>
      </c>
      <c r="M21" s="122">
        <v>8258</v>
      </c>
      <c r="N21" s="120">
        <v>0</v>
      </c>
      <c r="O21" s="123">
        <v>0</v>
      </c>
      <c r="P21" s="120">
        <v>12927</v>
      </c>
      <c r="Q21" s="123">
        <v>14389</v>
      </c>
      <c r="R21" s="120">
        <v>191592</v>
      </c>
      <c r="S21" s="123">
        <v>192049</v>
      </c>
      <c r="T21" s="259">
        <v>0</v>
      </c>
      <c r="U21" s="123">
        <v>1</v>
      </c>
      <c r="V21" s="259">
        <v>177</v>
      </c>
      <c r="W21" s="123">
        <v>170</v>
      </c>
      <c r="X21" s="259">
        <v>743</v>
      </c>
      <c r="Y21" s="123">
        <v>1</v>
      </c>
      <c r="Z21" s="120">
        <v>5680</v>
      </c>
      <c r="AA21" s="123">
        <v>9086</v>
      </c>
    </row>
    <row r="22" spans="1:27" ht="15.9" customHeight="1">
      <c r="A22" s="341"/>
      <c r="B22" s="50" t="s">
        <v>64</v>
      </c>
      <c r="C22" s="51"/>
      <c r="D22" s="51"/>
      <c r="E22" s="95" t="s">
        <v>101</v>
      </c>
      <c r="F22" s="65">
        <v>149799</v>
      </c>
      <c r="G22" s="133">
        <v>144083</v>
      </c>
      <c r="H22" s="66">
        <v>137</v>
      </c>
      <c r="I22" s="134">
        <v>270</v>
      </c>
      <c r="J22" s="66">
        <v>132242</v>
      </c>
      <c r="K22" s="135">
        <v>137763</v>
      </c>
      <c r="L22" s="66">
        <v>11113</v>
      </c>
      <c r="M22" s="134">
        <v>14079</v>
      </c>
      <c r="N22" s="66">
        <v>134</v>
      </c>
      <c r="O22" s="135">
        <v>331</v>
      </c>
      <c r="P22" s="66">
        <v>28871</v>
      </c>
      <c r="Q22" s="135">
        <v>32437</v>
      </c>
      <c r="R22" s="66">
        <v>364652</v>
      </c>
      <c r="S22" s="135">
        <v>362844</v>
      </c>
      <c r="T22" s="265">
        <v>5006</v>
      </c>
      <c r="U22" s="135">
        <v>66101</v>
      </c>
      <c r="V22" s="265">
        <v>9300</v>
      </c>
      <c r="W22" s="135">
        <v>100003</v>
      </c>
      <c r="X22" s="265">
        <v>2047</v>
      </c>
      <c r="Y22" s="135">
        <v>1333</v>
      </c>
      <c r="Z22" s="66">
        <v>5791</v>
      </c>
      <c r="AA22" s="135">
        <v>9131</v>
      </c>
    </row>
    <row r="23" spans="1:27" ht="15.9" customHeight="1">
      <c r="A23" s="341"/>
      <c r="B23" s="7" t="s">
        <v>65</v>
      </c>
      <c r="C23" s="250" t="s">
        <v>66</v>
      </c>
      <c r="D23" s="53"/>
      <c r="E23" s="255"/>
      <c r="F23" s="254">
        <v>19926</v>
      </c>
      <c r="G23" s="253">
        <v>20525</v>
      </c>
      <c r="H23" s="252">
        <v>0</v>
      </c>
      <c r="I23" s="124">
        <v>0</v>
      </c>
      <c r="J23" s="252">
        <v>26285</v>
      </c>
      <c r="K23" s="125">
        <v>57522</v>
      </c>
      <c r="L23" s="252">
        <v>4000</v>
      </c>
      <c r="M23" s="124">
        <v>4700</v>
      </c>
      <c r="N23" s="252">
        <v>0</v>
      </c>
      <c r="O23" s="125">
        <v>0</v>
      </c>
      <c r="P23" s="252">
        <v>13931</v>
      </c>
      <c r="Q23" s="125">
        <v>19354</v>
      </c>
      <c r="R23" s="252">
        <v>130645</v>
      </c>
      <c r="S23" s="125">
        <v>131087</v>
      </c>
      <c r="T23" s="260">
        <v>0</v>
      </c>
      <c r="U23" s="125">
        <v>60000</v>
      </c>
      <c r="V23" s="260">
        <v>0</v>
      </c>
      <c r="W23" s="125">
        <v>89780</v>
      </c>
      <c r="X23" s="260">
        <v>21</v>
      </c>
      <c r="Y23" s="125">
        <v>34</v>
      </c>
      <c r="Z23" s="252">
        <v>0</v>
      </c>
      <c r="AA23" s="125">
        <v>0</v>
      </c>
    </row>
    <row r="24" spans="1:27" ht="15.9" customHeight="1">
      <c r="A24" s="341"/>
      <c r="B24" s="44" t="s">
        <v>102</v>
      </c>
      <c r="C24" s="43"/>
      <c r="D24" s="43"/>
      <c r="E24" s="91" t="s">
        <v>103</v>
      </c>
      <c r="F24" s="69">
        <f t="shared" ref="F24:AA24" si="2">F21-F22</f>
        <v>-97121</v>
      </c>
      <c r="G24" s="126">
        <f t="shared" si="2"/>
        <v>-98802</v>
      </c>
      <c r="H24" s="69">
        <f t="shared" si="2"/>
        <v>-21</v>
      </c>
      <c r="I24" s="126">
        <f t="shared" si="2"/>
        <v>-24</v>
      </c>
      <c r="J24" s="69">
        <f t="shared" si="2"/>
        <v>-60716</v>
      </c>
      <c r="K24" s="126">
        <f t="shared" si="2"/>
        <v>-72844</v>
      </c>
      <c r="L24" s="69">
        <f t="shared" si="2"/>
        <v>-1944</v>
      </c>
      <c r="M24" s="126">
        <f t="shared" si="2"/>
        <v>-5821</v>
      </c>
      <c r="N24" s="69">
        <f t="shared" si="2"/>
        <v>-134</v>
      </c>
      <c r="O24" s="126">
        <f t="shared" si="2"/>
        <v>-331</v>
      </c>
      <c r="P24" s="69">
        <f t="shared" si="2"/>
        <v>-15944</v>
      </c>
      <c r="Q24" s="126">
        <f t="shared" si="2"/>
        <v>-18048</v>
      </c>
      <c r="R24" s="69">
        <f t="shared" si="2"/>
        <v>-173060</v>
      </c>
      <c r="S24" s="126">
        <f t="shared" si="2"/>
        <v>-170795</v>
      </c>
      <c r="T24" s="239">
        <f t="shared" si="2"/>
        <v>-5006</v>
      </c>
      <c r="U24" s="126">
        <f t="shared" si="2"/>
        <v>-66100</v>
      </c>
      <c r="V24" s="239">
        <f t="shared" si="2"/>
        <v>-9123</v>
      </c>
      <c r="W24" s="126">
        <f t="shared" si="2"/>
        <v>-99833</v>
      </c>
      <c r="X24" s="239">
        <f t="shared" si="2"/>
        <v>-1304</v>
      </c>
      <c r="Y24" s="126">
        <f t="shared" si="2"/>
        <v>-1332</v>
      </c>
      <c r="Z24" s="69">
        <f t="shared" si="2"/>
        <v>-111</v>
      </c>
      <c r="AA24" s="126">
        <f t="shared" si="2"/>
        <v>-45</v>
      </c>
    </row>
    <row r="25" spans="1:27" ht="15.9" customHeight="1">
      <c r="A25" s="341"/>
      <c r="B25" s="100" t="s">
        <v>67</v>
      </c>
      <c r="C25" s="53"/>
      <c r="D25" s="53"/>
      <c r="E25" s="343" t="s">
        <v>104</v>
      </c>
      <c r="F25" s="321">
        <v>97121</v>
      </c>
      <c r="G25" s="313">
        <v>98802</v>
      </c>
      <c r="H25" s="323">
        <v>21</v>
      </c>
      <c r="I25" s="313">
        <v>24</v>
      </c>
      <c r="J25" s="311">
        <v>60716</v>
      </c>
      <c r="K25" s="313">
        <v>72844</v>
      </c>
      <c r="L25" s="311">
        <v>1944</v>
      </c>
      <c r="M25" s="313">
        <v>5821</v>
      </c>
      <c r="N25" s="311">
        <v>134</v>
      </c>
      <c r="O25" s="313">
        <v>331</v>
      </c>
      <c r="P25" s="311">
        <v>15944</v>
      </c>
      <c r="Q25" s="313">
        <v>18048</v>
      </c>
      <c r="R25" s="311">
        <v>173060</v>
      </c>
      <c r="S25" s="313">
        <v>170795</v>
      </c>
      <c r="T25" s="315">
        <v>5006</v>
      </c>
      <c r="U25" s="313">
        <v>66100</v>
      </c>
      <c r="V25" s="315">
        <v>9123</v>
      </c>
      <c r="W25" s="313">
        <v>99833</v>
      </c>
      <c r="X25" s="315">
        <v>1304</v>
      </c>
      <c r="Y25" s="313">
        <v>1332</v>
      </c>
      <c r="Z25" s="311">
        <v>111</v>
      </c>
      <c r="AA25" s="313">
        <v>45</v>
      </c>
    </row>
    <row r="26" spans="1:27" ht="15.9" customHeight="1">
      <c r="A26" s="341"/>
      <c r="B26" s="9" t="s">
        <v>68</v>
      </c>
      <c r="C26" s="63"/>
      <c r="D26" s="63"/>
      <c r="E26" s="344"/>
      <c r="F26" s="322"/>
      <c r="G26" s="314"/>
      <c r="H26" s="324"/>
      <c r="I26" s="314"/>
      <c r="J26" s="312"/>
      <c r="K26" s="314"/>
      <c r="L26" s="312"/>
      <c r="M26" s="314"/>
      <c r="N26" s="312"/>
      <c r="O26" s="314"/>
      <c r="P26" s="312"/>
      <c r="Q26" s="314"/>
      <c r="R26" s="312"/>
      <c r="S26" s="314"/>
      <c r="T26" s="316"/>
      <c r="U26" s="314"/>
      <c r="V26" s="316"/>
      <c r="W26" s="314"/>
      <c r="X26" s="316"/>
      <c r="Y26" s="314"/>
      <c r="Z26" s="312"/>
      <c r="AA26" s="314"/>
    </row>
    <row r="27" spans="1:27" ht="15.9" customHeight="1">
      <c r="A27" s="342"/>
      <c r="B27" s="47" t="s">
        <v>105</v>
      </c>
      <c r="C27" s="31"/>
      <c r="D27" s="31"/>
      <c r="E27" s="92" t="s">
        <v>106</v>
      </c>
      <c r="F27" s="73">
        <f t="shared" ref="F27:AA27" si="3">F24+F25</f>
        <v>0</v>
      </c>
      <c r="G27" s="138">
        <f t="shared" si="3"/>
        <v>0</v>
      </c>
      <c r="H27" s="73">
        <f t="shared" si="3"/>
        <v>0</v>
      </c>
      <c r="I27" s="138">
        <f t="shared" si="3"/>
        <v>0</v>
      </c>
      <c r="J27" s="73">
        <f t="shared" si="3"/>
        <v>0</v>
      </c>
      <c r="K27" s="138">
        <f t="shared" si="3"/>
        <v>0</v>
      </c>
      <c r="L27" s="73">
        <f t="shared" si="3"/>
        <v>0</v>
      </c>
      <c r="M27" s="138">
        <f t="shared" si="3"/>
        <v>0</v>
      </c>
      <c r="N27" s="73">
        <f t="shared" si="3"/>
        <v>0</v>
      </c>
      <c r="O27" s="138">
        <f t="shared" si="3"/>
        <v>0</v>
      </c>
      <c r="P27" s="73">
        <f t="shared" si="3"/>
        <v>0</v>
      </c>
      <c r="Q27" s="138">
        <f t="shared" si="3"/>
        <v>0</v>
      </c>
      <c r="R27" s="73">
        <f t="shared" si="3"/>
        <v>0</v>
      </c>
      <c r="S27" s="138">
        <f t="shared" si="3"/>
        <v>0</v>
      </c>
      <c r="T27" s="266">
        <f t="shared" si="3"/>
        <v>0</v>
      </c>
      <c r="U27" s="138">
        <f t="shared" si="3"/>
        <v>0</v>
      </c>
      <c r="V27" s="266">
        <f>V24+V25</f>
        <v>0</v>
      </c>
      <c r="W27" s="138">
        <f t="shared" si="3"/>
        <v>0</v>
      </c>
      <c r="X27" s="266">
        <f t="shared" si="3"/>
        <v>0</v>
      </c>
      <c r="Y27" s="138">
        <f t="shared" si="3"/>
        <v>0</v>
      </c>
      <c r="Z27" s="73">
        <f t="shared" si="3"/>
        <v>0</v>
      </c>
      <c r="AA27" s="138">
        <f t="shared" si="3"/>
        <v>0</v>
      </c>
    </row>
    <row r="28" spans="1:27" ht="15.9" customHeight="1">
      <c r="A28" s="13"/>
      <c r="F28" s="114"/>
      <c r="G28" s="114"/>
      <c r="H28" s="114"/>
      <c r="I28" s="114"/>
      <c r="J28" s="114"/>
      <c r="K28" s="114"/>
      <c r="L28" s="139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</row>
    <row r="29" spans="1:27" ht="15.9" customHeight="1">
      <c r="A29" s="31"/>
      <c r="F29" s="114"/>
      <c r="G29" s="114"/>
      <c r="H29" s="114"/>
      <c r="I29" s="114"/>
      <c r="J29" s="140"/>
      <c r="K29" s="140"/>
      <c r="L29" s="139"/>
      <c r="M29" s="114"/>
      <c r="N29" s="114"/>
      <c r="O29" s="140" t="s">
        <v>107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0"/>
      <c r="Z29" s="114"/>
      <c r="AA29" s="140"/>
    </row>
    <row r="30" spans="1:27" ht="15.9" customHeight="1">
      <c r="A30" s="334" t="s">
        <v>69</v>
      </c>
      <c r="B30" s="335"/>
      <c r="C30" s="335"/>
      <c r="D30" s="335"/>
      <c r="E30" s="336"/>
      <c r="F30" s="309" t="s">
        <v>246</v>
      </c>
      <c r="G30" s="310"/>
      <c r="H30" s="319"/>
      <c r="I30" s="320"/>
      <c r="J30" s="319"/>
      <c r="K30" s="320"/>
      <c r="L30" s="319"/>
      <c r="M30" s="320"/>
      <c r="N30" s="319"/>
      <c r="O30" s="320"/>
      <c r="P30" s="141"/>
      <c r="Q30" s="139"/>
      <c r="R30" s="141"/>
      <c r="S30" s="139"/>
      <c r="T30" s="141"/>
      <c r="U30" s="139"/>
      <c r="V30" s="141"/>
      <c r="W30" s="139"/>
      <c r="X30" s="141"/>
      <c r="Y30" s="139"/>
      <c r="Z30" s="141"/>
      <c r="AA30" s="139"/>
    </row>
    <row r="31" spans="1:27" ht="15.9" customHeight="1">
      <c r="A31" s="337"/>
      <c r="B31" s="338"/>
      <c r="C31" s="338"/>
      <c r="D31" s="338"/>
      <c r="E31" s="339"/>
      <c r="F31" s="109" t="s">
        <v>220</v>
      </c>
      <c r="G31" s="142" t="s">
        <v>2</v>
      </c>
      <c r="H31" s="109" t="s">
        <v>220</v>
      </c>
      <c r="I31" s="142" t="s">
        <v>2</v>
      </c>
      <c r="J31" s="109" t="s">
        <v>220</v>
      </c>
      <c r="K31" s="143" t="s">
        <v>2</v>
      </c>
      <c r="L31" s="109" t="s">
        <v>220</v>
      </c>
      <c r="M31" s="142" t="s">
        <v>2</v>
      </c>
      <c r="N31" s="109" t="s">
        <v>220</v>
      </c>
      <c r="O31" s="144" t="s">
        <v>2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</row>
    <row r="32" spans="1:27" ht="15.9" customHeight="1">
      <c r="A32" s="340" t="s">
        <v>85</v>
      </c>
      <c r="B32" s="55" t="s">
        <v>50</v>
      </c>
      <c r="C32" s="56"/>
      <c r="D32" s="56"/>
      <c r="E32" s="15" t="s">
        <v>41</v>
      </c>
      <c r="F32" s="265">
        <v>5100</v>
      </c>
      <c r="G32" s="146">
        <v>5062</v>
      </c>
      <c r="H32" s="110"/>
      <c r="I32" s="112"/>
      <c r="J32" s="110"/>
      <c r="K32" s="113"/>
      <c r="L32" s="66"/>
      <c r="M32" s="146"/>
      <c r="N32" s="110"/>
      <c r="O32" s="147"/>
      <c r="P32" s="146"/>
      <c r="Q32" s="146"/>
      <c r="R32" s="146"/>
      <c r="S32" s="146"/>
      <c r="T32" s="148"/>
      <c r="U32" s="148"/>
      <c r="V32" s="146"/>
      <c r="W32" s="146"/>
      <c r="X32" s="148"/>
      <c r="Y32" s="148"/>
      <c r="Z32" s="148"/>
      <c r="AA32" s="148"/>
    </row>
    <row r="33" spans="1:27" ht="15.9" customHeight="1">
      <c r="A33" s="345"/>
      <c r="B33" s="8"/>
      <c r="C33" s="250" t="s">
        <v>70</v>
      </c>
      <c r="D33" s="53"/>
      <c r="E33" s="98"/>
      <c r="F33" s="260">
        <v>1369</v>
      </c>
      <c r="G33" s="149">
        <v>1409</v>
      </c>
      <c r="H33" s="252"/>
      <c r="I33" s="124"/>
      <c r="J33" s="252"/>
      <c r="K33" s="125"/>
      <c r="L33" s="252"/>
      <c r="M33" s="149"/>
      <c r="N33" s="252"/>
      <c r="O33" s="253"/>
      <c r="P33" s="146"/>
      <c r="Q33" s="146"/>
      <c r="R33" s="146"/>
      <c r="S33" s="146"/>
      <c r="T33" s="148"/>
      <c r="U33" s="148"/>
      <c r="V33" s="146"/>
      <c r="W33" s="146"/>
      <c r="X33" s="148"/>
      <c r="Y33" s="148"/>
      <c r="Z33" s="148"/>
      <c r="AA33" s="148"/>
    </row>
    <row r="34" spans="1:27" ht="15.9" customHeight="1">
      <c r="A34" s="345"/>
      <c r="B34" s="8"/>
      <c r="C34" s="24"/>
      <c r="D34" s="251" t="s">
        <v>71</v>
      </c>
      <c r="E34" s="94"/>
      <c r="F34" s="257">
        <v>1369</v>
      </c>
      <c r="G34" s="115">
        <v>1409</v>
      </c>
      <c r="H34" s="70"/>
      <c r="I34" s="116"/>
      <c r="J34" s="70"/>
      <c r="K34" s="117"/>
      <c r="L34" s="70"/>
      <c r="M34" s="115"/>
      <c r="N34" s="70"/>
      <c r="O34" s="126"/>
      <c r="P34" s="146"/>
      <c r="Q34" s="146"/>
      <c r="R34" s="146"/>
      <c r="S34" s="146"/>
      <c r="T34" s="148"/>
      <c r="U34" s="148"/>
      <c r="V34" s="146"/>
      <c r="W34" s="146"/>
      <c r="X34" s="148"/>
      <c r="Y34" s="148"/>
      <c r="Z34" s="148"/>
      <c r="AA34" s="148"/>
    </row>
    <row r="35" spans="1:27" ht="15.9" customHeight="1">
      <c r="A35" s="345"/>
      <c r="B35" s="10"/>
      <c r="C35" s="62" t="s">
        <v>72</v>
      </c>
      <c r="D35" s="63"/>
      <c r="E35" s="99"/>
      <c r="F35" s="259">
        <v>3731</v>
      </c>
      <c r="G35" s="121">
        <v>3653</v>
      </c>
      <c r="H35" s="120"/>
      <c r="I35" s="122"/>
      <c r="J35" s="150"/>
      <c r="K35" s="151"/>
      <c r="L35" s="120"/>
      <c r="M35" s="121"/>
      <c r="N35" s="120"/>
      <c r="O35" s="137"/>
      <c r="P35" s="146"/>
      <c r="Q35" s="146"/>
      <c r="R35" s="146"/>
      <c r="S35" s="146"/>
      <c r="T35" s="148"/>
      <c r="U35" s="148"/>
      <c r="V35" s="146"/>
      <c r="W35" s="146"/>
      <c r="X35" s="148"/>
      <c r="Y35" s="148"/>
      <c r="Z35" s="148"/>
      <c r="AA35" s="148"/>
    </row>
    <row r="36" spans="1:27" ht="15.9" customHeight="1">
      <c r="A36" s="345"/>
      <c r="B36" s="50" t="s">
        <v>53</v>
      </c>
      <c r="C36" s="51"/>
      <c r="D36" s="51"/>
      <c r="E36" s="15" t="s">
        <v>42</v>
      </c>
      <c r="F36" s="267">
        <v>5100</v>
      </c>
      <c r="G36" s="253">
        <v>5062</v>
      </c>
      <c r="H36" s="66"/>
      <c r="I36" s="134"/>
      <c r="J36" s="66"/>
      <c r="K36" s="135"/>
      <c r="L36" s="66"/>
      <c r="M36" s="146"/>
      <c r="N36" s="66"/>
      <c r="O36" s="133"/>
      <c r="P36" s="146"/>
      <c r="Q36" s="146"/>
      <c r="R36" s="146"/>
      <c r="S36" s="146"/>
      <c r="T36" s="146"/>
      <c r="U36" s="146"/>
      <c r="V36" s="146"/>
      <c r="W36" s="146"/>
      <c r="X36" s="148"/>
      <c r="Y36" s="148"/>
      <c r="Z36" s="148"/>
      <c r="AA36" s="148"/>
    </row>
    <row r="37" spans="1:27" ht="15.9" customHeight="1">
      <c r="A37" s="345"/>
      <c r="B37" s="8"/>
      <c r="C37" s="251" t="s">
        <v>73</v>
      </c>
      <c r="D37" s="43"/>
      <c r="E37" s="94"/>
      <c r="F37" s="239">
        <v>5088</v>
      </c>
      <c r="G37" s="126">
        <v>5052</v>
      </c>
      <c r="H37" s="70"/>
      <c r="I37" s="116"/>
      <c r="J37" s="70"/>
      <c r="K37" s="117"/>
      <c r="L37" s="70"/>
      <c r="M37" s="115"/>
      <c r="N37" s="70"/>
      <c r="O37" s="126"/>
      <c r="P37" s="146"/>
      <c r="Q37" s="146"/>
      <c r="R37" s="146"/>
      <c r="S37" s="146"/>
      <c r="T37" s="146"/>
      <c r="U37" s="146"/>
      <c r="V37" s="146"/>
      <c r="W37" s="146"/>
      <c r="X37" s="148"/>
      <c r="Y37" s="148"/>
      <c r="Z37" s="148"/>
      <c r="AA37" s="148"/>
    </row>
    <row r="38" spans="1:27" ht="15.9" customHeight="1">
      <c r="A38" s="345"/>
      <c r="B38" s="10"/>
      <c r="C38" s="251" t="s">
        <v>74</v>
      </c>
      <c r="D38" s="43"/>
      <c r="E38" s="94"/>
      <c r="F38" s="239">
        <v>12</v>
      </c>
      <c r="G38" s="126">
        <v>10</v>
      </c>
      <c r="H38" s="70"/>
      <c r="I38" s="116"/>
      <c r="J38" s="70"/>
      <c r="K38" s="151"/>
      <c r="L38" s="70"/>
      <c r="M38" s="115"/>
      <c r="N38" s="70"/>
      <c r="O38" s="126"/>
      <c r="P38" s="146"/>
      <c r="Q38" s="146"/>
      <c r="R38" s="148"/>
      <c r="S38" s="148"/>
      <c r="T38" s="146"/>
      <c r="U38" s="146"/>
      <c r="V38" s="146"/>
      <c r="W38" s="146"/>
      <c r="X38" s="148"/>
      <c r="Y38" s="148"/>
      <c r="Z38" s="148"/>
      <c r="AA38" s="148"/>
    </row>
    <row r="39" spans="1:27" ht="15.9" customHeight="1">
      <c r="A39" s="346"/>
      <c r="B39" s="11" t="s">
        <v>75</v>
      </c>
      <c r="C39" s="12"/>
      <c r="D39" s="12"/>
      <c r="E39" s="97" t="s">
        <v>108</v>
      </c>
      <c r="F39" s="266">
        <f>F32-F36</f>
        <v>0</v>
      </c>
      <c r="G39" s="138">
        <f t="shared" ref="G39:O39" si="4">G32-G36</f>
        <v>0</v>
      </c>
      <c r="H39" s="73">
        <f t="shared" si="4"/>
        <v>0</v>
      </c>
      <c r="I39" s="138">
        <f t="shared" si="4"/>
        <v>0</v>
      </c>
      <c r="J39" s="73">
        <f t="shared" si="4"/>
        <v>0</v>
      </c>
      <c r="K39" s="138">
        <f t="shared" si="4"/>
        <v>0</v>
      </c>
      <c r="L39" s="73">
        <f t="shared" si="4"/>
        <v>0</v>
      </c>
      <c r="M39" s="138">
        <f t="shared" si="4"/>
        <v>0</v>
      </c>
      <c r="N39" s="73">
        <f t="shared" si="4"/>
        <v>0</v>
      </c>
      <c r="O39" s="138">
        <f t="shared" si="4"/>
        <v>0</v>
      </c>
      <c r="P39" s="146"/>
      <c r="Q39" s="146"/>
      <c r="R39" s="146"/>
      <c r="S39" s="146"/>
      <c r="T39" s="146"/>
      <c r="U39" s="146"/>
      <c r="V39" s="146"/>
      <c r="W39" s="146"/>
      <c r="X39" s="148"/>
      <c r="Y39" s="148"/>
      <c r="Z39" s="148"/>
      <c r="AA39" s="148"/>
    </row>
    <row r="40" spans="1:27" ht="15.9" customHeight="1">
      <c r="A40" s="340" t="s">
        <v>86</v>
      </c>
      <c r="B40" s="50" t="s">
        <v>76</v>
      </c>
      <c r="C40" s="51"/>
      <c r="D40" s="51"/>
      <c r="E40" s="15" t="s">
        <v>44</v>
      </c>
      <c r="F40" s="267">
        <v>869</v>
      </c>
      <c r="G40" s="133">
        <v>888</v>
      </c>
      <c r="H40" s="66"/>
      <c r="I40" s="134"/>
      <c r="J40" s="66"/>
      <c r="K40" s="135"/>
      <c r="L40" s="66"/>
      <c r="M40" s="146"/>
      <c r="N40" s="66"/>
      <c r="O40" s="133"/>
      <c r="P40" s="146"/>
      <c r="Q40" s="146"/>
      <c r="R40" s="146"/>
      <c r="S40" s="146"/>
      <c r="T40" s="148"/>
      <c r="U40" s="148"/>
      <c r="V40" s="148"/>
      <c r="W40" s="148"/>
      <c r="X40" s="146"/>
      <c r="Y40" s="146"/>
      <c r="Z40" s="146"/>
      <c r="AA40" s="146"/>
    </row>
    <row r="41" spans="1:27" ht="15.9" customHeight="1">
      <c r="A41" s="347"/>
      <c r="B41" s="10"/>
      <c r="C41" s="251" t="s">
        <v>77</v>
      </c>
      <c r="D41" s="43"/>
      <c r="E41" s="94"/>
      <c r="F41" s="268">
        <v>750</v>
      </c>
      <c r="G41" s="152">
        <v>719</v>
      </c>
      <c r="H41" s="150"/>
      <c r="I41" s="151"/>
      <c r="J41" s="70"/>
      <c r="K41" s="117"/>
      <c r="L41" s="70"/>
      <c r="M41" s="115"/>
      <c r="N41" s="70"/>
      <c r="O41" s="126"/>
      <c r="P41" s="148"/>
      <c r="Q41" s="148"/>
      <c r="R41" s="148"/>
      <c r="S41" s="148"/>
      <c r="T41" s="148"/>
      <c r="U41" s="148"/>
      <c r="V41" s="148"/>
      <c r="W41" s="148"/>
      <c r="X41" s="146"/>
      <c r="Y41" s="146"/>
      <c r="Z41" s="146"/>
      <c r="AA41" s="146"/>
    </row>
    <row r="42" spans="1:27" ht="15.9" customHeight="1">
      <c r="A42" s="347"/>
      <c r="B42" s="50" t="s">
        <v>64</v>
      </c>
      <c r="C42" s="51"/>
      <c r="D42" s="51"/>
      <c r="E42" s="15" t="s">
        <v>45</v>
      </c>
      <c r="F42" s="267">
        <v>869</v>
      </c>
      <c r="G42" s="133">
        <v>888</v>
      </c>
      <c r="H42" s="66"/>
      <c r="I42" s="134"/>
      <c r="J42" s="66"/>
      <c r="K42" s="135"/>
      <c r="L42" s="66"/>
      <c r="M42" s="146"/>
      <c r="N42" s="66"/>
      <c r="O42" s="133"/>
      <c r="P42" s="146"/>
      <c r="Q42" s="146"/>
      <c r="R42" s="146"/>
      <c r="S42" s="146"/>
      <c r="T42" s="148"/>
      <c r="U42" s="148"/>
      <c r="V42" s="146"/>
      <c r="W42" s="146"/>
      <c r="X42" s="146"/>
      <c r="Y42" s="146"/>
      <c r="Z42" s="146"/>
      <c r="AA42" s="146"/>
    </row>
    <row r="43" spans="1:27" ht="15.9" customHeight="1">
      <c r="A43" s="347"/>
      <c r="B43" s="10"/>
      <c r="C43" s="251" t="s">
        <v>78</v>
      </c>
      <c r="D43" s="43"/>
      <c r="E43" s="94"/>
      <c r="F43" s="239">
        <v>114</v>
      </c>
      <c r="G43" s="126">
        <v>134</v>
      </c>
      <c r="H43" s="70"/>
      <c r="I43" s="116"/>
      <c r="J43" s="150"/>
      <c r="K43" s="151"/>
      <c r="L43" s="70"/>
      <c r="M43" s="115"/>
      <c r="N43" s="70"/>
      <c r="O43" s="126"/>
      <c r="P43" s="146"/>
      <c r="Q43" s="146"/>
      <c r="R43" s="148"/>
      <c r="S43" s="146"/>
      <c r="T43" s="148"/>
      <c r="U43" s="148"/>
      <c r="V43" s="146"/>
      <c r="W43" s="146"/>
      <c r="X43" s="148"/>
      <c r="Y43" s="148"/>
      <c r="Z43" s="148"/>
      <c r="AA43" s="148"/>
    </row>
    <row r="44" spans="1:27" ht="15.9" customHeight="1">
      <c r="A44" s="348"/>
      <c r="B44" s="47" t="s">
        <v>75</v>
      </c>
      <c r="C44" s="31"/>
      <c r="D44" s="31"/>
      <c r="E44" s="97" t="s">
        <v>109</v>
      </c>
      <c r="F44" s="269">
        <f>F40-F42</f>
        <v>0</v>
      </c>
      <c r="G44" s="129">
        <f t="shared" ref="G44:O44" si="5">G40-G42</f>
        <v>0</v>
      </c>
      <c r="H44" s="128">
        <f t="shared" si="5"/>
        <v>0</v>
      </c>
      <c r="I44" s="129">
        <f t="shared" si="5"/>
        <v>0</v>
      </c>
      <c r="J44" s="128">
        <f t="shared" si="5"/>
        <v>0</v>
      </c>
      <c r="K44" s="129">
        <f t="shared" si="5"/>
        <v>0</v>
      </c>
      <c r="L44" s="128">
        <f t="shared" si="5"/>
        <v>0</v>
      </c>
      <c r="M44" s="129">
        <f t="shared" si="5"/>
        <v>0</v>
      </c>
      <c r="N44" s="128">
        <f t="shared" si="5"/>
        <v>0</v>
      </c>
      <c r="O44" s="129">
        <f t="shared" si="5"/>
        <v>0</v>
      </c>
      <c r="P44" s="148"/>
      <c r="Q44" s="148"/>
      <c r="R44" s="146"/>
      <c r="S44" s="146"/>
      <c r="T44" s="148"/>
      <c r="U44" s="148"/>
      <c r="V44" s="146"/>
      <c r="W44" s="146"/>
      <c r="X44" s="146"/>
      <c r="Y44" s="146"/>
      <c r="Z44" s="146"/>
      <c r="AA44" s="146"/>
    </row>
    <row r="45" spans="1:27" ht="15.9" customHeight="1">
      <c r="A45" s="325" t="s">
        <v>87</v>
      </c>
      <c r="B45" s="25" t="s">
        <v>79</v>
      </c>
      <c r="C45" s="20"/>
      <c r="D45" s="20"/>
      <c r="E45" s="96" t="s">
        <v>110</v>
      </c>
      <c r="F45" s="270">
        <f>F39+F44</f>
        <v>0</v>
      </c>
      <c r="G45" s="154">
        <f t="shared" ref="G45:O45" si="6">G39+G44</f>
        <v>0</v>
      </c>
      <c r="H45" s="153">
        <f t="shared" si="6"/>
        <v>0</v>
      </c>
      <c r="I45" s="154">
        <f t="shared" si="6"/>
        <v>0</v>
      </c>
      <c r="J45" s="153">
        <f t="shared" si="6"/>
        <v>0</v>
      </c>
      <c r="K45" s="154">
        <f t="shared" si="6"/>
        <v>0</v>
      </c>
      <c r="L45" s="153">
        <f t="shared" si="6"/>
        <v>0</v>
      </c>
      <c r="M45" s="154">
        <f t="shared" si="6"/>
        <v>0</v>
      </c>
      <c r="N45" s="153">
        <f t="shared" si="6"/>
        <v>0</v>
      </c>
      <c r="O45" s="154">
        <f t="shared" si="6"/>
        <v>0</v>
      </c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</row>
    <row r="46" spans="1:27" ht="15.9" customHeight="1">
      <c r="A46" s="326"/>
      <c r="B46" s="44" t="s">
        <v>80</v>
      </c>
      <c r="C46" s="43"/>
      <c r="D46" s="43"/>
      <c r="E46" s="43"/>
      <c r="F46" s="268">
        <v>0</v>
      </c>
      <c r="G46" s="152">
        <v>0</v>
      </c>
      <c r="H46" s="150"/>
      <c r="I46" s="151"/>
      <c r="J46" s="150"/>
      <c r="K46" s="151"/>
      <c r="L46" s="70"/>
      <c r="M46" s="115"/>
      <c r="N46" s="150"/>
      <c r="O46" s="127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</row>
    <row r="47" spans="1:27" ht="15.9" customHeight="1">
      <c r="A47" s="326"/>
      <c r="B47" s="44" t="s">
        <v>81</v>
      </c>
      <c r="C47" s="43"/>
      <c r="D47" s="43"/>
      <c r="E47" s="43"/>
      <c r="F47" s="239">
        <v>0</v>
      </c>
      <c r="G47" s="126">
        <v>0</v>
      </c>
      <c r="H47" s="70"/>
      <c r="I47" s="116"/>
      <c r="J47" s="70"/>
      <c r="K47" s="117"/>
      <c r="L47" s="70"/>
      <c r="M47" s="115"/>
      <c r="N47" s="70"/>
      <c r="O47" s="12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</row>
    <row r="48" spans="1:27" ht="15.9" customHeight="1">
      <c r="A48" s="327"/>
      <c r="B48" s="47" t="s">
        <v>82</v>
      </c>
      <c r="C48" s="31"/>
      <c r="D48" s="31"/>
      <c r="E48" s="31"/>
      <c r="F48" s="271">
        <v>0</v>
      </c>
      <c r="G48" s="155">
        <v>0</v>
      </c>
      <c r="H48" s="74"/>
      <c r="I48" s="156"/>
      <c r="J48" s="74"/>
      <c r="K48" s="157"/>
      <c r="L48" s="74"/>
      <c r="M48" s="155"/>
      <c r="N48" s="74"/>
      <c r="O48" s="138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</row>
    <row r="49" spans="1:16" ht="15.9" customHeight="1">
      <c r="A49" s="13" t="s">
        <v>111</v>
      </c>
      <c r="O49" s="8"/>
      <c r="P49" s="8"/>
    </row>
    <row r="50" spans="1:16" ht="15.9" customHeight="1">
      <c r="A50" s="13"/>
      <c r="O50" s="8"/>
      <c r="P50" s="8"/>
    </row>
  </sheetData>
  <mergeCells count="46">
    <mergeCell ref="A45:A48"/>
    <mergeCell ref="A6:E7"/>
    <mergeCell ref="A30:E31"/>
    <mergeCell ref="A8:A18"/>
    <mergeCell ref="A19:A27"/>
    <mergeCell ref="E25:E26"/>
    <mergeCell ref="A32:A39"/>
    <mergeCell ref="A40:A44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L6:M6"/>
    <mergeCell ref="J6:K6"/>
    <mergeCell ref="L25:L26"/>
    <mergeCell ref="M25:M26"/>
    <mergeCell ref="N30:O30"/>
    <mergeCell ref="V6:W6"/>
    <mergeCell ref="X6:Y6"/>
    <mergeCell ref="N25:N26"/>
    <mergeCell ref="O25:O26"/>
    <mergeCell ref="N6:O6"/>
    <mergeCell ref="Z6:AA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P6:Q6"/>
    <mergeCell ref="R6:S6"/>
    <mergeCell ref="T6:U6"/>
  </mergeCells>
  <phoneticPr fontId="9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F18" sqref="F18"/>
      <selection pane="topRight" activeCell="F18" sqref="F18"/>
      <selection pane="bottomLeft" activeCell="F18" sqref="F1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3.9" customHeight="1">
      <c r="A1" s="57" t="s">
        <v>0</v>
      </c>
      <c r="B1" s="57"/>
      <c r="C1" s="57"/>
      <c r="D1" s="57"/>
      <c r="E1" s="101" t="s">
        <v>233</v>
      </c>
      <c r="F1" s="1"/>
    </row>
    <row r="3" spans="1:9" ht="14">
      <c r="A3" s="27" t="s">
        <v>112</v>
      </c>
    </row>
    <row r="5" spans="1:9">
      <c r="A5" s="58" t="s">
        <v>222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223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302" t="s">
        <v>88</v>
      </c>
      <c r="B9" s="302" t="s">
        <v>90</v>
      </c>
      <c r="C9" s="55" t="s">
        <v>4</v>
      </c>
      <c r="D9" s="56"/>
      <c r="E9" s="56"/>
      <c r="F9" s="65">
        <v>5732615</v>
      </c>
      <c r="G9" s="75">
        <f>F9/$F$27*100</f>
        <v>70.660918091556226</v>
      </c>
      <c r="H9" s="66">
        <v>5462509</v>
      </c>
      <c r="I9" s="80">
        <f t="shared" ref="I9:I45" si="0">(F9/H9-1)*100</f>
        <v>4.9447241185323509</v>
      </c>
    </row>
    <row r="10" spans="1:9" ht="18" customHeight="1">
      <c r="A10" s="303"/>
      <c r="B10" s="303"/>
      <c r="C10" s="7"/>
      <c r="D10" s="52" t="s">
        <v>23</v>
      </c>
      <c r="E10" s="53"/>
      <c r="F10" s="67">
        <v>1938435</v>
      </c>
      <c r="G10" s="76">
        <f t="shared" ref="G10:G27" si="1">F10/$F$27*100</f>
        <v>23.893388403164312</v>
      </c>
      <c r="H10" s="68">
        <v>1893397</v>
      </c>
      <c r="I10" s="81">
        <f t="shared" si="0"/>
        <v>2.378687618074804</v>
      </c>
    </row>
    <row r="11" spans="1:9" ht="18" customHeight="1">
      <c r="A11" s="303"/>
      <c r="B11" s="303"/>
      <c r="C11" s="7"/>
      <c r="D11" s="16"/>
      <c r="E11" s="23" t="s">
        <v>24</v>
      </c>
      <c r="F11" s="69">
        <v>889402</v>
      </c>
      <c r="G11" s="77">
        <f t="shared" si="1"/>
        <v>10.962878524454597</v>
      </c>
      <c r="H11" s="70">
        <v>860840</v>
      </c>
      <c r="I11" s="82">
        <f t="shared" si="0"/>
        <v>3.3179220296454703</v>
      </c>
    </row>
    <row r="12" spans="1:9" ht="18" customHeight="1">
      <c r="A12" s="303"/>
      <c r="B12" s="303"/>
      <c r="C12" s="7"/>
      <c r="D12" s="16"/>
      <c r="E12" s="23" t="s">
        <v>25</v>
      </c>
      <c r="F12" s="69">
        <v>232945</v>
      </c>
      <c r="G12" s="77">
        <f t="shared" si="1"/>
        <v>2.8713087421425589</v>
      </c>
      <c r="H12" s="70">
        <v>866250</v>
      </c>
      <c r="I12" s="82">
        <f t="shared" si="0"/>
        <v>-73.108802308802296</v>
      </c>
    </row>
    <row r="13" spans="1:9" ht="18" customHeight="1">
      <c r="A13" s="303"/>
      <c r="B13" s="303"/>
      <c r="C13" s="7"/>
      <c r="D13" s="33"/>
      <c r="E13" s="23" t="s">
        <v>26</v>
      </c>
      <c r="F13" s="69">
        <v>7002</v>
      </c>
      <c r="G13" s="77">
        <f t="shared" si="1"/>
        <v>8.6307513844393308E-2</v>
      </c>
      <c r="H13" s="70">
        <v>9619</v>
      </c>
      <c r="I13" s="82">
        <f t="shared" si="0"/>
        <v>-27.20657032955609</v>
      </c>
    </row>
    <row r="14" spans="1:9" ht="18" customHeight="1">
      <c r="A14" s="303"/>
      <c r="B14" s="303"/>
      <c r="C14" s="7"/>
      <c r="D14" s="61" t="s">
        <v>27</v>
      </c>
      <c r="E14" s="51"/>
      <c r="F14" s="65">
        <v>1261202</v>
      </c>
      <c r="G14" s="75">
        <f t="shared" si="1"/>
        <v>15.54573108762875</v>
      </c>
      <c r="H14" s="66">
        <v>1143480</v>
      </c>
      <c r="I14" s="83">
        <f t="shared" si="0"/>
        <v>10.295064190016445</v>
      </c>
    </row>
    <row r="15" spans="1:9" ht="18" customHeight="1">
      <c r="A15" s="303"/>
      <c r="B15" s="303"/>
      <c r="C15" s="7"/>
      <c r="D15" s="16"/>
      <c r="E15" s="23" t="s">
        <v>28</v>
      </c>
      <c r="F15" s="69">
        <v>53691</v>
      </c>
      <c r="G15" s="77">
        <f t="shared" si="1"/>
        <v>0.66180187458145112</v>
      </c>
      <c r="H15" s="70">
        <v>52821</v>
      </c>
      <c r="I15" s="82">
        <f t="shared" si="0"/>
        <v>1.6470721871982841</v>
      </c>
    </row>
    <row r="16" spans="1:9" ht="18" customHeight="1">
      <c r="A16" s="303"/>
      <c r="B16" s="303"/>
      <c r="C16" s="7"/>
      <c r="D16" s="16"/>
      <c r="E16" s="29" t="s">
        <v>29</v>
      </c>
      <c r="F16" s="67">
        <v>1207510</v>
      </c>
      <c r="G16" s="76">
        <f t="shared" si="1"/>
        <v>14.883916886924215</v>
      </c>
      <c r="H16" s="68">
        <v>1090658</v>
      </c>
      <c r="I16" s="81">
        <f t="shared" si="0"/>
        <v>10.71389931582587</v>
      </c>
    </row>
    <row r="17" spans="1:9" ht="18" customHeight="1">
      <c r="A17" s="303"/>
      <c r="B17" s="303"/>
      <c r="C17" s="7"/>
      <c r="D17" s="307" t="s">
        <v>30</v>
      </c>
      <c r="E17" s="349"/>
      <c r="F17" s="67">
        <v>629402</v>
      </c>
      <c r="G17" s="76">
        <f t="shared" si="1"/>
        <v>7.7580865222349082</v>
      </c>
      <c r="H17" s="68">
        <v>568423</v>
      </c>
      <c r="I17" s="81">
        <f t="shared" si="0"/>
        <v>10.727750284559212</v>
      </c>
    </row>
    <row r="18" spans="1:9" ht="18" customHeight="1">
      <c r="A18" s="303"/>
      <c r="B18" s="303"/>
      <c r="C18" s="7"/>
      <c r="D18" s="307" t="s">
        <v>94</v>
      </c>
      <c r="E18" s="308"/>
      <c r="F18" s="69">
        <v>82433</v>
      </c>
      <c r="G18" s="77">
        <f t="shared" si="1"/>
        <v>1.0160793043037522</v>
      </c>
      <c r="H18" s="70">
        <v>83782</v>
      </c>
      <c r="I18" s="82">
        <f t="shared" si="0"/>
        <v>-1.6101310544030967</v>
      </c>
    </row>
    <row r="19" spans="1:9" ht="18" customHeight="1">
      <c r="A19" s="303"/>
      <c r="B19" s="303"/>
      <c r="C19" s="10"/>
      <c r="D19" s="307" t="s">
        <v>95</v>
      </c>
      <c r="E19" s="308"/>
      <c r="F19" s="69">
        <v>1285240</v>
      </c>
      <c r="G19" s="77">
        <f t="shared" si="1"/>
        <v>15.842026434357045</v>
      </c>
      <c r="H19" s="70">
        <v>1242744</v>
      </c>
      <c r="I19" s="82">
        <f t="shared" si="0"/>
        <v>3.4195296859208302</v>
      </c>
    </row>
    <row r="20" spans="1:9" ht="18" customHeight="1">
      <c r="A20" s="303"/>
      <c r="B20" s="303"/>
      <c r="C20" s="44" t="s">
        <v>5</v>
      </c>
      <c r="D20" s="43"/>
      <c r="E20" s="43"/>
      <c r="F20" s="69">
        <v>271502</v>
      </c>
      <c r="G20" s="77">
        <f t="shared" si="1"/>
        <v>3.3465670699486534</v>
      </c>
      <c r="H20" s="70">
        <v>276836</v>
      </c>
      <c r="I20" s="82">
        <f t="shared" si="0"/>
        <v>-1.9267725295842975</v>
      </c>
    </row>
    <row r="21" spans="1:9" ht="18" customHeight="1">
      <c r="A21" s="303"/>
      <c r="B21" s="303"/>
      <c r="C21" s="44" t="s">
        <v>6</v>
      </c>
      <c r="D21" s="43"/>
      <c r="E21" s="43"/>
      <c r="F21" s="69">
        <v>0</v>
      </c>
      <c r="G21" s="77">
        <f t="shared" si="1"/>
        <v>0</v>
      </c>
      <c r="H21" s="70">
        <v>0</v>
      </c>
      <c r="I21" s="82" t="e">
        <f t="shared" si="0"/>
        <v>#DIV/0!</v>
      </c>
    </row>
    <row r="22" spans="1:9" ht="18" customHeight="1">
      <c r="A22" s="303"/>
      <c r="B22" s="303"/>
      <c r="C22" s="44" t="s">
        <v>31</v>
      </c>
      <c r="D22" s="43"/>
      <c r="E22" s="43"/>
      <c r="F22" s="69">
        <v>149552</v>
      </c>
      <c r="G22" s="77">
        <f t="shared" si="1"/>
        <v>1.8433963596767646</v>
      </c>
      <c r="H22" s="70">
        <v>151151</v>
      </c>
      <c r="I22" s="82">
        <f t="shared" si="0"/>
        <v>-1.0578825148361615</v>
      </c>
    </row>
    <row r="23" spans="1:9" ht="18" customHeight="1">
      <c r="A23" s="303"/>
      <c r="B23" s="303"/>
      <c r="C23" s="44" t="s">
        <v>7</v>
      </c>
      <c r="D23" s="43"/>
      <c r="E23" s="43"/>
      <c r="F23" s="69">
        <v>354801</v>
      </c>
      <c r="G23" s="77">
        <f t="shared" si="1"/>
        <v>4.3733207968444141</v>
      </c>
      <c r="H23" s="70">
        <v>337518</v>
      </c>
      <c r="I23" s="82">
        <f t="shared" si="0"/>
        <v>5.120615789380123</v>
      </c>
    </row>
    <row r="24" spans="1:9" ht="18" customHeight="1">
      <c r="A24" s="303"/>
      <c r="B24" s="303"/>
      <c r="C24" s="44" t="s">
        <v>32</v>
      </c>
      <c r="D24" s="43"/>
      <c r="E24" s="43"/>
      <c r="F24" s="69">
        <v>34047</v>
      </c>
      <c r="G24" s="77">
        <f t="shared" si="1"/>
        <v>0.41966751269066815</v>
      </c>
      <c r="H24" s="70">
        <v>45781</v>
      </c>
      <c r="I24" s="82">
        <f t="shared" si="0"/>
        <v>-25.630720167755182</v>
      </c>
    </row>
    <row r="25" spans="1:9" ht="18" customHeight="1">
      <c r="A25" s="303"/>
      <c r="B25" s="303"/>
      <c r="C25" s="44" t="s">
        <v>8</v>
      </c>
      <c r="D25" s="43"/>
      <c r="E25" s="43"/>
      <c r="F25" s="69">
        <v>138563</v>
      </c>
      <c r="G25" s="77">
        <f t="shared" si="1"/>
        <v>1.707944593090641</v>
      </c>
      <c r="H25" s="70">
        <v>142732</v>
      </c>
      <c r="I25" s="82">
        <f t="shared" si="0"/>
        <v>-2.9208586721968466</v>
      </c>
    </row>
    <row r="26" spans="1:9" ht="18" customHeight="1">
      <c r="A26" s="303"/>
      <c r="B26" s="303"/>
      <c r="C26" s="45" t="s">
        <v>9</v>
      </c>
      <c r="D26" s="46"/>
      <c r="E26" s="46"/>
      <c r="F26" s="71">
        <v>1431771</v>
      </c>
      <c r="G26" s="78">
        <f t="shared" si="1"/>
        <v>17.648185576192635</v>
      </c>
      <c r="H26" s="72">
        <v>1452232</v>
      </c>
      <c r="I26" s="84">
        <f t="shared" si="0"/>
        <v>-1.4089346605776543</v>
      </c>
    </row>
    <row r="27" spans="1:9" ht="18" customHeight="1">
      <c r="A27" s="303"/>
      <c r="B27" s="304"/>
      <c r="C27" s="47" t="s">
        <v>10</v>
      </c>
      <c r="D27" s="31"/>
      <c r="E27" s="31"/>
      <c r="F27" s="73">
        <f>SUM(F9,F20:F26)</f>
        <v>8112851</v>
      </c>
      <c r="G27" s="79">
        <f t="shared" si="1"/>
        <v>100</v>
      </c>
      <c r="H27" s="73">
        <v>7868759</v>
      </c>
      <c r="I27" s="85">
        <f t="shared" si="0"/>
        <v>3.1020393431797855</v>
      </c>
    </row>
    <row r="28" spans="1:9" ht="18" customHeight="1">
      <c r="A28" s="303"/>
      <c r="B28" s="302" t="s">
        <v>89</v>
      </c>
      <c r="C28" s="55" t="s">
        <v>11</v>
      </c>
      <c r="D28" s="56"/>
      <c r="E28" s="56"/>
      <c r="F28" s="65">
        <v>2079233</v>
      </c>
      <c r="G28" s="75">
        <f t="shared" ref="G28:G45" si="2">F28/$F$45*100</f>
        <v>27.426480141773339</v>
      </c>
      <c r="H28" s="65">
        <v>2123306</v>
      </c>
      <c r="I28" s="86">
        <f t="shared" si="0"/>
        <v>-2.0756782112422822</v>
      </c>
    </row>
    <row r="29" spans="1:9" ht="18" customHeight="1">
      <c r="A29" s="303"/>
      <c r="B29" s="303"/>
      <c r="C29" s="7"/>
      <c r="D29" s="30" t="s">
        <v>12</v>
      </c>
      <c r="E29" s="43"/>
      <c r="F29" s="69">
        <v>1532060</v>
      </c>
      <c r="G29" s="77">
        <f t="shared" si="2"/>
        <v>20.208900669624455</v>
      </c>
      <c r="H29" s="69">
        <v>1512323</v>
      </c>
      <c r="I29" s="87">
        <f t="shared" si="0"/>
        <v>1.3050783463585569</v>
      </c>
    </row>
    <row r="30" spans="1:9" ht="18" customHeight="1">
      <c r="A30" s="303"/>
      <c r="B30" s="303"/>
      <c r="C30" s="7"/>
      <c r="D30" s="30" t="s">
        <v>33</v>
      </c>
      <c r="E30" s="43"/>
      <c r="F30" s="69">
        <v>142640</v>
      </c>
      <c r="G30" s="77">
        <f t="shared" si="2"/>
        <v>1.8815174285049099</v>
      </c>
      <c r="H30" s="69">
        <v>137816</v>
      </c>
      <c r="I30" s="87">
        <f t="shared" si="0"/>
        <v>3.5003192662680593</v>
      </c>
    </row>
    <row r="31" spans="1:9" ht="18" customHeight="1">
      <c r="A31" s="303"/>
      <c r="B31" s="303"/>
      <c r="C31" s="19"/>
      <c r="D31" s="30" t="s">
        <v>13</v>
      </c>
      <c r="E31" s="43"/>
      <c r="F31" s="69">
        <v>404533</v>
      </c>
      <c r="G31" s="77">
        <f t="shared" si="2"/>
        <v>5.3360620436439756</v>
      </c>
      <c r="H31" s="69">
        <v>473166</v>
      </c>
      <c r="I31" s="87">
        <f t="shared" si="0"/>
        <v>-14.505057421708234</v>
      </c>
    </row>
    <row r="32" spans="1:9" ht="18" customHeight="1">
      <c r="A32" s="303"/>
      <c r="B32" s="303"/>
      <c r="C32" s="50" t="s">
        <v>14</v>
      </c>
      <c r="D32" s="51"/>
      <c r="E32" s="51"/>
      <c r="F32" s="65">
        <v>4384745</v>
      </c>
      <c r="G32" s="75">
        <f t="shared" si="2"/>
        <v>57.837732312463274</v>
      </c>
      <c r="H32" s="65">
        <v>3779699</v>
      </c>
      <c r="I32" s="86">
        <f t="shared" si="0"/>
        <v>16.007782630309976</v>
      </c>
    </row>
    <row r="33" spans="1:9" ht="18" customHeight="1">
      <c r="A33" s="303"/>
      <c r="B33" s="303"/>
      <c r="C33" s="7"/>
      <c r="D33" s="30" t="s">
        <v>15</v>
      </c>
      <c r="E33" s="43"/>
      <c r="F33" s="69">
        <v>335540</v>
      </c>
      <c r="G33" s="77">
        <f t="shared" si="2"/>
        <v>4.4259980227182947</v>
      </c>
      <c r="H33" s="69">
        <v>299955</v>
      </c>
      <c r="I33" s="87">
        <f t="shared" si="0"/>
        <v>11.863446183594206</v>
      </c>
    </row>
    <row r="34" spans="1:9" ht="18" customHeight="1">
      <c r="A34" s="303"/>
      <c r="B34" s="303"/>
      <c r="C34" s="7"/>
      <c r="D34" s="30" t="s">
        <v>34</v>
      </c>
      <c r="E34" s="43"/>
      <c r="F34" s="69">
        <v>108348</v>
      </c>
      <c r="G34" s="77">
        <f t="shared" si="2"/>
        <v>1.4291829104294025</v>
      </c>
      <c r="H34" s="69">
        <v>104947</v>
      </c>
      <c r="I34" s="87">
        <f t="shared" si="0"/>
        <v>3.2406833925695766</v>
      </c>
    </row>
    <row r="35" spans="1:9" ht="18" customHeight="1">
      <c r="A35" s="303"/>
      <c r="B35" s="303"/>
      <c r="C35" s="7"/>
      <c r="D35" s="30" t="s">
        <v>35</v>
      </c>
      <c r="E35" s="43"/>
      <c r="F35" s="69">
        <v>2912211</v>
      </c>
      <c r="G35" s="77">
        <f t="shared" si="2"/>
        <v>38.414019573637916</v>
      </c>
      <c r="H35" s="69">
        <v>2732350</v>
      </c>
      <c r="I35" s="87">
        <f t="shared" si="0"/>
        <v>6.5826486357897007</v>
      </c>
    </row>
    <row r="36" spans="1:9" ht="18" customHeight="1">
      <c r="A36" s="303"/>
      <c r="B36" s="303"/>
      <c r="C36" s="7"/>
      <c r="D36" s="30" t="s">
        <v>36</v>
      </c>
      <c r="E36" s="43"/>
      <c r="F36" s="69">
        <v>90530</v>
      </c>
      <c r="G36" s="77">
        <f t="shared" si="2"/>
        <v>1.1941515199281372</v>
      </c>
      <c r="H36" s="69">
        <v>90340</v>
      </c>
      <c r="I36" s="87">
        <f t="shared" si="0"/>
        <v>0.21031658180208357</v>
      </c>
    </row>
    <row r="37" spans="1:9" ht="18" customHeight="1">
      <c r="A37" s="303"/>
      <c r="B37" s="303"/>
      <c r="C37" s="7"/>
      <c r="D37" s="30" t="s">
        <v>16</v>
      </c>
      <c r="E37" s="43"/>
      <c r="F37" s="69">
        <v>569387</v>
      </c>
      <c r="G37" s="77">
        <f t="shared" si="2"/>
        <v>7.5105970559739568</v>
      </c>
      <c r="H37" s="69">
        <v>189617</v>
      </c>
      <c r="I37" s="87">
        <f t="shared" si="0"/>
        <v>200.28267507660181</v>
      </c>
    </row>
    <row r="38" spans="1:9" ht="18" customHeight="1">
      <c r="A38" s="303"/>
      <c r="B38" s="303"/>
      <c r="C38" s="19"/>
      <c r="D38" s="30" t="s">
        <v>37</v>
      </c>
      <c r="E38" s="43"/>
      <c r="F38" s="69">
        <v>368729</v>
      </c>
      <c r="G38" s="77">
        <f t="shared" si="2"/>
        <v>4.8637832297755672</v>
      </c>
      <c r="H38" s="69">
        <v>362490</v>
      </c>
      <c r="I38" s="87">
        <f t="shared" si="0"/>
        <v>1.7211509283014736</v>
      </c>
    </row>
    <row r="39" spans="1:9" ht="18" customHeight="1">
      <c r="A39" s="303"/>
      <c r="B39" s="303"/>
      <c r="C39" s="50" t="s">
        <v>17</v>
      </c>
      <c r="D39" s="51"/>
      <c r="E39" s="51"/>
      <c r="F39" s="65">
        <v>1117137</v>
      </c>
      <c r="G39" s="75">
        <f t="shared" si="2"/>
        <v>14.735787545763387</v>
      </c>
      <c r="H39" s="65">
        <v>1476007</v>
      </c>
      <c r="I39" s="86">
        <f t="shared" si="0"/>
        <v>-24.313570328596001</v>
      </c>
    </row>
    <row r="40" spans="1:9" ht="18" customHeight="1">
      <c r="A40" s="303"/>
      <c r="B40" s="303"/>
      <c r="C40" s="7"/>
      <c r="D40" s="52" t="s">
        <v>18</v>
      </c>
      <c r="E40" s="53"/>
      <c r="F40" s="67">
        <v>1114673</v>
      </c>
      <c r="G40" s="76">
        <f t="shared" si="2"/>
        <v>14.703285730397178</v>
      </c>
      <c r="H40" s="67">
        <v>1474499</v>
      </c>
      <c r="I40" s="88">
        <f t="shared" si="0"/>
        <v>-24.403271890994837</v>
      </c>
    </row>
    <row r="41" spans="1:9" ht="18" customHeight="1">
      <c r="A41" s="303"/>
      <c r="B41" s="303"/>
      <c r="C41" s="7"/>
      <c r="D41" s="16"/>
      <c r="E41" s="103" t="s">
        <v>92</v>
      </c>
      <c r="F41" s="69">
        <v>204962</v>
      </c>
      <c r="G41" s="77">
        <f t="shared" si="2"/>
        <v>2.7035864777146901</v>
      </c>
      <c r="H41" s="69">
        <v>210070</v>
      </c>
      <c r="I41" s="89">
        <f t="shared" si="0"/>
        <v>-2.4315704289046502</v>
      </c>
    </row>
    <row r="42" spans="1:9" ht="18" customHeight="1">
      <c r="A42" s="303"/>
      <c r="B42" s="303"/>
      <c r="C42" s="7"/>
      <c r="D42" s="33"/>
      <c r="E42" s="32" t="s">
        <v>38</v>
      </c>
      <c r="F42" s="69">
        <v>909710</v>
      </c>
      <c r="G42" s="77">
        <f t="shared" si="2"/>
        <v>11.999686062010667</v>
      </c>
      <c r="H42" s="69">
        <v>1256915</v>
      </c>
      <c r="I42" s="89">
        <f t="shared" si="0"/>
        <v>-27.623586320475134</v>
      </c>
    </row>
    <row r="43" spans="1:9" ht="18" customHeight="1">
      <c r="A43" s="303"/>
      <c r="B43" s="303"/>
      <c r="C43" s="7"/>
      <c r="D43" s="30" t="s">
        <v>39</v>
      </c>
      <c r="E43" s="54"/>
      <c r="F43" s="69">
        <v>2464</v>
      </c>
      <c r="G43" s="77">
        <f t="shared" si="2"/>
        <v>3.2501815366209323E-2</v>
      </c>
      <c r="H43" s="67">
        <v>1508</v>
      </c>
      <c r="I43" s="158">
        <f t="shared" si="0"/>
        <v>63.395225464190986</v>
      </c>
    </row>
    <row r="44" spans="1:9" ht="18" customHeight="1">
      <c r="A44" s="303"/>
      <c r="B44" s="303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304"/>
      <c r="B45" s="304"/>
      <c r="C45" s="11" t="s">
        <v>19</v>
      </c>
      <c r="D45" s="12"/>
      <c r="E45" s="12"/>
      <c r="F45" s="74">
        <f>SUM(F28,F32,F39)</f>
        <v>7581115</v>
      </c>
      <c r="G45" s="79">
        <f t="shared" si="2"/>
        <v>100</v>
      </c>
      <c r="H45" s="74">
        <f>SUM(H28,H32,H39)</f>
        <v>7379012</v>
      </c>
      <c r="I45" s="159">
        <f t="shared" si="0"/>
        <v>2.738889705017411</v>
      </c>
    </row>
    <row r="46" spans="1:9">
      <c r="A46" s="104" t="s">
        <v>20</v>
      </c>
    </row>
    <row r="47" spans="1:9">
      <c r="A47" s="105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F18" sqref="F18"/>
      <selection pane="topRight" activeCell="F18" sqref="F18"/>
      <selection pane="bottomLeft" activeCell="F18" sqref="F1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81640625" style="2" customWidth="1"/>
    <col min="4" max="9" width="11.90625" style="2" customWidth="1"/>
    <col min="10" max="16384" width="9" style="2"/>
  </cols>
  <sheetData>
    <row r="1" spans="1:9" ht="33.9" customHeight="1">
      <c r="A1" s="160" t="s">
        <v>0</v>
      </c>
      <c r="B1" s="160"/>
      <c r="C1" s="101" t="s">
        <v>233</v>
      </c>
      <c r="D1" s="161"/>
      <c r="E1" s="161"/>
    </row>
    <row r="4" spans="1:9">
      <c r="A4" s="162" t="s">
        <v>114</v>
      </c>
    </row>
    <row r="5" spans="1:9">
      <c r="I5" s="14" t="s">
        <v>115</v>
      </c>
    </row>
    <row r="6" spans="1:9" s="167" customFormat="1" ht="29.25" customHeight="1">
      <c r="A6" s="163" t="s">
        <v>116</v>
      </c>
      <c r="B6" s="164"/>
      <c r="C6" s="164"/>
      <c r="D6" s="165"/>
      <c r="E6" s="166" t="s">
        <v>218</v>
      </c>
      <c r="F6" s="166" t="s">
        <v>224</v>
      </c>
      <c r="G6" s="166" t="s">
        <v>225</v>
      </c>
      <c r="H6" s="166" t="s">
        <v>226</v>
      </c>
      <c r="I6" s="166" t="s">
        <v>228</v>
      </c>
    </row>
    <row r="7" spans="1:9" ht="27" customHeight="1">
      <c r="A7" s="350" t="s">
        <v>117</v>
      </c>
      <c r="B7" s="55" t="s">
        <v>118</v>
      </c>
      <c r="C7" s="56"/>
      <c r="D7" s="93" t="s">
        <v>119</v>
      </c>
      <c r="E7" s="168">
        <v>7186288</v>
      </c>
      <c r="F7" s="169">
        <v>7122485</v>
      </c>
      <c r="G7" s="169">
        <v>7304357</v>
      </c>
      <c r="H7" s="169">
        <v>7868759</v>
      </c>
      <c r="I7" s="169">
        <v>8112851</v>
      </c>
    </row>
    <row r="8" spans="1:9" ht="27" customHeight="1">
      <c r="A8" s="303"/>
      <c r="B8" s="9"/>
      <c r="C8" s="30" t="s">
        <v>120</v>
      </c>
      <c r="D8" s="91" t="s">
        <v>42</v>
      </c>
      <c r="E8" s="170">
        <v>5439118</v>
      </c>
      <c r="F8" s="170">
        <v>5558386</v>
      </c>
      <c r="G8" s="170">
        <v>5539597</v>
      </c>
      <c r="H8" s="170">
        <v>5745342</v>
      </c>
      <c r="I8" s="171">
        <v>6021894</v>
      </c>
    </row>
    <row r="9" spans="1:9" ht="27" customHeight="1">
      <c r="A9" s="303"/>
      <c r="B9" s="44" t="s">
        <v>121</v>
      </c>
      <c r="C9" s="43"/>
      <c r="D9" s="94"/>
      <c r="E9" s="172">
        <v>6934746</v>
      </c>
      <c r="F9" s="172">
        <v>6743871</v>
      </c>
      <c r="G9" s="172">
        <v>6827471</v>
      </c>
      <c r="H9" s="172">
        <v>7379012</v>
      </c>
      <c r="I9" s="173">
        <v>7581115</v>
      </c>
    </row>
    <row r="10" spans="1:9" ht="27" customHeight="1">
      <c r="A10" s="303"/>
      <c r="B10" s="44" t="s">
        <v>122</v>
      </c>
      <c r="C10" s="43"/>
      <c r="D10" s="94"/>
      <c r="E10" s="172">
        <v>251542</v>
      </c>
      <c r="F10" s="172">
        <v>378614</v>
      </c>
      <c r="G10" s="172">
        <v>476886</v>
      </c>
      <c r="H10" s="172">
        <v>489747</v>
      </c>
      <c r="I10" s="173">
        <v>531736</v>
      </c>
    </row>
    <row r="11" spans="1:9" ht="27" customHeight="1">
      <c r="A11" s="303"/>
      <c r="B11" s="44" t="s">
        <v>123</v>
      </c>
      <c r="C11" s="43"/>
      <c r="D11" s="94"/>
      <c r="E11" s="172">
        <v>250989</v>
      </c>
      <c r="F11" s="172">
        <v>249443</v>
      </c>
      <c r="G11" s="172">
        <v>351615</v>
      </c>
      <c r="H11" s="172">
        <v>362414</v>
      </c>
      <c r="I11" s="173">
        <v>404008</v>
      </c>
    </row>
    <row r="12" spans="1:9" ht="27" customHeight="1">
      <c r="A12" s="303"/>
      <c r="B12" s="44" t="s">
        <v>124</v>
      </c>
      <c r="C12" s="43"/>
      <c r="D12" s="94"/>
      <c r="E12" s="172">
        <v>552</v>
      </c>
      <c r="F12" s="172">
        <v>129171</v>
      </c>
      <c r="G12" s="172">
        <v>125270</v>
      </c>
      <c r="H12" s="172">
        <v>127333</v>
      </c>
      <c r="I12" s="173">
        <v>127729</v>
      </c>
    </row>
    <row r="13" spans="1:9" ht="27" customHeight="1">
      <c r="A13" s="303"/>
      <c r="B13" s="44" t="s">
        <v>125</v>
      </c>
      <c r="C13" s="43"/>
      <c r="D13" s="98"/>
      <c r="E13" s="174">
        <v>34</v>
      </c>
      <c r="F13" s="174">
        <v>128619</v>
      </c>
      <c r="G13" s="174">
        <v>-3901</v>
      </c>
      <c r="H13" s="174">
        <v>2063</v>
      </c>
      <c r="I13" s="175">
        <v>396</v>
      </c>
    </row>
    <row r="14" spans="1:9" ht="27" customHeight="1">
      <c r="A14" s="303"/>
      <c r="B14" s="100" t="s">
        <v>126</v>
      </c>
      <c r="C14" s="53"/>
      <c r="D14" s="98"/>
      <c r="E14" s="174">
        <v>0</v>
      </c>
      <c r="F14" s="174">
        <v>0</v>
      </c>
      <c r="G14" s="174">
        <v>0</v>
      </c>
      <c r="H14" s="174">
        <v>0</v>
      </c>
      <c r="I14" s="175">
        <v>0</v>
      </c>
    </row>
    <row r="15" spans="1:9" ht="27" customHeight="1">
      <c r="A15" s="303"/>
      <c r="B15" s="45" t="s">
        <v>127</v>
      </c>
      <c r="C15" s="46"/>
      <c r="D15" s="176"/>
      <c r="E15" s="177">
        <v>58490</v>
      </c>
      <c r="F15" s="177">
        <v>131273</v>
      </c>
      <c r="G15" s="177">
        <v>89088</v>
      </c>
      <c r="H15" s="177">
        <v>128346</v>
      </c>
      <c r="I15" s="178">
        <v>92090</v>
      </c>
    </row>
    <row r="16" spans="1:9" ht="27" customHeight="1">
      <c r="A16" s="303"/>
      <c r="B16" s="179" t="s">
        <v>128</v>
      </c>
      <c r="C16" s="180"/>
      <c r="D16" s="181" t="s">
        <v>43</v>
      </c>
      <c r="E16" s="182">
        <v>2267333</v>
      </c>
      <c r="F16" s="182">
        <v>2577859</v>
      </c>
      <c r="G16" s="182">
        <v>2755649</v>
      </c>
      <c r="H16" s="182">
        <v>2499454</v>
      </c>
      <c r="I16" s="183">
        <v>2626676</v>
      </c>
    </row>
    <row r="17" spans="1:9" ht="27" customHeight="1">
      <c r="A17" s="303"/>
      <c r="B17" s="44" t="s">
        <v>129</v>
      </c>
      <c r="C17" s="43"/>
      <c r="D17" s="91" t="s">
        <v>44</v>
      </c>
      <c r="E17" s="172">
        <v>987411</v>
      </c>
      <c r="F17" s="172">
        <v>1167704</v>
      </c>
      <c r="G17" s="172">
        <v>1192502</v>
      </c>
      <c r="H17" s="172">
        <v>1158525</v>
      </c>
      <c r="I17" s="173">
        <v>888362</v>
      </c>
    </row>
    <row r="18" spans="1:9" ht="27" customHeight="1">
      <c r="A18" s="303"/>
      <c r="B18" s="44" t="s">
        <v>130</v>
      </c>
      <c r="C18" s="43"/>
      <c r="D18" s="91" t="s">
        <v>45</v>
      </c>
      <c r="E18" s="172">
        <v>4899832</v>
      </c>
      <c r="F18" s="172">
        <v>4654683</v>
      </c>
      <c r="G18" s="172">
        <v>4305024</v>
      </c>
      <c r="H18" s="172">
        <v>4039388</v>
      </c>
      <c r="I18" s="173">
        <v>3831655</v>
      </c>
    </row>
    <row r="19" spans="1:9" ht="27" customHeight="1">
      <c r="A19" s="303"/>
      <c r="B19" s="44" t="s">
        <v>131</v>
      </c>
      <c r="C19" s="43"/>
      <c r="D19" s="91" t="s">
        <v>132</v>
      </c>
      <c r="E19" s="172">
        <f>E17+E18-E16</f>
        <v>3619910</v>
      </c>
      <c r="F19" s="172">
        <f>F17+F18-F16</f>
        <v>3244528</v>
      </c>
      <c r="G19" s="172">
        <f>G17+G18-G16</f>
        <v>2741877</v>
      </c>
      <c r="H19" s="172">
        <f>H17+H18-H16</f>
        <v>2698459</v>
      </c>
      <c r="I19" s="172">
        <f>I17+I18-I16</f>
        <v>2093341</v>
      </c>
    </row>
    <row r="20" spans="1:9" ht="27" customHeight="1">
      <c r="A20" s="303"/>
      <c r="B20" s="44" t="s">
        <v>133</v>
      </c>
      <c r="C20" s="43"/>
      <c r="D20" s="94" t="s">
        <v>134</v>
      </c>
      <c r="E20" s="184">
        <f>E18/E8</f>
        <v>0.90085046877085584</v>
      </c>
      <c r="F20" s="184">
        <f>F18/F8</f>
        <v>0.83741629314696753</v>
      </c>
      <c r="G20" s="184">
        <f>G18/G8</f>
        <v>0.77713667618781657</v>
      </c>
      <c r="H20" s="184">
        <f>H18/H8</f>
        <v>0.7030718101724841</v>
      </c>
      <c r="I20" s="184">
        <f>I18/I8</f>
        <v>0.63628735411151371</v>
      </c>
    </row>
    <row r="21" spans="1:9" ht="27" customHeight="1">
      <c r="A21" s="303"/>
      <c r="B21" s="44" t="s">
        <v>135</v>
      </c>
      <c r="C21" s="43"/>
      <c r="D21" s="94" t="s">
        <v>136</v>
      </c>
      <c r="E21" s="184">
        <f>E19/E8</f>
        <v>0.66553253670907675</v>
      </c>
      <c r="F21" s="184">
        <f>F19/F8</f>
        <v>0.58371764753293487</v>
      </c>
      <c r="G21" s="184">
        <f>G19/G8</f>
        <v>0.49495965139702403</v>
      </c>
      <c r="H21" s="184">
        <f>H19/H8</f>
        <v>0.46967769716754892</v>
      </c>
      <c r="I21" s="184">
        <f>I19/I8</f>
        <v>0.34762169510124225</v>
      </c>
    </row>
    <row r="22" spans="1:9" ht="27" customHeight="1">
      <c r="A22" s="303"/>
      <c r="B22" s="44" t="s">
        <v>137</v>
      </c>
      <c r="C22" s="43"/>
      <c r="D22" s="94" t="s">
        <v>138</v>
      </c>
      <c r="E22" s="172">
        <f>E18/E24*1000000</f>
        <v>362540.41816845548</v>
      </c>
      <c r="F22" s="172">
        <f>F18/F24*1000000</f>
        <v>344401.75117465272</v>
      </c>
      <c r="G22" s="172">
        <f>G18/G24*1000000</f>
        <v>318530.34985388012</v>
      </c>
      <c r="H22" s="172">
        <f>H18/H24*1000000</f>
        <v>298875.84200124437</v>
      </c>
      <c r="I22" s="172">
        <f>I18/I24*1000000</f>
        <v>283505.59896283253</v>
      </c>
    </row>
    <row r="23" spans="1:9" ht="27" customHeight="1">
      <c r="A23" s="303"/>
      <c r="B23" s="44" t="s">
        <v>139</v>
      </c>
      <c r="C23" s="43"/>
      <c r="D23" s="94" t="s">
        <v>140</v>
      </c>
      <c r="E23" s="172">
        <f>E19/E24*1000000</f>
        <v>267838.50653087167</v>
      </c>
      <c r="F23" s="172">
        <f>F19/F24*1000000</f>
        <v>240063.85073595637</v>
      </c>
      <c r="G23" s="172">
        <f>G19/G24*1000000</f>
        <v>202872.51361811391</v>
      </c>
      <c r="H23" s="172">
        <f>H19/H24*1000000</f>
        <v>199659.99941843562</v>
      </c>
      <c r="I23" s="172">
        <f>I19/I24*1000000</f>
        <v>154887.09031435626</v>
      </c>
    </row>
    <row r="24" spans="1:9" ht="27" customHeight="1">
      <c r="A24" s="303"/>
      <c r="B24" s="185" t="s">
        <v>141</v>
      </c>
      <c r="C24" s="186"/>
      <c r="D24" s="187" t="s">
        <v>142</v>
      </c>
      <c r="E24" s="177">
        <v>13515271</v>
      </c>
      <c r="F24" s="177">
        <f>E24</f>
        <v>13515271</v>
      </c>
      <c r="G24" s="177">
        <f>F24</f>
        <v>13515271</v>
      </c>
      <c r="H24" s="178">
        <f>G24</f>
        <v>13515271</v>
      </c>
      <c r="I24" s="178">
        <f>H24</f>
        <v>13515271</v>
      </c>
    </row>
    <row r="25" spans="1:9" ht="27" customHeight="1">
      <c r="A25" s="303"/>
      <c r="B25" s="10" t="s">
        <v>143</v>
      </c>
      <c r="C25" s="188"/>
      <c r="D25" s="189"/>
      <c r="E25" s="170">
        <v>3642202</v>
      </c>
      <c r="F25" s="170">
        <v>3843487</v>
      </c>
      <c r="G25" s="170">
        <v>3883591</v>
      </c>
      <c r="H25" s="170">
        <v>3824152</v>
      </c>
      <c r="I25" s="190">
        <v>3949870</v>
      </c>
    </row>
    <row r="26" spans="1:9" ht="27" customHeight="1">
      <c r="A26" s="303"/>
      <c r="B26" s="191" t="s">
        <v>144</v>
      </c>
      <c r="C26" s="192"/>
      <c r="D26" s="193"/>
      <c r="E26" s="194">
        <v>1.0029999999999999</v>
      </c>
      <c r="F26" s="194">
        <v>1.101</v>
      </c>
      <c r="G26" s="194">
        <v>1.1619999999999999</v>
      </c>
      <c r="H26" s="194">
        <v>1.1788400000000001</v>
      </c>
      <c r="I26" s="195">
        <v>1.17736</v>
      </c>
    </row>
    <row r="27" spans="1:9" ht="27" customHeight="1">
      <c r="A27" s="303"/>
      <c r="B27" s="191" t="s">
        <v>145</v>
      </c>
      <c r="C27" s="192"/>
      <c r="D27" s="193"/>
      <c r="E27" s="196">
        <v>0</v>
      </c>
      <c r="F27" s="196">
        <v>3.4</v>
      </c>
      <c r="G27" s="196">
        <v>3.2</v>
      </c>
      <c r="H27" s="196">
        <v>3.3</v>
      </c>
      <c r="I27" s="197">
        <v>3.23</v>
      </c>
    </row>
    <row r="28" spans="1:9" ht="27" customHeight="1">
      <c r="A28" s="303"/>
      <c r="B28" s="191" t="s">
        <v>146</v>
      </c>
      <c r="C28" s="192"/>
      <c r="D28" s="193"/>
      <c r="E28" s="196">
        <v>81.5</v>
      </c>
      <c r="F28" s="196">
        <v>79.599999999999994</v>
      </c>
      <c r="G28" s="196">
        <v>82.2</v>
      </c>
      <c r="H28" s="196">
        <v>77.5</v>
      </c>
      <c r="I28" s="197">
        <v>74.400000000000006</v>
      </c>
    </row>
    <row r="29" spans="1:9" ht="27" customHeight="1">
      <c r="A29" s="303"/>
      <c r="B29" s="198" t="s">
        <v>147</v>
      </c>
      <c r="C29" s="199"/>
      <c r="D29" s="200"/>
      <c r="E29" s="201">
        <v>88.7</v>
      </c>
      <c r="F29" s="201">
        <v>89.5</v>
      </c>
      <c r="G29" s="201">
        <v>89.3</v>
      </c>
      <c r="H29" s="201">
        <v>90.268000000000001</v>
      </c>
      <c r="I29" s="202">
        <v>90.32</v>
      </c>
    </row>
    <row r="30" spans="1:9" ht="27" customHeight="1">
      <c r="A30" s="303"/>
      <c r="B30" s="350" t="s">
        <v>148</v>
      </c>
      <c r="C30" s="25" t="s">
        <v>149</v>
      </c>
      <c r="D30" s="203"/>
      <c r="E30" s="204">
        <v>0</v>
      </c>
      <c r="F30" s="204">
        <v>0</v>
      </c>
      <c r="G30" s="204">
        <v>0</v>
      </c>
      <c r="H30" s="204">
        <v>0</v>
      </c>
      <c r="I30" s="205">
        <v>0</v>
      </c>
    </row>
    <row r="31" spans="1:9" ht="27" customHeight="1">
      <c r="A31" s="303"/>
      <c r="B31" s="303"/>
      <c r="C31" s="191" t="s">
        <v>150</v>
      </c>
      <c r="D31" s="193"/>
      <c r="E31" s="196">
        <v>2</v>
      </c>
      <c r="F31" s="196">
        <v>0</v>
      </c>
      <c r="G31" s="196">
        <v>0</v>
      </c>
      <c r="H31" s="196">
        <v>0</v>
      </c>
      <c r="I31" s="197">
        <v>0</v>
      </c>
    </row>
    <row r="32" spans="1:9" ht="27" customHeight="1">
      <c r="A32" s="303"/>
      <c r="B32" s="303"/>
      <c r="C32" s="191" t="s">
        <v>151</v>
      </c>
      <c r="D32" s="193"/>
      <c r="E32" s="196">
        <v>1.3</v>
      </c>
      <c r="F32" s="196">
        <v>1.5</v>
      </c>
      <c r="G32" s="196">
        <v>1.6</v>
      </c>
      <c r="H32" s="196">
        <v>1.5</v>
      </c>
      <c r="I32" s="197">
        <v>1.5</v>
      </c>
    </row>
    <row r="33" spans="1:9" ht="27" customHeight="1">
      <c r="A33" s="304"/>
      <c r="B33" s="304"/>
      <c r="C33" s="198" t="s">
        <v>152</v>
      </c>
      <c r="D33" s="200"/>
      <c r="E33" s="201">
        <v>32.1</v>
      </c>
      <c r="F33" s="201">
        <v>19.8</v>
      </c>
      <c r="G33" s="201">
        <v>12.5</v>
      </c>
      <c r="H33" s="201">
        <v>22.7</v>
      </c>
      <c r="I33" s="206">
        <v>23.6</v>
      </c>
    </row>
    <row r="34" spans="1:9" ht="27" customHeight="1">
      <c r="A34" s="2" t="s">
        <v>229</v>
      </c>
      <c r="B34" s="8"/>
      <c r="C34" s="8"/>
      <c r="D34" s="8"/>
      <c r="E34" s="207"/>
      <c r="F34" s="207"/>
      <c r="G34" s="207"/>
      <c r="H34" s="207"/>
      <c r="I34" s="208"/>
    </row>
    <row r="35" spans="1:9" ht="27" customHeight="1">
      <c r="A35" s="13" t="s">
        <v>111</v>
      </c>
    </row>
    <row r="36" spans="1:9">
      <c r="A36" s="209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3" firstPageNumber="2" orientation="portrait" cellComments="asDisplayed" useFirstPageNumber="1" r:id="rId1"/>
  <headerFooter alignWithMargins="0">
    <oddHeader>&amp;R&amp;"明朝,斜体"&amp;9都道府県－3-2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view="pageBreakPreview" zoomScaleNormal="100" zoomScaleSheetLayoutView="100" workbookViewId="0">
      <pane xSplit="5" ySplit="7" topLeftCell="F8" activePane="bottomRight" state="frozen"/>
      <selection activeCell="F18" sqref="F18"/>
      <selection pane="topRight" activeCell="F18" sqref="F18"/>
      <selection pane="bottomLeft" activeCell="F18" sqref="F1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2" width="12" style="2" customWidth="1"/>
    <col min="23" max="23" width="20.36328125" style="2" customWidth="1"/>
    <col min="24" max="25" width="12" style="2" customWidth="1"/>
    <col min="26" max="26" width="12.54296875" style="2" customWidth="1"/>
    <col min="27" max="27" width="13" style="2" customWidth="1"/>
    <col min="28" max="16384" width="9" style="2"/>
  </cols>
  <sheetData>
    <row r="1" spans="1:27" ht="33.9" customHeight="1">
      <c r="A1" s="64" t="s">
        <v>0</v>
      </c>
      <c r="B1" s="28"/>
      <c r="C1" s="28"/>
      <c r="D1" s="102" t="s">
        <v>247</v>
      </c>
      <c r="E1" s="35"/>
      <c r="F1" s="35"/>
      <c r="G1" s="35"/>
    </row>
    <row r="2" spans="1:27" ht="15" customHeight="1"/>
    <row r="3" spans="1:27" ht="15" customHeight="1">
      <c r="A3" s="36" t="s">
        <v>153</v>
      </c>
      <c r="B3" s="36"/>
      <c r="C3" s="36"/>
      <c r="D3" s="36"/>
    </row>
    <row r="4" spans="1:27" ht="15" customHeight="1">
      <c r="A4" s="36"/>
      <c r="B4" s="36"/>
      <c r="C4" s="36"/>
      <c r="D4" s="36"/>
    </row>
    <row r="5" spans="1:27" ht="15.9" customHeight="1">
      <c r="A5" s="31" t="s">
        <v>230</v>
      </c>
      <c r="B5" s="31"/>
      <c r="C5" s="31"/>
      <c r="D5" s="31"/>
      <c r="K5" s="37"/>
      <c r="AA5" s="37" t="s">
        <v>48</v>
      </c>
    </row>
    <row r="6" spans="1:27" ht="15.9" customHeight="1">
      <c r="A6" s="328" t="s">
        <v>49</v>
      </c>
      <c r="B6" s="329"/>
      <c r="C6" s="329"/>
      <c r="D6" s="329"/>
      <c r="E6" s="330"/>
      <c r="F6" s="317" t="s">
        <v>248</v>
      </c>
      <c r="G6" s="318"/>
      <c r="H6" s="317" t="s">
        <v>249</v>
      </c>
      <c r="I6" s="318"/>
      <c r="J6" s="317" t="s">
        <v>250</v>
      </c>
      <c r="K6" s="318"/>
      <c r="L6" s="317" t="s">
        <v>251</v>
      </c>
      <c r="M6" s="318"/>
      <c r="N6" s="317" t="s">
        <v>252</v>
      </c>
      <c r="O6" s="318"/>
      <c r="P6" s="317" t="s">
        <v>253</v>
      </c>
      <c r="Q6" s="318"/>
      <c r="R6" s="317" t="s">
        <v>254</v>
      </c>
      <c r="S6" s="318"/>
      <c r="T6" s="317" t="s">
        <v>255</v>
      </c>
      <c r="U6" s="318"/>
      <c r="V6" s="317" t="s">
        <v>256</v>
      </c>
      <c r="W6" s="318"/>
      <c r="X6" s="317" t="s">
        <v>257</v>
      </c>
      <c r="Y6" s="318"/>
      <c r="Z6" s="317" t="s">
        <v>258</v>
      </c>
      <c r="AA6" s="318"/>
    </row>
    <row r="7" spans="1:27" ht="15.9" customHeight="1">
      <c r="A7" s="331"/>
      <c r="B7" s="332"/>
      <c r="C7" s="332"/>
      <c r="D7" s="332"/>
      <c r="E7" s="333"/>
      <c r="F7" s="109" t="s">
        <v>227</v>
      </c>
      <c r="G7" s="38" t="s">
        <v>2</v>
      </c>
      <c r="H7" s="109" t="s">
        <v>227</v>
      </c>
      <c r="I7" s="38" t="s">
        <v>2</v>
      </c>
      <c r="J7" s="109" t="s">
        <v>227</v>
      </c>
      <c r="K7" s="38" t="s">
        <v>2</v>
      </c>
      <c r="L7" s="109" t="s">
        <v>227</v>
      </c>
      <c r="M7" s="38" t="s">
        <v>2</v>
      </c>
      <c r="N7" s="109" t="s">
        <v>227</v>
      </c>
      <c r="O7" s="248" t="s">
        <v>2</v>
      </c>
      <c r="P7" s="109" t="s">
        <v>227</v>
      </c>
      <c r="Q7" s="38" t="s">
        <v>2</v>
      </c>
      <c r="R7" s="109" t="s">
        <v>227</v>
      </c>
      <c r="S7" s="248" t="s">
        <v>2</v>
      </c>
      <c r="T7" s="109" t="s">
        <v>227</v>
      </c>
      <c r="U7" s="38" t="s">
        <v>2</v>
      </c>
      <c r="V7" s="109" t="s">
        <v>227</v>
      </c>
      <c r="W7" s="248" t="s">
        <v>2</v>
      </c>
      <c r="X7" s="109" t="s">
        <v>227</v>
      </c>
      <c r="Y7" s="38" t="s">
        <v>2</v>
      </c>
      <c r="Z7" s="109" t="s">
        <v>227</v>
      </c>
      <c r="AA7" s="248" t="s">
        <v>2</v>
      </c>
    </row>
    <row r="8" spans="1:27" ht="15.9" customHeight="1">
      <c r="A8" s="340" t="s">
        <v>83</v>
      </c>
      <c r="B8" s="55" t="s">
        <v>50</v>
      </c>
      <c r="C8" s="56"/>
      <c r="D8" s="56"/>
      <c r="E8" s="93" t="s">
        <v>41</v>
      </c>
      <c r="F8" s="110">
        <v>338501</v>
      </c>
      <c r="G8" s="111">
        <v>338459</v>
      </c>
      <c r="H8" s="110">
        <v>2463</v>
      </c>
      <c r="I8" s="112">
        <v>1687</v>
      </c>
      <c r="J8" s="110">
        <v>180156</v>
      </c>
      <c r="K8" s="113">
        <v>180069</v>
      </c>
      <c r="L8" s="110">
        <v>54573</v>
      </c>
      <c r="M8" s="112">
        <v>56329</v>
      </c>
      <c r="N8" s="110">
        <v>1847</v>
      </c>
      <c r="O8" s="113">
        <v>1723</v>
      </c>
      <c r="P8" s="110">
        <v>165998</v>
      </c>
      <c r="Q8" s="112">
        <v>161412</v>
      </c>
      <c r="R8" s="110">
        <v>376055</v>
      </c>
      <c r="S8" s="113">
        <v>373239</v>
      </c>
      <c r="T8" s="256">
        <f>T9+T10</f>
        <v>65909</v>
      </c>
      <c r="U8" s="112">
        <v>517945</v>
      </c>
      <c r="V8" s="256">
        <v>15250</v>
      </c>
      <c r="W8" s="113">
        <v>48624.2</v>
      </c>
      <c r="X8" s="256">
        <v>4626</v>
      </c>
      <c r="Y8" s="112">
        <v>4635</v>
      </c>
      <c r="Z8" s="110">
        <v>11</v>
      </c>
      <c r="AA8" s="113">
        <v>3</v>
      </c>
    </row>
    <row r="9" spans="1:27" ht="15.9" customHeight="1">
      <c r="A9" s="341"/>
      <c r="B9" s="8"/>
      <c r="C9" s="251" t="s">
        <v>51</v>
      </c>
      <c r="D9" s="43"/>
      <c r="E9" s="91" t="s">
        <v>42</v>
      </c>
      <c r="F9" s="70">
        <f>+F8-F10</f>
        <v>338501</v>
      </c>
      <c r="G9" s="115">
        <v>338459</v>
      </c>
      <c r="H9" s="70">
        <f>+H8-H10</f>
        <v>1544</v>
      </c>
      <c r="I9" s="116">
        <v>1687</v>
      </c>
      <c r="J9" s="70">
        <v>180031</v>
      </c>
      <c r="K9" s="117">
        <v>178594</v>
      </c>
      <c r="L9" s="70">
        <v>54573</v>
      </c>
      <c r="M9" s="116">
        <v>56309</v>
      </c>
      <c r="N9" s="70">
        <v>1847</v>
      </c>
      <c r="O9" s="117">
        <v>1723</v>
      </c>
      <c r="P9" s="70">
        <f>P8-P10</f>
        <v>165010</v>
      </c>
      <c r="Q9" s="116">
        <v>161412</v>
      </c>
      <c r="R9" s="70">
        <v>375752</v>
      </c>
      <c r="S9" s="117">
        <v>373239</v>
      </c>
      <c r="T9" s="257">
        <v>19499</v>
      </c>
      <c r="U9" s="116">
        <v>19005</v>
      </c>
      <c r="V9" s="257">
        <v>15250</v>
      </c>
      <c r="W9" s="117">
        <v>48624.2</v>
      </c>
      <c r="X9" s="257">
        <v>4626</v>
      </c>
      <c r="Y9" s="116">
        <v>4635</v>
      </c>
      <c r="Z9" s="70">
        <v>11</v>
      </c>
      <c r="AA9" s="117">
        <v>3</v>
      </c>
    </row>
    <row r="10" spans="1:27" ht="15.9" customHeight="1">
      <c r="A10" s="341"/>
      <c r="B10" s="10"/>
      <c r="C10" s="251" t="s">
        <v>52</v>
      </c>
      <c r="D10" s="43"/>
      <c r="E10" s="91" t="s">
        <v>43</v>
      </c>
      <c r="F10" s="70">
        <v>0</v>
      </c>
      <c r="G10" s="115">
        <v>0</v>
      </c>
      <c r="H10" s="70">
        <v>919</v>
      </c>
      <c r="I10" s="116">
        <v>0</v>
      </c>
      <c r="J10" s="118">
        <v>125</v>
      </c>
      <c r="K10" s="119">
        <v>1474</v>
      </c>
      <c r="L10" s="70">
        <v>0</v>
      </c>
      <c r="M10" s="116">
        <v>19</v>
      </c>
      <c r="N10" s="70">
        <v>0</v>
      </c>
      <c r="O10" s="117">
        <v>0</v>
      </c>
      <c r="P10" s="70">
        <v>988</v>
      </c>
      <c r="Q10" s="116">
        <v>0</v>
      </c>
      <c r="R10" s="70">
        <v>303</v>
      </c>
      <c r="S10" s="117">
        <v>0</v>
      </c>
      <c r="T10" s="257">
        <v>46410</v>
      </c>
      <c r="U10" s="116">
        <v>498940</v>
      </c>
      <c r="V10" s="257">
        <v>0</v>
      </c>
      <c r="W10" s="117">
        <v>0</v>
      </c>
      <c r="X10" s="257">
        <v>0</v>
      </c>
      <c r="Y10" s="116">
        <v>0</v>
      </c>
      <c r="Z10" s="70">
        <v>0</v>
      </c>
      <c r="AA10" s="117">
        <v>0</v>
      </c>
    </row>
    <row r="11" spans="1:27" ht="15.9" customHeight="1">
      <c r="A11" s="341"/>
      <c r="B11" s="50" t="s">
        <v>53</v>
      </c>
      <c r="C11" s="63"/>
      <c r="D11" s="63"/>
      <c r="E11" s="90" t="s">
        <v>44</v>
      </c>
      <c r="F11" s="120">
        <v>308624</v>
      </c>
      <c r="G11" s="121">
        <v>305206</v>
      </c>
      <c r="H11" s="120">
        <v>2463</v>
      </c>
      <c r="I11" s="122">
        <v>1687</v>
      </c>
      <c r="J11" s="120">
        <v>146136</v>
      </c>
      <c r="K11" s="123">
        <v>140136</v>
      </c>
      <c r="L11" s="120">
        <v>56410</v>
      </c>
      <c r="M11" s="122">
        <v>55786</v>
      </c>
      <c r="N11" s="120">
        <v>1057</v>
      </c>
      <c r="O11" s="123">
        <v>1015</v>
      </c>
      <c r="P11" s="120">
        <v>169390</v>
      </c>
      <c r="Q11" s="122">
        <v>164503</v>
      </c>
      <c r="R11" s="120">
        <v>348951</v>
      </c>
      <c r="S11" s="123">
        <v>337889</v>
      </c>
      <c r="T11" s="259">
        <f>T12+T13</f>
        <v>40219</v>
      </c>
      <c r="U11" s="122">
        <v>55066</v>
      </c>
      <c r="V11" s="259">
        <v>5369</v>
      </c>
      <c r="W11" s="123">
        <v>39782</v>
      </c>
      <c r="X11" s="259">
        <v>3114</v>
      </c>
      <c r="Y11" s="122">
        <v>2974.8</v>
      </c>
      <c r="Z11" s="120">
        <v>0</v>
      </c>
      <c r="AA11" s="123">
        <v>0</v>
      </c>
    </row>
    <row r="12" spans="1:27" ht="15.9" customHeight="1">
      <c r="A12" s="341"/>
      <c r="B12" s="7"/>
      <c r="C12" s="251" t="s">
        <v>54</v>
      </c>
      <c r="D12" s="43"/>
      <c r="E12" s="91" t="s">
        <v>45</v>
      </c>
      <c r="F12" s="70">
        <f>+F11-F13</f>
        <v>308624</v>
      </c>
      <c r="G12" s="115">
        <v>305206</v>
      </c>
      <c r="H12" s="120">
        <f>+H11-H13</f>
        <v>1577</v>
      </c>
      <c r="I12" s="116">
        <v>1687</v>
      </c>
      <c r="J12" s="120">
        <v>146136</v>
      </c>
      <c r="K12" s="117">
        <v>140136</v>
      </c>
      <c r="L12" s="70">
        <v>56393</v>
      </c>
      <c r="M12" s="116">
        <v>55778</v>
      </c>
      <c r="N12" s="70">
        <v>1057</v>
      </c>
      <c r="O12" s="117">
        <v>1015</v>
      </c>
      <c r="P12" s="70">
        <f>P11-P13</f>
        <v>169219</v>
      </c>
      <c r="Q12" s="116">
        <v>164435</v>
      </c>
      <c r="R12" s="70">
        <v>348951</v>
      </c>
      <c r="S12" s="117">
        <v>337889</v>
      </c>
      <c r="T12" s="257">
        <v>32630</v>
      </c>
      <c r="U12" s="116">
        <v>31238</v>
      </c>
      <c r="V12" s="257">
        <v>5345</v>
      </c>
      <c r="W12" s="117">
        <v>38398.300000000003</v>
      </c>
      <c r="X12" s="257">
        <v>3114</v>
      </c>
      <c r="Y12" s="116">
        <v>2974.8</v>
      </c>
      <c r="Z12" s="70">
        <v>0</v>
      </c>
      <c r="AA12" s="117">
        <v>0</v>
      </c>
    </row>
    <row r="13" spans="1:27" ht="15.9" customHeight="1">
      <c r="A13" s="341"/>
      <c r="B13" s="8"/>
      <c r="C13" s="250" t="s">
        <v>55</v>
      </c>
      <c r="D13" s="53"/>
      <c r="E13" s="255" t="s">
        <v>46</v>
      </c>
      <c r="F13" s="252">
        <v>0</v>
      </c>
      <c r="G13" s="149">
        <v>0</v>
      </c>
      <c r="H13" s="118">
        <v>886</v>
      </c>
      <c r="I13" s="119">
        <v>0</v>
      </c>
      <c r="J13" s="118">
        <v>0</v>
      </c>
      <c r="K13" s="119">
        <v>0</v>
      </c>
      <c r="L13" s="252">
        <v>17</v>
      </c>
      <c r="M13" s="124">
        <v>8</v>
      </c>
      <c r="N13" s="252">
        <v>0</v>
      </c>
      <c r="O13" s="125">
        <v>0</v>
      </c>
      <c r="P13" s="252">
        <v>171</v>
      </c>
      <c r="Q13" s="124">
        <v>67</v>
      </c>
      <c r="R13" s="252">
        <v>0</v>
      </c>
      <c r="S13" s="125">
        <v>0</v>
      </c>
      <c r="T13" s="260">
        <v>7589</v>
      </c>
      <c r="U13" s="124">
        <v>23828</v>
      </c>
      <c r="V13" s="260">
        <v>24</v>
      </c>
      <c r="W13" s="125">
        <v>1383.7</v>
      </c>
      <c r="X13" s="260">
        <v>0</v>
      </c>
      <c r="Y13" s="124">
        <v>0</v>
      </c>
      <c r="Z13" s="252">
        <v>0</v>
      </c>
      <c r="AA13" s="125">
        <v>0</v>
      </c>
    </row>
    <row r="14" spans="1:27" ht="15.9" customHeight="1">
      <c r="A14" s="341"/>
      <c r="B14" s="44" t="s">
        <v>56</v>
      </c>
      <c r="C14" s="43"/>
      <c r="D14" s="43"/>
      <c r="E14" s="91" t="s">
        <v>97</v>
      </c>
      <c r="F14" s="69">
        <f t="shared" ref="F14:P15" si="0">F9-F12</f>
        <v>29877</v>
      </c>
      <c r="G14" s="126">
        <f t="shared" si="0"/>
        <v>33253</v>
      </c>
      <c r="H14" s="69">
        <f t="shared" si="0"/>
        <v>-33</v>
      </c>
      <c r="I14" s="126">
        <f t="shared" si="0"/>
        <v>0</v>
      </c>
      <c r="J14" s="69">
        <f t="shared" si="0"/>
        <v>33895</v>
      </c>
      <c r="K14" s="126">
        <f t="shared" si="0"/>
        <v>38458</v>
      </c>
      <c r="L14" s="69">
        <f t="shared" si="0"/>
        <v>-1820</v>
      </c>
      <c r="M14" s="126">
        <f t="shared" si="0"/>
        <v>531</v>
      </c>
      <c r="N14" s="69">
        <f t="shared" si="0"/>
        <v>790</v>
      </c>
      <c r="O14" s="126">
        <f t="shared" si="0"/>
        <v>708</v>
      </c>
      <c r="P14" s="69">
        <f>P9-P12</f>
        <v>-4209</v>
      </c>
      <c r="Q14" s="126">
        <f t="shared" ref="Q14:Z15" si="1">Q9-Q12</f>
        <v>-3023</v>
      </c>
      <c r="R14" s="69">
        <f>R9-R12+1</f>
        <v>26802</v>
      </c>
      <c r="S14" s="126">
        <f>S9-S12-1</f>
        <v>35349</v>
      </c>
      <c r="T14" s="239">
        <f t="shared" ref="T14:T15" si="2">T9-T12</f>
        <v>-13131</v>
      </c>
      <c r="U14" s="126">
        <f>U9-U12</f>
        <v>-12233</v>
      </c>
      <c r="V14" s="239">
        <f t="shared" ref="V14:V15" si="3">V9-V12</f>
        <v>9905</v>
      </c>
      <c r="W14" s="126">
        <f t="shared" si="1"/>
        <v>10225.899999999994</v>
      </c>
      <c r="X14" s="239">
        <f t="shared" si="1"/>
        <v>1512</v>
      </c>
      <c r="Y14" s="126">
        <f t="shared" si="1"/>
        <v>1660.1999999999998</v>
      </c>
      <c r="Z14" s="69">
        <f t="shared" si="1"/>
        <v>11</v>
      </c>
      <c r="AA14" s="126">
        <f>AA9-AA12</f>
        <v>3</v>
      </c>
    </row>
    <row r="15" spans="1:27" ht="15.9" customHeight="1">
      <c r="A15" s="341"/>
      <c r="B15" s="44" t="s">
        <v>57</v>
      </c>
      <c r="C15" s="43"/>
      <c r="D15" s="43"/>
      <c r="E15" s="91" t="s">
        <v>98</v>
      </c>
      <c r="F15" s="69">
        <f t="shared" si="0"/>
        <v>0</v>
      </c>
      <c r="G15" s="126">
        <f t="shared" si="0"/>
        <v>0</v>
      </c>
      <c r="H15" s="69">
        <f t="shared" si="0"/>
        <v>33</v>
      </c>
      <c r="I15" s="126">
        <f t="shared" si="0"/>
        <v>0</v>
      </c>
      <c r="J15" s="69">
        <f t="shared" si="0"/>
        <v>125</v>
      </c>
      <c r="K15" s="126">
        <f t="shared" si="0"/>
        <v>1474</v>
      </c>
      <c r="L15" s="69">
        <f t="shared" si="0"/>
        <v>-17</v>
      </c>
      <c r="M15" s="126">
        <f t="shared" si="0"/>
        <v>11</v>
      </c>
      <c r="N15" s="69">
        <f t="shared" si="0"/>
        <v>0</v>
      </c>
      <c r="O15" s="126">
        <f t="shared" si="0"/>
        <v>0</v>
      </c>
      <c r="P15" s="69">
        <f t="shared" si="0"/>
        <v>817</v>
      </c>
      <c r="Q15" s="126">
        <f t="shared" si="1"/>
        <v>-67</v>
      </c>
      <c r="R15" s="69">
        <f t="shared" si="1"/>
        <v>303</v>
      </c>
      <c r="S15" s="126">
        <f>S10-S13</f>
        <v>0</v>
      </c>
      <c r="T15" s="239">
        <f t="shared" si="2"/>
        <v>38821</v>
      </c>
      <c r="U15" s="126">
        <f>U10-U13</f>
        <v>475112</v>
      </c>
      <c r="V15" s="239">
        <f t="shared" si="3"/>
        <v>-24</v>
      </c>
      <c r="W15" s="126">
        <f t="shared" si="1"/>
        <v>-1383.7</v>
      </c>
      <c r="X15" s="239">
        <f t="shared" si="1"/>
        <v>0</v>
      </c>
      <c r="Y15" s="126">
        <f t="shared" si="1"/>
        <v>0</v>
      </c>
      <c r="Z15" s="69">
        <f t="shared" si="1"/>
        <v>0</v>
      </c>
      <c r="AA15" s="126">
        <f>AA10-AA13</f>
        <v>0</v>
      </c>
    </row>
    <row r="16" spans="1:27" ht="15.9" customHeight="1">
      <c r="A16" s="341"/>
      <c r="B16" s="44" t="s">
        <v>58</v>
      </c>
      <c r="C16" s="43"/>
      <c r="D16" s="43"/>
      <c r="E16" s="91" t="s">
        <v>99</v>
      </c>
      <c r="F16" s="69">
        <f t="shared" ref="F16" si="4">F8-F11</f>
        <v>29877</v>
      </c>
      <c r="G16" s="126">
        <f>G8-G11</f>
        <v>33253</v>
      </c>
      <c r="H16" s="69">
        <f t="shared" ref="H16" si="5">H8-H11</f>
        <v>0</v>
      </c>
      <c r="I16" s="126">
        <f>I8-I11</f>
        <v>0</v>
      </c>
      <c r="J16" s="69">
        <f t="shared" ref="J16" si="6">J8-J11</f>
        <v>34020</v>
      </c>
      <c r="K16" s="126">
        <f>K8-K11-1</f>
        <v>39932</v>
      </c>
      <c r="L16" s="69">
        <f t="shared" ref="L16" si="7">L8-L11</f>
        <v>-1837</v>
      </c>
      <c r="M16" s="126">
        <f>M8-M11</f>
        <v>543</v>
      </c>
      <c r="N16" s="69">
        <f t="shared" ref="N16" si="8">N8-N11</f>
        <v>790</v>
      </c>
      <c r="O16" s="126">
        <f>O8-O11</f>
        <v>708</v>
      </c>
      <c r="P16" s="69">
        <f t="shared" ref="P16:AA16" si="9">P8-P11</f>
        <v>-3392</v>
      </c>
      <c r="Q16" s="126">
        <f t="shared" si="9"/>
        <v>-3091</v>
      </c>
      <c r="R16" s="69">
        <f>R8-R11</f>
        <v>27104</v>
      </c>
      <c r="S16" s="126">
        <f>S8-S11-1</f>
        <v>35349</v>
      </c>
      <c r="T16" s="239">
        <f t="shared" ref="T16" si="10">T8-T11</f>
        <v>25690</v>
      </c>
      <c r="U16" s="126">
        <f>U8-U11</f>
        <v>462879</v>
      </c>
      <c r="V16" s="239">
        <f>V8-V11</f>
        <v>9881</v>
      </c>
      <c r="W16" s="126">
        <f t="shared" si="9"/>
        <v>8842.1999999999971</v>
      </c>
      <c r="X16" s="239">
        <f t="shared" si="9"/>
        <v>1512</v>
      </c>
      <c r="Y16" s="126">
        <f t="shared" si="9"/>
        <v>1660.1999999999998</v>
      </c>
      <c r="Z16" s="69">
        <f t="shared" si="9"/>
        <v>11</v>
      </c>
      <c r="AA16" s="126">
        <f t="shared" si="9"/>
        <v>3</v>
      </c>
    </row>
    <row r="17" spans="1:27" ht="15.9" customHeight="1">
      <c r="A17" s="341"/>
      <c r="B17" s="44" t="s">
        <v>59</v>
      </c>
      <c r="C17" s="43"/>
      <c r="D17" s="43"/>
      <c r="E17" s="34"/>
      <c r="F17" s="211">
        <v>0</v>
      </c>
      <c r="G17" s="212">
        <v>0</v>
      </c>
      <c r="H17" s="118">
        <v>0</v>
      </c>
      <c r="I17" s="119">
        <v>0</v>
      </c>
      <c r="J17" s="70">
        <v>193708</v>
      </c>
      <c r="K17" s="117">
        <v>223785</v>
      </c>
      <c r="L17" s="70">
        <v>13213</v>
      </c>
      <c r="M17" s="116">
        <v>10331</v>
      </c>
      <c r="N17" s="118">
        <v>0</v>
      </c>
      <c r="O17" s="127">
        <v>0</v>
      </c>
      <c r="P17" s="70">
        <v>780</v>
      </c>
      <c r="Q17" s="116">
        <v>0</v>
      </c>
      <c r="R17" s="118">
        <v>0</v>
      </c>
      <c r="S17" s="127">
        <v>0</v>
      </c>
      <c r="T17" s="257">
        <v>0</v>
      </c>
      <c r="U17" s="116">
        <v>0</v>
      </c>
      <c r="V17" s="262">
        <v>0</v>
      </c>
      <c r="W17" s="127">
        <v>0</v>
      </c>
      <c r="X17" s="257">
        <v>0</v>
      </c>
      <c r="Y17" s="116">
        <v>0</v>
      </c>
      <c r="Z17" s="118">
        <v>0</v>
      </c>
      <c r="AA17" s="127">
        <v>0</v>
      </c>
    </row>
    <row r="18" spans="1:27" ht="15.9" customHeight="1">
      <c r="A18" s="342"/>
      <c r="B18" s="47" t="s">
        <v>60</v>
      </c>
      <c r="C18" s="31"/>
      <c r="D18" s="31"/>
      <c r="E18" s="17"/>
      <c r="F18" s="128">
        <v>0</v>
      </c>
      <c r="G18" s="129">
        <v>0</v>
      </c>
      <c r="H18" s="130">
        <v>0</v>
      </c>
      <c r="I18" s="131">
        <v>0</v>
      </c>
      <c r="J18" s="130">
        <v>0</v>
      </c>
      <c r="K18" s="131">
        <v>0</v>
      </c>
      <c r="L18" s="130">
        <v>0</v>
      </c>
      <c r="M18" s="131">
        <v>0</v>
      </c>
      <c r="N18" s="130">
        <v>0</v>
      </c>
      <c r="O18" s="132">
        <v>0</v>
      </c>
      <c r="P18" s="130">
        <v>0</v>
      </c>
      <c r="Q18" s="131">
        <v>0</v>
      </c>
      <c r="R18" s="130">
        <v>0</v>
      </c>
      <c r="S18" s="132">
        <v>0</v>
      </c>
      <c r="T18" s="264">
        <v>0</v>
      </c>
      <c r="U18" s="131">
        <v>0</v>
      </c>
      <c r="V18" s="264">
        <v>0</v>
      </c>
      <c r="W18" s="132">
        <v>0</v>
      </c>
      <c r="X18" s="264">
        <v>0</v>
      </c>
      <c r="Y18" s="131">
        <v>0</v>
      </c>
      <c r="Z18" s="130">
        <v>0</v>
      </c>
      <c r="AA18" s="132">
        <v>0</v>
      </c>
    </row>
    <row r="19" spans="1:27" ht="15.9" customHeight="1">
      <c r="A19" s="341" t="s">
        <v>84</v>
      </c>
      <c r="B19" s="50" t="s">
        <v>61</v>
      </c>
      <c r="C19" s="51"/>
      <c r="D19" s="51"/>
      <c r="E19" s="95"/>
      <c r="F19" s="65">
        <v>38923</v>
      </c>
      <c r="G19" s="133">
        <v>48459</v>
      </c>
      <c r="H19" s="66">
        <v>359</v>
      </c>
      <c r="I19" s="134">
        <v>238</v>
      </c>
      <c r="J19" s="66">
        <v>18464</v>
      </c>
      <c r="K19" s="135">
        <v>16939</v>
      </c>
      <c r="L19" s="66">
        <v>11436</v>
      </c>
      <c r="M19" s="134">
        <v>5938</v>
      </c>
      <c r="N19" s="66">
        <v>0</v>
      </c>
      <c r="O19" s="135">
        <v>0</v>
      </c>
      <c r="P19" s="66">
        <v>711</v>
      </c>
      <c r="Q19" s="134">
        <v>718</v>
      </c>
      <c r="R19" s="66">
        <v>179665</v>
      </c>
      <c r="S19" s="135">
        <v>183277</v>
      </c>
      <c r="T19" s="265">
        <v>1297</v>
      </c>
      <c r="U19" s="134">
        <v>72253</v>
      </c>
      <c r="V19" s="265">
        <v>166</v>
      </c>
      <c r="W19" s="135">
        <v>386.8</v>
      </c>
      <c r="X19" s="265">
        <v>0</v>
      </c>
      <c r="Y19" s="134">
        <v>0</v>
      </c>
      <c r="Z19" s="66">
        <v>7386</v>
      </c>
      <c r="AA19" s="135">
        <v>638</v>
      </c>
    </row>
    <row r="20" spans="1:27" ht="15.9" customHeight="1">
      <c r="A20" s="341"/>
      <c r="B20" s="19"/>
      <c r="C20" s="251" t="s">
        <v>62</v>
      </c>
      <c r="D20" s="43"/>
      <c r="E20" s="91"/>
      <c r="F20" s="69">
        <v>14957</v>
      </c>
      <c r="G20" s="126">
        <v>19982</v>
      </c>
      <c r="H20" s="70">
        <v>0</v>
      </c>
      <c r="I20" s="116">
        <v>0</v>
      </c>
      <c r="J20" s="70">
        <v>5000</v>
      </c>
      <c r="K20" s="119">
        <v>5000</v>
      </c>
      <c r="L20" s="70">
        <v>10770</v>
      </c>
      <c r="M20" s="116">
        <v>5600</v>
      </c>
      <c r="N20" s="70">
        <v>0</v>
      </c>
      <c r="O20" s="117">
        <v>0</v>
      </c>
      <c r="P20" s="70">
        <v>684</v>
      </c>
      <c r="Q20" s="116">
        <v>663</v>
      </c>
      <c r="R20" s="70">
        <v>73601</v>
      </c>
      <c r="S20" s="117">
        <v>77240</v>
      </c>
      <c r="T20" s="257">
        <v>1210</v>
      </c>
      <c r="U20" s="116">
        <v>5975</v>
      </c>
      <c r="V20" s="257">
        <v>0</v>
      </c>
      <c r="W20" s="117">
        <v>0</v>
      </c>
      <c r="X20" s="257">
        <v>0</v>
      </c>
      <c r="Y20" s="116">
        <v>0</v>
      </c>
      <c r="Z20" s="70">
        <v>0</v>
      </c>
      <c r="AA20" s="117">
        <v>0</v>
      </c>
    </row>
    <row r="21" spans="1:27" ht="15.9" customHeight="1">
      <c r="A21" s="341"/>
      <c r="B21" s="9" t="s">
        <v>63</v>
      </c>
      <c r="C21" s="63"/>
      <c r="D21" s="63"/>
      <c r="E21" s="90" t="s">
        <v>100</v>
      </c>
      <c r="F21" s="136">
        <v>38923</v>
      </c>
      <c r="G21" s="137">
        <v>48459</v>
      </c>
      <c r="H21" s="120">
        <v>359</v>
      </c>
      <c r="I21" s="122">
        <v>238</v>
      </c>
      <c r="J21" s="120">
        <v>18464</v>
      </c>
      <c r="K21" s="123">
        <v>16939</v>
      </c>
      <c r="L21" s="120">
        <v>11436</v>
      </c>
      <c r="M21" s="122">
        <v>5938</v>
      </c>
      <c r="N21" s="120">
        <v>0</v>
      </c>
      <c r="O21" s="123">
        <v>0</v>
      </c>
      <c r="P21" s="120">
        <v>711</v>
      </c>
      <c r="Q21" s="122">
        <v>718</v>
      </c>
      <c r="R21" s="120">
        <v>179665</v>
      </c>
      <c r="S21" s="123">
        <v>183277</v>
      </c>
      <c r="T21" s="259">
        <v>1297</v>
      </c>
      <c r="U21" s="122">
        <v>72253</v>
      </c>
      <c r="V21" s="259">
        <v>166</v>
      </c>
      <c r="W21" s="123">
        <v>386.8</v>
      </c>
      <c r="X21" s="259">
        <v>0</v>
      </c>
      <c r="Y21" s="122">
        <v>0</v>
      </c>
      <c r="Z21" s="120">
        <v>7386</v>
      </c>
      <c r="AA21" s="123">
        <v>638</v>
      </c>
    </row>
    <row r="22" spans="1:27" ht="15.9" customHeight="1">
      <c r="A22" s="341"/>
      <c r="B22" s="50" t="s">
        <v>64</v>
      </c>
      <c r="C22" s="51"/>
      <c r="D22" s="51"/>
      <c r="E22" s="95" t="s">
        <v>101</v>
      </c>
      <c r="F22" s="65">
        <v>128124</v>
      </c>
      <c r="G22" s="133">
        <v>133844</v>
      </c>
      <c r="H22" s="66">
        <v>698</v>
      </c>
      <c r="I22" s="134">
        <v>392</v>
      </c>
      <c r="J22" s="66">
        <v>106837</v>
      </c>
      <c r="K22" s="135">
        <v>90339</v>
      </c>
      <c r="L22" s="66">
        <v>19195</v>
      </c>
      <c r="M22" s="134">
        <v>11783</v>
      </c>
      <c r="N22" s="66">
        <v>217</v>
      </c>
      <c r="O22" s="135">
        <v>197</v>
      </c>
      <c r="P22" s="66">
        <v>29290</v>
      </c>
      <c r="Q22" s="134">
        <v>36648</v>
      </c>
      <c r="R22" s="66">
        <v>353662</v>
      </c>
      <c r="S22" s="135">
        <v>356812</v>
      </c>
      <c r="T22" s="265">
        <v>2593</v>
      </c>
      <c r="U22" s="134">
        <v>16277</v>
      </c>
      <c r="V22" s="265">
        <v>10679</v>
      </c>
      <c r="W22" s="135">
        <v>7849.8</v>
      </c>
      <c r="X22" s="265">
        <v>1890</v>
      </c>
      <c r="Y22" s="134">
        <v>635.29999999999995</v>
      </c>
      <c r="Z22" s="66">
        <v>7223</v>
      </c>
      <c r="AA22" s="135">
        <v>608</v>
      </c>
    </row>
    <row r="23" spans="1:27" ht="15.9" customHeight="1">
      <c r="A23" s="341"/>
      <c r="B23" s="7" t="s">
        <v>65</v>
      </c>
      <c r="C23" s="250" t="s">
        <v>66</v>
      </c>
      <c r="D23" s="53"/>
      <c r="E23" s="255"/>
      <c r="F23" s="254">
        <v>19019</v>
      </c>
      <c r="G23" s="253">
        <v>19545</v>
      </c>
      <c r="H23" s="252">
        <v>0</v>
      </c>
      <c r="I23" s="124">
        <v>0</v>
      </c>
      <c r="J23" s="252">
        <v>37264</v>
      </c>
      <c r="K23" s="125">
        <v>31595</v>
      </c>
      <c r="L23" s="252">
        <v>6300</v>
      </c>
      <c r="M23" s="124">
        <v>5380</v>
      </c>
      <c r="N23" s="252">
        <v>0</v>
      </c>
      <c r="O23" s="125">
        <v>0</v>
      </c>
      <c r="P23" s="252">
        <v>18381</v>
      </c>
      <c r="Q23" s="124">
        <v>26790</v>
      </c>
      <c r="R23" s="252">
        <v>131018</v>
      </c>
      <c r="S23" s="125">
        <v>149569</v>
      </c>
      <c r="T23" s="260">
        <v>0</v>
      </c>
      <c r="U23" s="124">
        <v>3063</v>
      </c>
      <c r="V23" s="260">
        <v>0</v>
      </c>
      <c r="W23" s="125">
        <v>0</v>
      </c>
      <c r="X23" s="260">
        <v>33</v>
      </c>
      <c r="Y23" s="124">
        <v>115.7</v>
      </c>
      <c r="Z23" s="252">
        <v>0</v>
      </c>
      <c r="AA23" s="125">
        <v>0</v>
      </c>
    </row>
    <row r="24" spans="1:27" ht="15.9" customHeight="1">
      <c r="A24" s="341"/>
      <c r="B24" s="44" t="s">
        <v>102</v>
      </c>
      <c r="C24" s="43"/>
      <c r="D24" s="43"/>
      <c r="E24" s="91" t="s">
        <v>103</v>
      </c>
      <c r="F24" s="69">
        <f t="shared" ref="F24" si="11">F21-F22</f>
        <v>-89201</v>
      </c>
      <c r="G24" s="126">
        <f>G21-G22</f>
        <v>-85385</v>
      </c>
      <c r="H24" s="69">
        <f t="shared" ref="H24" si="12">H21-H22</f>
        <v>-339</v>
      </c>
      <c r="I24" s="126">
        <f>I21-I22</f>
        <v>-154</v>
      </c>
      <c r="J24" s="69">
        <f t="shared" ref="J24:O24" si="13">J21-J22</f>
        <v>-88373</v>
      </c>
      <c r="K24" s="126">
        <f t="shared" si="13"/>
        <v>-73400</v>
      </c>
      <c r="L24" s="69">
        <f t="shared" si="13"/>
        <v>-7759</v>
      </c>
      <c r="M24" s="126">
        <f t="shared" si="13"/>
        <v>-5845</v>
      </c>
      <c r="N24" s="69">
        <f t="shared" si="13"/>
        <v>-217</v>
      </c>
      <c r="O24" s="126">
        <f t="shared" si="13"/>
        <v>-197</v>
      </c>
      <c r="P24" s="69">
        <f>P21-P22</f>
        <v>-28579</v>
      </c>
      <c r="Q24" s="126">
        <f t="shared" ref="Q24:AA24" si="14">Q21-Q22</f>
        <v>-35930</v>
      </c>
      <c r="R24" s="69">
        <f>R21-R22+1</f>
        <v>-173996</v>
      </c>
      <c r="S24" s="126">
        <f>S21-S22</f>
        <v>-173535</v>
      </c>
      <c r="T24" s="239">
        <f t="shared" ref="T24" si="15">T21-T22</f>
        <v>-1296</v>
      </c>
      <c r="U24" s="126">
        <f>U21-U22</f>
        <v>55976</v>
      </c>
      <c r="V24" s="239">
        <f t="shared" ref="V24" si="16">V21-V22</f>
        <v>-10513</v>
      </c>
      <c r="W24" s="126">
        <f t="shared" si="14"/>
        <v>-7463</v>
      </c>
      <c r="X24" s="239">
        <f>X21-X22</f>
        <v>-1890</v>
      </c>
      <c r="Y24" s="126">
        <f t="shared" si="14"/>
        <v>-635.29999999999995</v>
      </c>
      <c r="Z24" s="69">
        <f t="shared" si="14"/>
        <v>163</v>
      </c>
      <c r="AA24" s="126">
        <f t="shared" si="14"/>
        <v>30</v>
      </c>
    </row>
    <row r="25" spans="1:27" ht="15.9" customHeight="1">
      <c r="A25" s="341"/>
      <c r="B25" s="100" t="s">
        <v>67</v>
      </c>
      <c r="C25" s="53"/>
      <c r="D25" s="53"/>
      <c r="E25" s="343" t="s">
        <v>104</v>
      </c>
      <c r="F25" s="351">
        <v>89201</v>
      </c>
      <c r="G25" s="313">
        <v>85385</v>
      </c>
      <c r="H25" s="311">
        <v>339</v>
      </c>
      <c r="I25" s="313">
        <v>154</v>
      </c>
      <c r="J25" s="311">
        <v>88373</v>
      </c>
      <c r="K25" s="313">
        <v>73400</v>
      </c>
      <c r="L25" s="311">
        <v>7759</v>
      </c>
      <c r="M25" s="313">
        <v>5845</v>
      </c>
      <c r="N25" s="311">
        <v>217</v>
      </c>
      <c r="O25" s="313">
        <v>197</v>
      </c>
      <c r="P25" s="311">
        <v>28579</v>
      </c>
      <c r="Q25" s="313">
        <v>35930</v>
      </c>
      <c r="R25" s="311">
        <f>-R24</f>
        <v>173996</v>
      </c>
      <c r="S25" s="313">
        <f>-S24</f>
        <v>173535</v>
      </c>
      <c r="T25" s="315">
        <v>1296</v>
      </c>
      <c r="U25" s="313">
        <v>-55976</v>
      </c>
      <c r="V25" s="315">
        <v>11389</v>
      </c>
      <c r="W25" s="313">
        <v>44867.3</v>
      </c>
      <c r="X25" s="315">
        <v>2896</v>
      </c>
      <c r="Y25" s="313">
        <v>2239.5</v>
      </c>
      <c r="Z25" s="311">
        <v>256</v>
      </c>
      <c r="AA25" s="313">
        <v>0</v>
      </c>
    </row>
    <row r="26" spans="1:27" ht="15.9" customHeight="1">
      <c r="A26" s="341"/>
      <c r="B26" s="9" t="s">
        <v>68</v>
      </c>
      <c r="C26" s="63"/>
      <c r="D26" s="63"/>
      <c r="E26" s="344"/>
      <c r="F26" s="352"/>
      <c r="G26" s="314"/>
      <c r="H26" s="312"/>
      <c r="I26" s="314"/>
      <c r="J26" s="312"/>
      <c r="K26" s="314"/>
      <c r="L26" s="312"/>
      <c r="M26" s="314"/>
      <c r="N26" s="312"/>
      <c r="O26" s="314"/>
      <c r="P26" s="312"/>
      <c r="Q26" s="314"/>
      <c r="R26" s="312"/>
      <c r="S26" s="314"/>
      <c r="T26" s="316"/>
      <c r="U26" s="314"/>
      <c r="V26" s="316"/>
      <c r="W26" s="314"/>
      <c r="X26" s="316"/>
      <c r="Y26" s="314"/>
      <c r="Z26" s="312"/>
      <c r="AA26" s="314"/>
    </row>
    <row r="27" spans="1:27" ht="15.9" customHeight="1">
      <c r="A27" s="342"/>
      <c r="B27" s="47" t="s">
        <v>105</v>
      </c>
      <c r="C27" s="31"/>
      <c r="D27" s="31"/>
      <c r="E27" s="92" t="s">
        <v>106</v>
      </c>
      <c r="F27" s="73">
        <f t="shared" ref="F27" si="17">F24+F25</f>
        <v>0</v>
      </c>
      <c r="G27" s="138">
        <f>G24+G25</f>
        <v>0</v>
      </c>
      <c r="H27" s="73">
        <f t="shared" ref="H27" si="18">H24+H25</f>
        <v>0</v>
      </c>
      <c r="I27" s="138">
        <f>I24+I25</f>
        <v>0</v>
      </c>
      <c r="J27" s="73">
        <f t="shared" ref="J27:O27" si="19">J24+J25</f>
        <v>0</v>
      </c>
      <c r="K27" s="138">
        <f t="shared" si="19"/>
        <v>0</v>
      </c>
      <c r="L27" s="73">
        <f t="shared" si="19"/>
        <v>0</v>
      </c>
      <c r="M27" s="138">
        <f t="shared" si="19"/>
        <v>0</v>
      </c>
      <c r="N27" s="73">
        <f t="shared" si="19"/>
        <v>0</v>
      </c>
      <c r="O27" s="138">
        <f t="shared" si="19"/>
        <v>0</v>
      </c>
      <c r="P27" s="73">
        <f>P24+P25</f>
        <v>0</v>
      </c>
      <c r="Q27" s="138">
        <f t="shared" ref="Q27:AA27" si="20">Q24+Q25</f>
        <v>0</v>
      </c>
      <c r="R27" s="73">
        <f t="shared" si="20"/>
        <v>0</v>
      </c>
      <c r="S27" s="138">
        <f>S24+S25</f>
        <v>0</v>
      </c>
      <c r="T27" s="266">
        <f t="shared" ref="T27" si="21">T24+T25</f>
        <v>0</v>
      </c>
      <c r="U27" s="138">
        <f>U24+U25</f>
        <v>0</v>
      </c>
      <c r="V27" s="266">
        <f t="shared" ref="V27" si="22">V24+V25</f>
        <v>876</v>
      </c>
      <c r="W27" s="138">
        <f t="shared" si="20"/>
        <v>37404.300000000003</v>
      </c>
      <c r="X27" s="266">
        <f>X24+X25</f>
        <v>1006</v>
      </c>
      <c r="Y27" s="138">
        <f t="shared" si="20"/>
        <v>1604.2</v>
      </c>
      <c r="Z27" s="73">
        <f t="shared" si="20"/>
        <v>419</v>
      </c>
      <c r="AA27" s="138">
        <f t="shared" si="20"/>
        <v>30</v>
      </c>
    </row>
    <row r="28" spans="1:27" ht="15.9" customHeight="1">
      <c r="A28" s="13"/>
      <c r="F28" s="114"/>
      <c r="G28" s="114"/>
      <c r="H28" s="114"/>
      <c r="I28" s="114"/>
      <c r="J28" s="114"/>
      <c r="K28" s="114"/>
      <c r="L28" s="139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7" ht="15.9" customHeight="1">
      <c r="A29" s="31"/>
      <c r="F29" s="114"/>
      <c r="G29" s="114"/>
      <c r="H29" s="114"/>
      <c r="I29" s="114"/>
      <c r="J29" s="140"/>
      <c r="K29" s="140"/>
      <c r="L29" s="139"/>
      <c r="M29" s="114"/>
      <c r="N29" s="114"/>
      <c r="O29" s="140" t="s">
        <v>107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0"/>
    </row>
    <row r="30" spans="1:27" ht="15.9" customHeight="1">
      <c r="A30" s="334" t="s">
        <v>69</v>
      </c>
      <c r="B30" s="335"/>
      <c r="C30" s="335"/>
      <c r="D30" s="335"/>
      <c r="E30" s="336"/>
      <c r="F30" s="309" t="s">
        <v>259</v>
      </c>
      <c r="G30" s="310"/>
      <c r="H30" s="319"/>
      <c r="I30" s="320"/>
      <c r="J30" s="319"/>
      <c r="K30" s="320"/>
      <c r="L30" s="319"/>
      <c r="M30" s="320"/>
      <c r="N30" s="319"/>
      <c r="O30" s="320"/>
      <c r="P30" s="141"/>
      <c r="Q30" s="139"/>
      <c r="R30" s="141"/>
      <c r="S30" s="139"/>
      <c r="T30" s="141"/>
      <c r="U30" s="139"/>
      <c r="V30" s="141"/>
      <c r="W30" s="139"/>
      <c r="X30" s="141"/>
      <c r="Y30" s="139"/>
    </row>
    <row r="31" spans="1:27" ht="15.9" customHeight="1">
      <c r="A31" s="337"/>
      <c r="B31" s="338"/>
      <c r="C31" s="338"/>
      <c r="D31" s="338"/>
      <c r="E31" s="339"/>
      <c r="F31" s="109" t="s">
        <v>227</v>
      </c>
      <c r="G31" s="38" t="s">
        <v>2</v>
      </c>
      <c r="H31" s="109" t="s">
        <v>227</v>
      </c>
      <c r="I31" s="38" t="s">
        <v>2</v>
      </c>
      <c r="J31" s="109" t="s">
        <v>227</v>
      </c>
      <c r="K31" s="38" t="s">
        <v>2</v>
      </c>
      <c r="L31" s="109" t="s">
        <v>227</v>
      </c>
      <c r="M31" s="38" t="s">
        <v>2</v>
      </c>
      <c r="N31" s="109" t="s">
        <v>227</v>
      </c>
      <c r="O31" s="210" t="s">
        <v>2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</row>
    <row r="32" spans="1:27" ht="15.9" customHeight="1">
      <c r="A32" s="340" t="s">
        <v>85</v>
      </c>
      <c r="B32" s="55" t="s">
        <v>50</v>
      </c>
      <c r="C32" s="56"/>
      <c r="D32" s="56"/>
      <c r="E32" s="15" t="s">
        <v>41</v>
      </c>
      <c r="F32" s="265">
        <v>4881</v>
      </c>
      <c r="G32" s="146">
        <v>4654</v>
      </c>
      <c r="H32" s="110"/>
      <c r="I32" s="112"/>
      <c r="J32" s="110"/>
      <c r="K32" s="113"/>
      <c r="L32" s="66"/>
      <c r="M32" s="146"/>
      <c r="N32" s="110"/>
      <c r="O32" s="147"/>
      <c r="P32" s="146"/>
      <c r="Q32" s="146"/>
      <c r="R32" s="146"/>
      <c r="S32" s="146"/>
      <c r="T32" s="148"/>
      <c r="U32" s="148"/>
      <c r="V32" s="146"/>
      <c r="W32" s="146"/>
      <c r="X32" s="148"/>
      <c r="Y32" s="148"/>
    </row>
    <row r="33" spans="1:25" ht="15.9" customHeight="1">
      <c r="A33" s="345"/>
      <c r="B33" s="8"/>
      <c r="C33" s="250" t="s">
        <v>70</v>
      </c>
      <c r="D33" s="53"/>
      <c r="E33" s="98"/>
      <c r="F33" s="257">
        <v>1328</v>
      </c>
      <c r="G33" s="149">
        <v>1323</v>
      </c>
      <c r="H33" s="252"/>
      <c r="I33" s="124"/>
      <c r="J33" s="252"/>
      <c r="K33" s="125"/>
      <c r="L33" s="252"/>
      <c r="M33" s="149"/>
      <c r="N33" s="252"/>
      <c r="O33" s="253"/>
      <c r="P33" s="146"/>
      <c r="Q33" s="146"/>
      <c r="R33" s="146"/>
      <c r="S33" s="146"/>
      <c r="T33" s="148"/>
      <c r="U33" s="148"/>
      <c r="V33" s="146"/>
      <c r="W33" s="146"/>
      <c r="X33" s="148"/>
      <c r="Y33" s="148"/>
    </row>
    <row r="34" spans="1:25" ht="15.9" customHeight="1">
      <c r="A34" s="345"/>
      <c r="B34" s="8"/>
      <c r="C34" s="24"/>
      <c r="D34" s="251" t="s">
        <v>71</v>
      </c>
      <c r="E34" s="94"/>
      <c r="F34" s="257">
        <v>1328</v>
      </c>
      <c r="G34" s="115">
        <v>1323</v>
      </c>
      <c r="H34" s="70"/>
      <c r="I34" s="116"/>
      <c r="J34" s="70"/>
      <c r="K34" s="117"/>
      <c r="L34" s="70"/>
      <c r="M34" s="115"/>
      <c r="N34" s="70"/>
      <c r="O34" s="126"/>
      <c r="P34" s="146"/>
      <c r="Q34" s="146"/>
      <c r="R34" s="146"/>
      <c r="S34" s="146"/>
      <c r="T34" s="148"/>
      <c r="U34" s="148"/>
      <c r="V34" s="146"/>
      <c r="W34" s="146"/>
      <c r="X34" s="148"/>
      <c r="Y34" s="148"/>
    </row>
    <row r="35" spans="1:25" ht="15.9" customHeight="1">
      <c r="A35" s="345"/>
      <c r="B35" s="10"/>
      <c r="C35" s="62" t="s">
        <v>72</v>
      </c>
      <c r="D35" s="63"/>
      <c r="E35" s="99"/>
      <c r="F35" s="259">
        <v>3553</v>
      </c>
      <c r="G35" s="121">
        <v>3331</v>
      </c>
      <c r="H35" s="120"/>
      <c r="I35" s="122"/>
      <c r="J35" s="150"/>
      <c r="K35" s="151"/>
      <c r="L35" s="120"/>
      <c r="M35" s="121"/>
      <c r="N35" s="120"/>
      <c r="O35" s="137"/>
      <c r="P35" s="146"/>
      <c r="Q35" s="146"/>
      <c r="R35" s="146"/>
      <c r="S35" s="146"/>
      <c r="T35" s="148"/>
      <c r="U35" s="148"/>
      <c r="V35" s="146"/>
      <c r="W35" s="146"/>
      <c r="X35" s="148"/>
      <c r="Y35" s="148"/>
    </row>
    <row r="36" spans="1:25" ht="15.9" customHeight="1">
      <c r="A36" s="345"/>
      <c r="B36" s="50" t="s">
        <v>53</v>
      </c>
      <c r="C36" s="51"/>
      <c r="D36" s="51"/>
      <c r="E36" s="15" t="s">
        <v>42</v>
      </c>
      <c r="F36" s="265">
        <v>4881</v>
      </c>
      <c r="G36" s="146">
        <v>4654</v>
      </c>
      <c r="H36" s="66"/>
      <c r="I36" s="134"/>
      <c r="J36" s="66"/>
      <c r="K36" s="135"/>
      <c r="L36" s="66"/>
      <c r="M36" s="146"/>
      <c r="N36" s="66"/>
      <c r="O36" s="133"/>
      <c r="P36" s="146"/>
      <c r="Q36" s="146"/>
      <c r="R36" s="146"/>
      <c r="S36" s="146"/>
      <c r="T36" s="146"/>
      <c r="U36" s="146"/>
      <c r="V36" s="146"/>
      <c r="W36" s="146"/>
      <c r="X36" s="148"/>
      <c r="Y36" s="148"/>
    </row>
    <row r="37" spans="1:25" ht="15.9" customHeight="1">
      <c r="A37" s="345"/>
      <c r="B37" s="8"/>
      <c r="C37" s="251" t="s">
        <v>73</v>
      </c>
      <c r="D37" s="43"/>
      <c r="E37" s="94"/>
      <c r="F37" s="257">
        <v>4874</v>
      </c>
      <c r="G37" s="115">
        <v>4641</v>
      </c>
      <c r="H37" s="70"/>
      <c r="I37" s="116"/>
      <c r="J37" s="70"/>
      <c r="K37" s="117"/>
      <c r="L37" s="70"/>
      <c r="M37" s="115"/>
      <c r="N37" s="70"/>
      <c r="O37" s="126"/>
      <c r="P37" s="146"/>
      <c r="Q37" s="146"/>
      <c r="R37" s="146"/>
      <c r="S37" s="146"/>
      <c r="T37" s="146"/>
      <c r="U37" s="146"/>
      <c r="V37" s="146"/>
      <c r="W37" s="146"/>
      <c r="X37" s="148"/>
      <c r="Y37" s="148"/>
    </row>
    <row r="38" spans="1:25" ht="15.9" customHeight="1">
      <c r="A38" s="345"/>
      <c r="B38" s="10"/>
      <c r="C38" s="251" t="s">
        <v>74</v>
      </c>
      <c r="D38" s="43"/>
      <c r="E38" s="94"/>
      <c r="F38" s="239">
        <v>7</v>
      </c>
      <c r="G38" s="126">
        <v>13</v>
      </c>
      <c r="H38" s="70"/>
      <c r="I38" s="116"/>
      <c r="J38" s="70"/>
      <c r="K38" s="151"/>
      <c r="L38" s="70"/>
      <c r="M38" s="115"/>
      <c r="N38" s="70"/>
      <c r="O38" s="126"/>
      <c r="P38" s="146"/>
      <c r="Q38" s="146"/>
      <c r="R38" s="148"/>
      <c r="S38" s="148"/>
      <c r="T38" s="146"/>
      <c r="U38" s="146"/>
      <c r="V38" s="146"/>
      <c r="W38" s="146"/>
      <c r="X38" s="148"/>
      <c r="Y38" s="148"/>
    </row>
    <row r="39" spans="1:25" ht="15.9" customHeight="1">
      <c r="A39" s="346"/>
      <c r="B39" s="11" t="s">
        <v>75</v>
      </c>
      <c r="C39" s="12"/>
      <c r="D39" s="12"/>
      <c r="E39" s="97" t="s">
        <v>108</v>
      </c>
      <c r="F39" s="266">
        <f t="shared" ref="F39" si="23">F32-F36</f>
        <v>0</v>
      </c>
      <c r="G39" s="138">
        <f>G32-G36</f>
        <v>0</v>
      </c>
      <c r="H39" s="73">
        <f t="shared" ref="H39:O39" si="24">H32-H36</f>
        <v>0</v>
      </c>
      <c r="I39" s="138">
        <f t="shared" si="24"/>
        <v>0</v>
      </c>
      <c r="J39" s="73">
        <f t="shared" si="24"/>
        <v>0</v>
      </c>
      <c r="K39" s="138">
        <f t="shared" si="24"/>
        <v>0</v>
      </c>
      <c r="L39" s="73">
        <f t="shared" si="24"/>
        <v>0</v>
      </c>
      <c r="M39" s="138">
        <f t="shared" si="24"/>
        <v>0</v>
      </c>
      <c r="N39" s="73">
        <f t="shared" si="24"/>
        <v>0</v>
      </c>
      <c r="O39" s="138">
        <f t="shared" si="24"/>
        <v>0</v>
      </c>
      <c r="P39" s="146"/>
      <c r="Q39" s="146"/>
      <c r="R39" s="146"/>
      <c r="S39" s="146"/>
      <c r="T39" s="146"/>
      <c r="U39" s="146"/>
      <c r="V39" s="146"/>
      <c r="W39" s="146"/>
      <c r="X39" s="148"/>
      <c r="Y39" s="148"/>
    </row>
    <row r="40" spans="1:25" ht="15.9" customHeight="1">
      <c r="A40" s="340" t="s">
        <v>86</v>
      </c>
      <c r="B40" s="50" t="s">
        <v>76</v>
      </c>
      <c r="C40" s="51"/>
      <c r="D40" s="51"/>
      <c r="E40" s="15" t="s">
        <v>44</v>
      </c>
      <c r="F40" s="267">
        <v>389</v>
      </c>
      <c r="G40" s="133">
        <v>1183</v>
      </c>
      <c r="H40" s="66"/>
      <c r="I40" s="134"/>
      <c r="J40" s="66"/>
      <c r="K40" s="135"/>
      <c r="L40" s="66"/>
      <c r="M40" s="146"/>
      <c r="N40" s="66"/>
      <c r="O40" s="133"/>
      <c r="P40" s="146"/>
      <c r="Q40" s="146"/>
      <c r="R40" s="146"/>
      <c r="S40" s="146"/>
      <c r="T40" s="148"/>
      <c r="U40" s="148"/>
      <c r="V40" s="148"/>
      <c r="W40" s="148"/>
      <c r="X40" s="146"/>
      <c r="Y40" s="146"/>
    </row>
    <row r="41" spans="1:25" ht="15.9" customHeight="1">
      <c r="A41" s="347"/>
      <c r="B41" s="10"/>
      <c r="C41" s="251" t="s">
        <v>77</v>
      </c>
      <c r="D41" s="43"/>
      <c r="E41" s="94"/>
      <c r="F41" s="268">
        <v>148</v>
      </c>
      <c r="G41" s="152">
        <v>608</v>
      </c>
      <c r="H41" s="150"/>
      <c r="I41" s="151"/>
      <c r="J41" s="70"/>
      <c r="K41" s="117"/>
      <c r="L41" s="70"/>
      <c r="M41" s="115"/>
      <c r="N41" s="70"/>
      <c r="O41" s="126"/>
      <c r="P41" s="148"/>
      <c r="Q41" s="148"/>
      <c r="R41" s="148"/>
      <c r="S41" s="148"/>
      <c r="T41" s="148"/>
      <c r="U41" s="148"/>
      <c r="V41" s="148"/>
      <c r="W41" s="148"/>
      <c r="X41" s="146"/>
      <c r="Y41" s="146"/>
    </row>
    <row r="42" spans="1:25" ht="15.9" customHeight="1">
      <c r="A42" s="347"/>
      <c r="B42" s="50" t="s">
        <v>64</v>
      </c>
      <c r="C42" s="51"/>
      <c r="D42" s="51"/>
      <c r="E42" s="15" t="s">
        <v>45</v>
      </c>
      <c r="F42" s="267">
        <v>389</v>
      </c>
      <c r="G42" s="133">
        <v>1183</v>
      </c>
      <c r="H42" s="66"/>
      <c r="I42" s="134"/>
      <c r="J42" s="66"/>
      <c r="K42" s="135"/>
      <c r="L42" s="66"/>
      <c r="M42" s="146"/>
      <c r="N42" s="66"/>
      <c r="O42" s="133"/>
      <c r="P42" s="146"/>
      <c r="Q42" s="146"/>
      <c r="R42" s="146"/>
      <c r="S42" s="146"/>
      <c r="T42" s="148"/>
      <c r="U42" s="148"/>
      <c r="V42" s="146"/>
      <c r="W42" s="146"/>
      <c r="X42" s="146"/>
      <c r="Y42" s="146"/>
    </row>
    <row r="43" spans="1:25" ht="15.9" customHeight="1">
      <c r="A43" s="347"/>
      <c r="B43" s="10"/>
      <c r="C43" s="251" t="s">
        <v>78</v>
      </c>
      <c r="D43" s="43"/>
      <c r="E43" s="94"/>
      <c r="F43" s="239">
        <v>227</v>
      </c>
      <c r="G43" s="126">
        <v>571</v>
      </c>
      <c r="H43" s="70"/>
      <c r="I43" s="116"/>
      <c r="J43" s="150"/>
      <c r="K43" s="151"/>
      <c r="L43" s="70"/>
      <c r="M43" s="115"/>
      <c r="N43" s="70"/>
      <c r="O43" s="126"/>
      <c r="P43" s="146"/>
      <c r="Q43" s="146"/>
      <c r="R43" s="148"/>
      <c r="S43" s="146"/>
      <c r="T43" s="148"/>
      <c r="U43" s="148"/>
      <c r="V43" s="146"/>
      <c r="W43" s="146"/>
      <c r="X43" s="148"/>
      <c r="Y43" s="148"/>
    </row>
    <row r="44" spans="1:25" ht="15.9" customHeight="1">
      <c r="A44" s="348"/>
      <c r="B44" s="47" t="s">
        <v>75</v>
      </c>
      <c r="C44" s="31"/>
      <c r="D44" s="31"/>
      <c r="E44" s="97" t="s">
        <v>109</v>
      </c>
      <c r="F44" s="269">
        <f t="shared" ref="F44" si="25">F40-F42</f>
        <v>0</v>
      </c>
      <c r="G44" s="129">
        <f>G40-G42</f>
        <v>0</v>
      </c>
      <c r="H44" s="128">
        <f t="shared" ref="H44:O44" si="26">H40-H42</f>
        <v>0</v>
      </c>
      <c r="I44" s="129">
        <f t="shared" si="26"/>
        <v>0</v>
      </c>
      <c r="J44" s="128">
        <f t="shared" si="26"/>
        <v>0</v>
      </c>
      <c r="K44" s="129">
        <f t="shared" si="26"/>
        <v>0</v>
      </c>
      <c r="L44" s="128">
        <f t="shared" si="26"/>
        <v>0</v>
      </c>
      <c r="M44" s="129">
        <f t="shared" si="26"/>
        <v>0</v>
      </c>
      <c r="N44" s="128">
        <f t="shared" si="26"/>
        <v>0</v>
      </c>
      <c r="O44" s="129">
        <f t="shared" si="26"/>
        <v>0</v>
      </c>
      <c r="P44" s="148"/>
      <c r="Q44" s="148"/>
      <c r="R44" s="146"/>
      <c r="S44" s="146"/>
      <c r="T44" s="148"/>
      <c r="U44" s="148"/>
      <c r="V44" s="146"/>
      <c r="W44" s="146"/>
      <c r="X44" s="146"/>
      <c r="Y44" s="146"/>
    </row>
    <row r="45" spans="1:25" ht="15.9" customHeight="1">
      <c r="A45" s="325" t="s">
        <v>87</v>
      </c>
      <c r="B45" s="25" t="s">
        <v>79</v>
      </c>
      <c r="C45" s="20"/>
      <c r="D45" s="20"/>
      <c r="E45" s="96" t="s">
        <v>110</v>
      </c>
      <c r="F45" s="270">
        <f t="shared" ref="F45" si="27">F39+F44</f>
        <v>0</v>
      </c>
      <c r="G45" s="154">
        <f>G39+G44</f>
        <v>0</v>
      </c>
      <c r="H45" s="153">
        <f t="shared" ref="H45:O45" si="28">H39+H44</f>
        <v>0</v>
      </c>
      <c r="I45" s="154">
        <f t="shared" si="28"/>
        <v>0</v>
      </c>
      <c r="J45" s="153">
        <f t="shared" si="28"/>
        <v>0</v>
      </c>
      <c r="K45" s="154">
        <f t="shared" si="28"/>
        <v>0</v>
      </c>
      <c r="L45" s="153">
        <f t="shared" si="28"/>
        <v>0</v>
      </c>
      <c r="M45" s="154">
        <f t="shared" si="28"/>
        <v>0</v>
      </c>
      <c r="N45" s="153">
        <f t="shared" si="28"/>
        <v>0</v>
      </c>
      <c r="O45" s="154">
        <f t="shared" si="28"/>
        <v>0</v>
      </c>
      <c r="P45" s="146"/>
      <c r="Q45" s="146"/>
      <c r="R45" s="146"/>
      <c r="S45" s="146"/>
      <c r="T45" s="146"/>
      <c r="U45" s="146"/>
      <c r="V45" s="146"/>
      <c r="W45" s="146"/>
      <c r="X45" s="146"/>
      <c r="Y45" s="146"/>
    </row>
    <row r="46" spans="1:25" ht="15.9" customHeight="1">
      <c r="A46" s="326"/>
      <c r="B46" s="44" t="s">
        <v>80</v>
      </c>
      <c r="C46" s="43"/>
      <c r="D46" s="43"/>
      <c r="E46" s="43"/>
      <c r="F46" s="268">
        <v>0</v>
      </c>
      <c r="G46" s="152">
        <v>0</v>
      </c>
      <c r="H46" s="150"/>
      <c r="I46" s="151"/>
      <c r="J46" s="150"/>
      <c r="K46" s="151"/>
      <c r="L46" s="70"/>
      <c r="M46" s="115"/>
      <c r="N46" s="150"/>
      <c r="O46" s="127"/>
      <c r="P46" s="148"/>
      <c r="Q46" s="148"/>
      <c r="R46" s="148"/>
      <c r="S46" s="148"/>
      <c r="T46" s="148"/>
      <c r="U46" s="148"/>
      <c r="V46" s="148"/>
      <c r="W46" s="148"/>
      <c r="X46" s="148"/>
      <c r="Y46" s="148"/>
    </row>
    <row r="47" spans="1:25" ht="15.9" customHeight="1">
      <c r="A47" s="326"/>
      <c r="B47" s="44" t="s">
        <v>81</v>
      </c>
      <c r="C47" s="43"/>
      <c r="D47" s="43"/>
      <c r="E47" s="43"/>
      <c r="F47" s="257">
        <v>0</v>
      </c>
      <c r="G47" s="115">
        <v>0</v>
      </c>
      <c r="H47" s="70"/>
      <c r="I47" s="116"/>
      <c r="J47" s="70"/>
      <c r="K47" s="117"/>
      <c r="L47" s="70"/>
      <c r="M47" s="115"/>
      <c r="N47" s="70"/>
      <c r="O47" s="126"/>
      <c r="P47" s="146"/>
      <c r="Q47" s="146"/>
      <c r="R47" s="146"/>
      <c r="S47" s="146"/>
      <c r="T47" s="146"/>
      <c r="U47" s="146"/>
      <c r="V47" s="146"/>
      <c r="W47" s="146"/>
      <c r="X47" s="146"/>
      <c r="Y47" s="146"/>
    </row>
    <row r="48" spans="1:25" ht="15.9" customHeight="1">
      <c r="A48" s="327"/>
      <c r="B48" s="47" t="s">
        <v>82</v>
      </c>
      <c r="C48" s="31"/>
      <c r="D48" s="31"/>
      <c r="E48" s="31"/>
      <c r="F48" s="271">
        <v>0</v>
      </c>
      <c r="G48" s="155">
        <v>0</v>
      </c>
      <c r="H48" s="74"/>
      <c r="I48" s="156"/>
      <c r="J48" s="74"/>
      <c r="K48" s="157"/>
      <c r="L48" s="74"/>
      <c r="M48" s="155"/>
      <c r="N48" s="74"/>
      <c r="O48" s="138"/>
      <c r="P48" s="146"/>
      <c r="Q48" s="146"/>
      <c r="R48" s="146"/>
      <c r="S48" s="146"/>
      <c r="T48" s="146"/>
      <c r="U48" s="146"/>
      <c r="V48" s="146"/>
      <c r="W48" s="146"/>
      <c r="X48" s="146"/>
      <c r="Y48" s="146"/>
    </row>
    <row r="49" spans="1:15" ht="15.9" customHeight="1">
      <c r="A49" s="13" t="s">
        <v>111</v>
      </c>
      <c r="O49" s="6"/>
    </row>
    <row r="50" spans="1:15" ht="15.9" customHeight="1">
      <c r="A50" s="13"/>
      <c r="O50" s="8"/>
    </row>
  </sheetData>
  <mergeCells count="46">
    <mergeCell ref="A32:A39"/>
    <mergeCell ref="A40:A44"/>
    <mergeCell ref="A45:A48"/>
    <mergeCell ref="J6:K6"/>
    <mergeCell ref="L6:M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V6:W6"/>
    <mergeCell ref="X6:Y6"/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N6:O6"/>
    <mergeCell ref="N25:N26"/>
    <mergeCell ref="A6:E7"/>
    <mergeCell ref="Z6:AA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P6:Q6"/>
    <mergeCell ref="R6:S6"/>
    <mergeCell ref="T6:U6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</headerFooter>
  <colBreaks count="1" manualBreakCount="1">
    <brk id="15" max="48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34" width="12.6328125" style="2" customWidth="1"/>
    <col min="35" max="16384" width="9" style="2"/>
  </cols>
  <sheetData>
    <row r="1" spans="1:34" ht="33.9" customHeight="1">
      <c r="A1" s="160" t="s">
        <v>0</v>
      </c>
      <c r="B1" s="160"/>
      <c r="C1" s="213" t="s">
        <v>247</v>
      </c>
      <c r="D1" s="214"/>
    </row>
    <row r="3" spans="1:34" ht="15" customHeight="1">
      <c r="A3" s="36" t="s">
        <v>154</v>
      </c>
      <c r="B3" s="36"/>
      <c r="C3" s="36"/>
      <c r="D3" s="36"/>
      <c r="E3" s="36"/>
      <c r="F3" s="36"/>
      <c r="I3" s="36"/>
      <c r="J3" s="36"/>
    </row>
    <row r="4" spans="1:34" ht="15" customHeight="1">
      <c r="A4" s="36"/>
      <c r="B4" s="36"/>
      <c r="C4" s="36"/>
      <c r="D4" s="36"/>
      <c r="E4" s="36"/>
      <c r="F4" s="36"/>
      <c r="I4" s="36"/>
      <c r="J4" s="36"/>
    </row>
    <row r="5" spans="1:34" ht="15" customHeight="1">
      <c r="A5" s="215"/>
      <c r="B5" s="215" t="s">
        <v>231</v>
      </c>
      <c r="C5" s="215"/>
      <c r="D5" s="215"/>
      <c r="H5" s="37"/>
      <c r="L5" s="37"/>
      <c r="N5" s="37"/>
      <c r="P5" s="37"/>
      <c r="R5" s="37"/>
      <c r="T5" s="37"/>
      <c r="V5" s="37"/>
      <c r="X5" s="37"/>
      <c r="Z5" s="37"/>
      <c r="AB5" s="37"/>
      <c r="AD5" s="37"/>
      <c r="AF5" s="37"/>
      <c r="AH5" s="37" t="s">
        <v>155</v>
      </c>
    </row>
    <row r="6" spans="1:34" ht="15" customHeight="1">
      <c r="A6" s="216"/>
      <c r="B6" s="217"/>
      <c r="C6" s="217"/>
      <c r="D6" s="217"/>
      <c r="E6" s="353" t="s">
        <v>260</v>
      </c>
      <c r="F6" s="354"/>
      <c r="G6" s="353" t="s">
        <v>261</v>
      </c>
      <c r="H6" s="354"/>
      <c r="I6" s="353" t="s">
        <v>262</v>
      </c>
      <c r="J6" s="354"/>
      <c r="K6" s="360" t="s">
        <v>263</v>
      </c>
      <c r="L6" s="361"/>
      <c r="M6" s="353" t="s">
        <v>264</v>
      </c>
      <c r="N6" s="354"/>
      <c r="O6" s="353" t="s">
        <v>265</v>
      </c>
      <c r="P6" s="354"/>
      <c r="Q6" s="356" t="s">
        <v>266</v>
      </c>
      <c r="R6" s="357"/>
      <c r="S6" s="353" t="s">
        <v>267</v>
      </c>
      <c r="T6" s="354"/>
      <c r="U6" s="353" t="s">
        <v>268</v>
      </c>
      <c r="V6" s="354"/>
      <c r="W6" s="353" t="s">
        <v>269</v>
      </c>
      <c r="X6" s="354"/>
      <c r="Y6" s="353" t="s">
        <v>270</v>
      </c>
      <c r="Z6" s="354"/>
      <c r="AA6" s="353" t="s">
        <v>271</v>
      </c>
      <c r="AB6" s="354"/>
      <c r="AC6" s="355" t="s">
        <v>272</v>
      </c>
      <c r="AD6" s="354"/>
      <c r="AE6" s="353" t="s">
        <v>273</v>
      </c>
      <c r="AF6" s="354"/>
      <c r="AG6" s="353" t="s">
        <v>274</v>
      </c>
      <c r="AH6" s="354"/>
    </row>
    <row r="7" spans="1:34" ht="15" customHeight="1">
      <c r="A7" s="59"/>
      <c r="B7" s="60"/>
      <c r="C7" s="60"/>
      <c r="D7" s="60"/>
      <c r="E7" s="218" t="s">
        <v>227</v>
      </c>
      <c r="F7" s="219" t="s">
        <v>2</v>
      </c>
      <c r="G7" s="218" t="s">
        <v>227</v>
      </c>
      <c r="H7" s="219" t="s">
        <v>2</v>
      </c>
      <c r="I7" s="218" t="s">
        <v>227</v>
      </c>
      <c r="J7" s="219" t="s">
        <v>2</v>
      </c>
      <c r="K7" s="218" t="s">
        <v>227</v>
      </c>
      <c r="L7" s="219" t="s">
        <v>2</v>
      </c>
      <c r="M7" s="218" t="s">
        <v>227</v>
      </c>
      <c r="N7" s="249" t="s">
        <v>2</v>
      </c>
      <c r="O7" s="218" t="s">
        <v>227</v>
      </c>
      <c r="P7" s="219" t="s">
        <v>2</v>
      </c>
      <c r="Q7" s="218" t="s">
        <v>227</v>
      </c>
      <c r="R7" s="249" t="s">
        <v>2</v>
      </c>
      <c r="S7" s="218" t="s">
        <v>227</v>
      </c>
      <c r="T7" s="219" t="s">
        <v>2</v>
      </c>
      <c r="U7" s="218" t="s">
        <v>227</v>
      </c>
      <c r="V7" s="249" t="s">
        <v>2</v>
      </c>
      <c r="W7" s="218" t="s">
        <v>227</v>
      </c>
      <c r="X7" s="219" t="s">
        <v>2</v>
      </c>
      <c r="Y7" s="218" t="s">
        <v>227</v>
      </c>
      <c r="Z7" s="249" t="s">
        <v>2</v>
      </c>
      <c r="AA7" s="218" t="s">
        <v>227</v>
      </c>
      <c r="AB7" s="219" t="s">
        <v>2</v>
      </c>
      <c r="AC7" s="218" t="s">
        <v>227</v>
      </c>
      <c r="AD7" s="249" t="s">
        <v>2</v>
      </c>
      <c r="AE7" s="218" t="s">
        <v>227</v>
      </c>
      <c r="AF7" s="219" t="s">
        <v>2</v>
      </c>
      <c r="AG7" s="218" t="s">
        <v>227</v>
      </c>
      <c r="AH7" s="249" t="s">
        <v>2</v>
      </c>
    </row>
    <row r="8" spans="1:34" ht="18" customHeight="1">
      <c r="A8" s="302" t="s">
        <v>156</v>
      </c>
      <c r="B8" s="220" t="s">
        <v>157</v>
      </c>
      <c r="C8" s="221"/>
      <c r="D8" s="221"/>
      <c r="E8" s="222">
        <v>1</v>
      </c>
      <c r="F8" s="223">
        <v>1</v>
      </c>
      <c r="G8" s="222">
        <v>44</v>
      </c>
      <c r="H8" s="224">
        <v>44</v>
      </c>
      <c r="I8" s="222">
        <v>22</v>
      </c>
      <c r="J8" s="223">
        <v>22</v>
      </c>
      <c r="K8" s="222">
        <v>22</v>
      </c>
      <c r="L8" s="224">
        <v>22</v>
      </c>
      <c r="M8" s="272">
        <v>26</v>
      </c>
      <c r="N8" s="224">
        <v>26</v>
      </c>
      <c r="O8" s="272">
        <v>2</v>
      </c>
      <c r="P8" s="224">
        <v>2</v>
      </c>
      <c r="Q8" s="272">
        <v>6</v>
      </c>
      <c r="R8" s="224">
        <v>6</v>
      </c>
      <c r="S8" s="272">
        <v>8</v>
      </c>
      <c r="T8" s="224">
        <v>8</v>
      </c>
      <c r="U8" s="272">
        <v>80</v>
      </c>
      <c r="V8" s="224">
        <v>80</v>
      </c>
      <c r="W8" s="222">
        <v>6</v>
      </c>
      <c r="X8" s="224">
        <v>6</v>
      </c>
      <c r="Y8" s="222">
        <v>4</v>
      </c>
      <c r="Z8" s="224">
        <v>4</v>
      </c>
      <c r="AA8" s="222">
        <v>1</v>
      </c>
      <c r="AB8" s="224">
        <v>1</v>
      </c>
      <c r="AC8" s="222">
        <v>9</v>
      </c>
      <c r="AD8" s="224">
        <v>9</v>
      </c>
      <c r="AE8" s="273">
        <v>5</v>
      </c>
      <c r="AF8" s="224">
        <v>8</v>
      </c>
      <c r="AG8" s="273">
        <v>4</v>
      </c>
      <c r="AH8" s="224">
        <v>4</v>
      </c>
    </row>
    <row r="9" spans="1:34" ht="18" customHeight="1">
      <c r="A9" s="303"/>
      <c r="B9" s="302" t="s">
        <v>158</v>
      </c>
      <c r="C9" s="179" t="s">
        <v>159</v>
      </c>
      <c r="D9" s="180"/>
      <c r="E9" s="225">
        <v>105</v>
      </c>
      <c r="F9" s="226">
        <v>105</v>
      </c>
      <c r="G9" s="225">
        <v>124279</v>
      </c>
      <c r="H9" s="227">
        <v>124279</v>
      </c>
      <c r="I9" s="225">
        <v>26023</v>
      </c>
      <c r="J9" s="226">
        <v>26023</v>
      </c>
      <c r="K9" s="225">
        <v>897</v>
      </c>
      <c r="L9" s="227">
        <v>897</v>
      </c>
      <c r="M9" s="274">
        <v>75921</v>
      </c>
      <c r="N9" s="227">
        <v>75921</v>
      </c>
      <c r="O9" s="274">
        <v>31290.9</v>
      </c>
      <c r="P9" s="227">
        <v>31290.9</v>
      </c>
      <c r="Q9" s="274">
        <v>300</v>
      </c>
      <c r="R9" s="227">
        <v>300</v>
      </c>
      <c r="S9" s="274">
        <v>490</v>
      </c>
      <c r="T9" s="227">
        <v>490</v>
      </c>
      <c r="U9" s="274">
        <v>600</v>
      </c>
      <c r="V9" s="227">
        <v>600</v>
      </c>
      <c r="W9" s="225">
        <v>3000</v>
      </c>
      <c r="X9" s="227">
        <v>3000</v>
      </c>
      <c r="Y9" s="225">
        <v>441</v>
      </c>
      <c r="Z9" s="227">
        <v>441</v>
      </c>
      <c r="AA9" s="225">
        <v>20</v>
      </c>
      <c r="AB9" s="227">
        <v>20</v>
      </c>
      <c r="AC9" s="225">
        <v>100</v>
      </c>
      <c r="AD9" s="227">
        <v>100</v>
      </c>
      <c r="AE9" s="275">
        <v>100</v>
      </c>
      <c r="AF9" s="227">
        <v>100</v>
      </c>
      <c r="AG9" s="275">
        <v>100</v>
      </c>
      <c r="AH9" s="227">
        <v>100</v>
      </c>
    </row>
    <row r="10" spans="1:34" ht="18" customHeight="1">
      <c r="A10" s="303"/>
      <c r="B10" s="303"/>
      <c r="C10" s="44" t="s">
        <v>160</v>
      </c>
      <c r="D10" s="43"/>
      <c r="E10" s="228">
        <v>105</v>
      </c>
      <c r="F10" s="229">
        <v>105</v>
      </c>
      <c r="G10" s="228">
        <v>113490</v>
      </c>
      <c r="H10" s="230">
        <v>113490</v>
      </c>
      <c r="I10" s="228">
        <v>20784</v>
      </c>
      <c r="J10" s="229">
        <v>20784</v>
      </c>
      <c r="K10" s="228">
        <v>459</v>
      </c>
      <c r="L10" s="230">
        <v>459</v>
      </c>
      <c r="M10" s="276">
        <v>0</v>
      </c>
      <c r="N10" s="230">
        <v>0</v>
      </c>
      <c r="O10" s="276">
        <v>0</v>
      </c>
      <c r="P10" s="230">
        <v>0</v>
      </c>
      <c r="Q10" s="276">
        <v>159</v>
      </c>
      <c r="R10" s="230">
        <v>159</v>
      </c>
      <c r="S10" s="276">
        <v>250</v>
      </c>
      <c r="T10" s="230">
        <v>250</v>
      </c>
      <c r="U10" s="276">
        <v>300</v>
      </c>
      <c r="V10" s="230">
        <v>300</v>
      </c>
      <c r="W10" s="228">
        <v>2000</v>
      </c>
      <c r="X10" s="230">
        <v>2000</v>
      </c>
      <c r="Y10" s="228">
        <v>265</v>
      </c>
      <c r="Z10" s="230">
        <v>265</v>
      </c>
      <c r="AA10" s="228">
        <v>20</v>
      </c>
      <c r="AB10" s="230">
        <v>20</v>
      </c>
      <c r="AC10" s="228">
        <v>50</v>
      </c>
      <c r="AD10" s="230">
        <v>50</v>
      </c>
      <c r="AE10" s="277">
        <v>51</v>
      </c>
      <c r="AF10" s="230">
        <v>51</v>
      </c>
      <c r="AG10" s="277">
        <v>56</v>
      </c>
      <c r="AH10" s="230">
        <v>56</v>
      </c>
    </row>
    <row r="11" spans="1:34" ht="18" customHeight="1">
      <c r="A11" s="303"/>
      <c r="B11" s="303"/>
      <c r="C11" s="44" t="s">
        <v>161</v>
      </c>
      <c r="D11" s="43"/>
      <c r="E11" s="228">
        <v>0</v>
      </c>
      <c r="F11" s="229">
        <v>0</v>
      </c>
      <c r="G11" s="228">
        <v>2200</v>
      </c>
      <c r="H11" s="230">
        <v>2200</v>
      </c>
      <c r="I11" s="228">
        <v>853</v>
      </c>
      <c r="J11" s="229">
        <v>853</v>
      </c>
      <c r="K11" s="228">
        <v>0</v>
      </c>
      <c r="L11" s="230">
        <v>0</v>
      </c>
      <c r="M11" s="276">
        <v>0</v>
      </c>
      <c r="N11" s="230">
        <v>0</v>
      </c>
      <c r="O11" s="276">
        <v>0</v>
      </c>
      <c r="P11" s="230">
        <v>0</v>
      </c>
      <c r="Q11" s="276">
        <v>31</v>
      </c>
      <c r="R11" s="230">
        <v>31</v>
      </c>
      <c r="S11" s="276">
        <v>0</v>
      </c>
      <c r="T11" s="230">
        <v>0</v>
      </c>
      <c r="U11" s="276">
        <v>0</v>
      </c>
      <c r="V11" s="230">
        <v>0</v>
      </c>
      <c r="W11" s="228">
        <v>0</v>
      </c>
      <c r="X11" s="230">
        <v>0</v>
      </c>
      <c r="Y11" s="228">
        <v>0</v>
      </c>
      <c r="Z11" s="230">
        <v>0</v>
      </c>
      <c r="AA11" s="228">
        <v>0</v>
      </c>
      <c r="AB11" s="230">
        <v>0</v>
      </c>
      <c r="AC11" s="228">
        <v>0</v>
      </c>
      <c r="AD11" s="278" t="s">
        <v>275</v>
      </c>
      <c r="AE11" s="279">
        <v>0</v>
      </c>
      <c r="AF11" s="230">
        <v>0</v>
      </c>
      <c r="AG11" s="277">
        <v>0</v>
      </c>
      <c r="AH11" s="230">
        <v>0</v>
      </c>
    </row>
    <row r="12" spans="1:34" ht="18" customHeight="1">
      <c r="A12" s="303"/>
      <c r="B12" s="303"/>
      <c r="C12" s="44" t="s">
        <v>162</v>
      </c>
      <c r="D12" s="43"/>
      <c r="E12" s="228">
        <v>0</v>
      </c>
      <c r="F12" s="229">
        <v>0</v>
      </c>
      <c r="G12" s="228">
        <v>8589</v>
      </c>
      <c r="H12" s="230">
        <v>8589</v>
      </c>
      <c r="I12" s="228">
        <v>4386</v>
      </c>
      <c r="J12" s="229">
        <v>4386</v>
      </c>
      <c r="K12" s="228">
        <v>438</v>
      </c>
      <c r="L12" s="230">
        <v>438</v>
      </c>
      <c r="M12" s="276">
        <v>0</v>
      </c>
      <c r="N12" s="230">
        <v>0</v>
      </c>
      <c r="O12" s="276">
        <v>0</v>
      </c>
      <c r="P12" s="230">
        <v>0</v>
      </c>
      <c r="Q12" s="276">
        <v>105</v>
      </c>
      <c r="R12" s="230">
        <v>105</v>
      </c>
      <c r="S12" s="276">
        <v>240</v>
      </c>
      <c r="T12" s="230">
        <v>240</v>
      </c>
      <c r="U12" s="276">
        <v>300</v>
      </c>
      <c r="V12" s="230">
        <v>300</v>
      </c>
      <c r="W12" s="228">
        <v>600</v>
      </c>
      <c r="X12" s="230">
        <v>600</v>
      </c>
      <c r="Y12" s="228">
        <v>176</v>
      </c>
      <c r="Z12" s="230">
        <v>176</v>
      </c>
      <c r="AA12" s="228">
        <v>0</v>
      </c>
      <c r="AB12" s="230">
        <v>0</v>
      </c>
      <c r="AC12" s="228">
        <v>32</v>
      </c>
      <c r="AD12" s="230">
        <v>32</v>
      </c>
      <c r="AE12" s="277">
        <v>14.5</v>
      </c>
      <c r="AF12" s="230">
        <v>49</v>
      </c>
      <c r="AG12" s="277">
        <v>44</v>
      </c>
      <c r="AH12" s="230">
        <v>44</v>
      </c>
    </row>
    <row r="13" spans="1:34" ht="18" customHeight="1">
      <c r="A13" s="303"/>
      <c r="B13" s="303"/>
      <c r="C13" s="44" t="s">
        <v>163</v>
      </c>
      <c r="D13" s="43"/>
      <c r="E13" s="228">
        <v>0</v>
      </c>
      <c r="F13" s="229">
        <v>0</v>
      </c>
      <c r="G13" s="228">
        <v>0</v>
      </c>
      <c r="H13" s="230">
        <v>0</v>
      </c>
      <c r="I13" s="228">
        <v>0</v>
      </c>
      <c r="J13" s="229">
        <v>0</v>
      </c>
      <c r="K13" s="228">
        <v>0</v>
      </c>
      <c r="L13" s="230">
        <v>0</v>
      </c>
      <c r="M13" s="276">
        <v>0</v>
      </c>
      <c r="N13" s="230">
        <v>0</v>
      </c>
      <c r="O13" s="276">
        <v>0</v>
      </c>
      <c r="P13" s="230">
        <v>0</v>
      </c>
      <c r="Q13" s="276">
        <v>0</v>
      </c>
      <c r="R13" s="230">
        <v>0</v>
      </c>
      <c r="S13" s="276">
        <v>0</v>
      </c>
      <c r="T13" s="230">
        <v>0</v>
      </c>
      <c r="U13" s="276">
        <v>0</v>
      </c>
      <c r="V13" s="230">
        <v>0</v>
      </c>
      <c r="W13" s="228">
        <v>0</v>
      </c>
      <c r="X13" s="230">
        <v>0</v>
      </c>
      <c r="Y13" s="228">
        <v>0</v>
      </c>
      <c r="Z13" s="230">
        <v>0</v>
      </c>
      <c r="AA13" s="228">
        <v>0</v>
      </c>
      <c r="AB13" s="230">
        <v>0</v>
      </c>
      <c r="AC13" s="228">
        <v>0</v>
      </c>
      <c r="AD13" s="278" t="s">
        <v>275</v>
      </c>
      <c r="AE13" s="279">
        <v>0</v>
      </c>
      <c r="AF13" s="230">
        <v>0</v>
      </c>
      <c r="AG13" s="277">
        <v>0</v>
      </c>
      <c r="AH13" s="230">
        <v>0</v>
      </c>
    </row>
    <row r="14" spans="1:34" ht="18" customHeight="1">
      <c r="A14" s="304"/>
      <c r="B14" s="304"/>
      <c r="C14" s="47" t="s">
        <v>164</v>
      </c>
      <c r="D14" s="31"/>
      <c r="E14" s="231">
        <v>0</v>
      </c>
      <c r="F14" s="232">
        <v>0</v>
      </c>
      <c r="G14" s="231">
        <v>0</v>
      </c>
      <c r="H14" s="233">
        <v>0</v>
      </c>
      <c r="I14" s="231">
        <v>0</v>
      </c>
      <c r="J14" s="232">
        <v>0</v>
      </c>
      <c r="K14" s="231">
        <v>0</v>
      </c>
      <c r="L14" s="233">
        <v>0</v>
      </c>
      <c r="M14" s="280">
        <v>0</v>
      </c>
      <c r="N14" s="233">
        <v>0</v>
      </c>
      <c r="O14" s="280">
        <v>0</v>
      </c>
      <c r="P14" s="233">
        <v>0</v>
      </c>
      <c r="Q14" s="280">
        <v>5</v>
      </c>
      <c r="R14" s="233">
        <v>5</v>
      </c>
      <c r="S14" s="280">
        <v>0</v>
      </c>
      <c r="T14" s="233">
        <v>0</v>
      </c>
      <c r="U14" s="280">
        <v>0</v>
      </c>
      <c r="V14" s="233">
        <v>0</v>
      </c>
      <c r="W14" s="231">
        <v>400</v>
      </c>
      <c r="X14" s="233">
        <v>400</v>
      </c>
      <c r="Y14" s="231">
        <v>0</v>
      </c>
      <c r="Z14" s="233">
        <v>0</v>
      </c>
      <c r="AA14" s="231">
        <v>0</v>
      </c>
      <c r="AB14" s="233">
        <v>0</v>
      </c>
      <c r="AC14" s="231">
        <v>19</v>
      </c>
      <c r="AD14" s="233">
        <v>19</v>
      </c>
      <c r="AE14" s="281">
        <v>0</v>
      </c>
      <c r="AF14" s="233">
        <v>0</v>
      </c>
      <c r="AG14" s="282">
        <v>0</v>
      </c>
      <c r="AH14" s="233">
        <v>0</v>
      </c>
    </row>
    <row r="15" spans="1:34" ht="18" customHeight="1">
      <c r="A15" s="350" t="s">
        <v>165</v>
      </c>
      <c r="B15" s="302" t="s">
        <v>166</v>
      </c>
      <c r="C15" s="179" t="s">
        <v>167</v>
      </c>
      <c r="D15" s="180"/>
      <c r="E15" s="234">
        <v>85503.959042999995</v>
      </c>
      <c r="F15" s="235">
        <v>57318.400000000001</v>
      </c>
      <c r="G15" s="234">
        <v>11812.834999999999</v>
      </c>
      <c r="H15" s="154">
        <v>13331.67</v>
      </c>
      <c r="I15" s="234">
        <v>7779</v>
      </c>
      <c r="J15" s="235">
        <v>11268</v>
      </c>
      <c r="K15" s="234">
        <v>2990</v>
      </c>
      <c r="L15" s="154">
        <v>3016.2</v>
      </c>
      <c r="M15" s="283">
        <v>15126</v>
      </c>
      <c r="N15" s="154">
        <v>20441.5</v>
      </c>
      <c r="O15" s="284">
        <v>28457</v>
      </c>
      <c r="P15" s="154">
        <v>23903.7</v>
      </c>
      <c r="Q15" s="283">
        <v>680</v>
      </c>
      <c r="R15" s="154">
        <v>766</v>
      </c>
      <c r="S15" s="283">
        <v>5735</v>
      </c>
      <c r="T15" s="154">
        <v>5677</v>
      </c>
      <c r="U15" s="283">
        <v>9966</v>
      </c>
      <c r="V15" s="154">
        <v>9628</v>
      </c>
      <c r="W15" s="234">
        <v>372.9</v>
      </c>
      <c r="X15" s="154">
        <v>363.7</v>
      </c>
      <c r="Y15" s="234">
        <v>2118</v>
      </c>
      <c r="Z15" s="154">
        <v>1993</v>
      </c>
      <c r="AA15" s="234">
        <v>2039.2</v>
      </c>
      <c r="AB15" s="154">
        <v>1863.4</v>
      </c>
      <c r="AC15" s="234">
        <v>17242</v>
      </c>
      <c r="AD15" s="154">
        <v>16175</v>
      </c>
      <c r="AE15" s="285">
        <v>5088</v>
      </c>
      <c r="AF15" s="154">
        <v>4930</v>
      </c>
      <c r="AG15" s="285">
        <v>3993</v>
      </c>
      <c r="AH15" s="154">
        <v>3977.694</v>
      </c>
    </row>
    <row r="16" spans="1:34" ht="18" customHeight="1">
      <c r="A16" s="303"/>
      <c r="B16" s="303"/>
      <c r="C16" s="44" t="s">
        <v>168</v>
      </c>
      <c r="D16" s="43"/>
      <c r="E16" s="70">
        <v>1160540.7612030001</v>
      </c>
      <c r="F16" s="116">
        <v>1175361.1000000001</v>
      </c>
      <c r="G16" s="70">
        <v>198716.02600000001</v>
      </c>
      <c r="H16" s="126">
        <v>203943.06200000001</v>
      </c>
      <c r="I16" s="70">
        <v>61294</v>
      </c>
      <c r="J16" s="116">
        <v>62128</v>
      </c>
      <c r="K16" s="70">
        <v>7275</v>
      </c>
      <c r="L16" s="126">
        <v>7388.6</v>
      </c>
      <c r="M16" s="257">
        <v>83317</v>
      </c>
      <c r="N16" s="126">
        <v>81953.2</v>
      </c>
      <c r="O16" s="257">
        <v>72135</v>
      </c>
      <c r="P16" s="126">
        <v>71705.7</v>
      </c>
      <c r="Q16" s="257">
        <v>891</v>
      </c>
      <c r="R16" s="126">
        <v>369</v>
      </c>
      <c r="S16" s="257">
        <v>1852</v>
      </c>
      <c r="T16" s="126">
        <v>2175</v>
      </c>
      <c r="U16" s="257">
        <v>975</v>
      </c>
      <c r="V16" s="126">
        <v>981</v>
      </c>
      <c r="W16" s="70">
        <v>202802.8</v>
      </c>
      <c r="X16" s="126">
        <v>202803.6</v>
      </c>
      <c r="Y16" s="70">
        <v>6016</v>
      </c>
      <c r="Z16" s="126">
        <v>5976</v>
      </c>
      <c r="AA16" s="70">
        <v>1094.2</v>
      </c>
      <c r="AB16" s="126">
        <v>940.7</v>
      </c>
      <c r="AC16" s="70">
        <v>2709</v>
      </c>
      <c r="AD16" s="126">
        <v>2413</v>
      </c>
      <c r="AE16" s="286">
        <v>2601</v>
      </c>
      <c r="AF16" s="126">
        <v>2762</v>
      </c>
      <c r="AG16" s="286">
        <v>4703</v>
      </c>
      <c r="AH16" s="126">
        <v>5000.8559999999998</v>
      </c>
    </row>
    <row r="17" spans="1:34" ht="18" customHeight="1">
      <c r="A17" s="303"/>
      <c r="B17" s="303"/>
      <c r="C17" s="44" t="s">
        <v>169</v>
      </c>
      <c r="D17" s="43"/>
      <c r="E17" s="70">
        <v>0</v>
      </c>
      <c r="F17" s="116">
        <v>0</v>
      </c>
      <c r="G17" s="70">
        <v>0</v>
      </c>
      <c r="H17" s="126">
        <v>0</v>
      </c>
      <c r="I17" s="70">
        <v>0</v>
      </c>
      <c r="J17" s="116">
        <v>0</v>
      </c>
      <c r="K17" s="70">
        <v>0</v>
      </c>
      <c r="L17" s="126">
        <v>0</v>
      </c>
      <c r="M17" s="276">
        <v>0</v>
      </c>
      <c r="N17" s="126">
        <v>0</v>
      </c>
      <c r="O17" s="276">
        <v>0</v>
      </c>
      <c r="P17" s="126">
        <v>0</v>
      </c>
      <c r="Q17" s="257">
        <v>0</v>
      </c>
      <c r="R17" s="126">
        <v>0</v>
      </c>
      <c r="S17" s="257">
        <v>0</v>
      </c>
      <c r="T17" s="126">
        <v>0</v>
      </c>
      <c r="U17" s="257">
        <v>0</v>
      </c>
      <c r="V17" s="126">
        <v>0</v>
      </c>
      <c r="W17" s="70">
        <v>0</v>
      </c>
      <c r="X17" s="126">
        <v>0</v>
      </c>
      <c r="Y17" s="70">
        <v>0</v>
      </c>
      <c r="Z17" s="126">
        <v>0</v>
      </c>
      <c r="AA17" s="70">
        <v>0</v>
      </c>
      <c r="AB17" s="126">
        <v>0</v>
      </c>
      <c r="AC17" s="70">
        <v>0</v>
      </c>
      <c r="AD17" s="278" t="s">
        <v>275</v>
      </c>
      <c r="AE17" s="279">
        <v>0</v>
      </c>
      <c r="AF17" s="126">
        <v>0</v>
      </c>
      <c r="AG17" s="286">
        <v>0</v>
      </c>
      <c r="AH17" s="126">
        <v>0</v>
      </c>
    </row>
    <row r="18" spans="1:34" ht="18" customHeight="1">
      <c r="A18" s="303"/>
      <c r="B18" s="304"/>
      <c r="C18" s="47" t="s">
        <v>170</v>
      </c>
      <c r="D18" s="31"/>
      <c r="E18" s="73">
        <v>1246044.720246</v>
      </c>
      <c r="F18" s="236">
        <v>1232679.6000000001</v>
      </c>
      <c r="G18" s="73">
        <v>210528.86199999999</v>
      </c>
      <c r="H18" s="236">
        <v>217274.73199999999</v>
      </c>
      <c r="I18" s="73">
        <v>69073</v>
      </c>
      <c r="J18" s="236">
        <v>73397</v>
      </c>
      <c r="K18" s="73">
        <v>10265</v>
      </c>
      <c r="L18" s="236">
        <v>10405</v>
      </c>
      <c r="M18" s="266">
        <v>98443</v>
      </c>
      <c r="N18" s="236">
        <v>102394.7</v>
      </c>
      <c r="O18" s="266">
        <v>100592</v>
      </c>
      <c r="P18" s="236">
        <v>95609.5</v>
      </c>
      <c r="Q18" s="266">
        <v>1571</v>
      </c>
      <c r="R18" s="236">
        <v>1136</v>
      </c>
      <c r="S18" s="266">
        <v>7587</v>
      </c>
      <c r="T18" s="236">
        <v>7851</v>
      </c>
      <c r="U18" s="266">
        <v>10941</v>
      </c>
      <c r="V18" s="236">
        <v>10609</v>
      </c>
      <c r="W18" s="73">
        <v>203175.7</v>
      </c>
      <c r="X18" s="236">
        <v>203167.3</v>
      </c>
      <c r="Y18" s="73">
        <v>8134</v>
      </c>
      <c r="Z18" s="236">
        <v>7969</v>
      </c>
      <c r="AA18" s="73">
        <v>3133.4</v>
      </c>
      <c r="AB18" s="236">
        <v>2804.2</v>
      </c>
      <c r="AC18" s="73">
        <v>19951</v>
      </c>
      <c r="AD18" s="236">
        <v>18588</v>
      </c>
      <c r="AE18" s="287">
        <v>7689</v>
      </c>
      <c r="AF18" s="236">
        <v>7692</v>
      </c>
      <c r="AG18" s="287">
        <v>8969</v>
      </c>
      <c r="AH18" s="236">
        <v>8978.5499999999993</v>
      </c>
    </row>
    <row r="19" spans="1:34" ht="18" customHeight="1">
      <c r="A19" s="303"/>
      <c r="B19" s="302" t="s">
        <v>171</v>
      </c>
      <c r="C19" s="179" t="s">
        <v>172</v>
      </c>
      <c r="D19" s="180"/>
      <c r="E19" s="153">
        <v>75626.282389</v>
      </c>
      <c r="F19" s="154">
        <v>51759.3</v>
      </c>
      <c r="G19" s="153">
        <v>14704.275</v>
      </c>
      <c r="H19" s="154">
        <v>15394.744000000001</v>
      </c>
      <c r="I19" s="153">
        <v>7140</v>
      </c>
      <c r="J19" s="154">
        <v>8628</v>
      </c>
      <c r="K19" s="153">
        <v>717</v>
      </c>
      <c r="L19" s="154">
        <v>647.1</v>
      </c>
      <c r="M19" s="270">
        <v>16261</v>
      </c>
      <c r="N19" s="154">
        <v>20238.400000000001</v>
      </c>
      <c r="O19" s="270">
        <v>5916</v>
      </c>
      <c r="P19" s="154">
        <v>6447.1</v>
      </c>
      <c r="Q19" s="270">
        <v>300</v>
      </c>
      <c r="R19" s="154">
        <v>86</v>
      </c>
      <c r="S19" s="270">
        <v>2304</v>
      </c>
      <c r="T19" s="154">
        <v>2474</v>
      </c>
      <c r="U19" s="270">
        <v>1195</v>
      </c>
      <c r="V19" s="154">
        <v>1304</v>
      </c>
      <c r="W19" s="153">
        <v>7.2</v>
      </c>
      <c r="X19" s="154">
        <v>7.7</v>
      </c>
      <c r="Y19" s="153">
        <v>563</v>
      </c>
      <c r="Z19" s="154">
        <v>571</v>
      </c>
      <c r="AA19" s="153">
        <v>910</v>
      </c>
      <c r="AB19" s="154">
        <v>899.5</v>
      </c>
      <c r="AC19" s="153">
        <v>6090</v>
      </c>
      <c r="AD19" s="154">
        <v>6127</v>
      </c>
      <c r="AE19" s="288">
        <v>2086</v>
      </c>
      <c r="AF19" s="154">
        <v>2024</v>
      </c>
      <c r="AG19" s="288">
        <v>2486</v>
      </c>
      <c r="AH19" s="154">
        <v>2173</v>
      </c>
    </row>
    <row r="20" spans="1:34" ht="18" customHeight="1">
      <c r="A20" s="303"/>
      <c r="B20" s="303"/>
      <c r="C20" s="44" t="s">
        <v>173</v>
      </c>
      <c r="D20" s="43"/>
      <c r="E20" s="69">
        <v>736989.14456599997</v>
      </c>
      <c r="F20" s="126">
        <v>758443.4</v>
      </c>
      <c r="G20" s="69">
        <v>104532.948</v>
      </c>
      <c r="H20" s="126">
        <v>113847.09600000001</v>
      </c>
      <c r="I20" s="69">
        <v>27803</v>
      </c>
      <c r="J20" s="126">
        <v>30810</v>
      </c>
      <c r="K20" s="69">
        <v>4404</v>
      </c>
      <c r="L20" s="126">
        <v>4871.6000000000004</v>
      </c>
      <c r="M20" s="239">
        <v>5011</v>
      </c>
      <c r="N20" s="126">
        <v>5012.5</v>
      </c>
      <c r="O20" s="239">
        <v>35546</v>
      </c>
      <c r="P20" s="126">
        <v>32116</v>
      </c>
      <c r="Q20" s="239">
        <v>246</v>
      </c>
      <c r="R20" s="126">
        <v>52</v>
      </c>
      <c r="S20" s="239">
        <v>735</v>
      </c>
      <c r="T20" s="126">
        <v>699</v>
      </c>
      <c r="U20" s="239">
        <v>681</v>
      </c>
      <c r="V20" s="126">
        <v>648</v>
      </c>
      <c r="W20" s="69">
        <v>200011.3</v>
      </c>
      <c r="X20" s="126">
        <v>200011.2</v>
      </c>
      <c r="Y20" s="69">
        <v>3701</v>
      </c>
      <c r="Z20" s="126">
        <v>3861</v>
      </c>
      <c r="AA20" s="69">
        <v>345.3</v>
      </c>
      <c r="AB20" s="126">
        <v>258.8</v>
      </c>
      <c r="AC20" s="69">
        <v>1353</v>
      </c>
      <c r="AD20" s="126">
        <v>891</v>
      </c>
      <c r="AE20" s="106">
        <v>1517</v>
      </c>
      <c r="AF20" s="126">
        <v>1302</v>
      </c>
      <c r="AG20" s="106">
        <v>3098</v>
      </c>
      <c r="AH20" s="126">
        <v>3353</v>
      </c>
    </row>
    <row r="21" spans="1:34" s="241" customFormat="1" ht="18" customHeight="1">
      <c r="A21" s="303"/>
      <c r="B21" s="303"/>
      <c r="C21" s="237" t="s">
        <v>174</v>
      </c>
      <c r="D21" s="238"/>
      <c r="E21" s="239">
        <v>0</v>
      </c>
      <c r="F21" s="240">
        <v>0</v>
      </c>
      <c r="G21" s="239">
        <v>0</v>
      </c>
      <c r="H21" s="240">
        <v>0</v>
      </c>
      <c r="I21" s="239">
        <v>0</v>
      </c>
      <c r="J21" s="240">
        <v>0</v>
      </c>
      <c r="K21" s="239">
        <v>0</v>
      </c>
      <c r="L21" s="240">
        <v>0</v>
      </c>
      <c r="M21" s="276">
        <v>0</v>
      </c>
      <c r="N21" s="240">
        <v>0</v>
      </c>
      <c r="O21" s="276">
        <v>0</v>
      </c>
      <c r="P21" s="240">
        <v>0</v>
      </c>
      <c r="Q21" s="239">
        <v>0</v>
      </c>
      <c r="R21" s="240">
        <v>0</v>
      </c>
      <c r="S21" s="239">
        <v>0</v>
      </c>
      <c r="T21" s="240">
        <v>0</v>
      </c>
      <c r="U21" s="239">
        <v>0</v>
      </c>
      <c r="V21" s="240">
        <v>0</v>
      </c>
      <c r="W21" s="239">
        <v>0</v>
      </c>
      <c r="X21" s="240">
        <v>0</v>
      </c>
      <c r="Y21" s="239">
        <v>0</v>
      </c>
      <c r="Z21" s="240">
        <v>0</v>
      </c>
      <c r="AA21" s="239">
        <v>0</v>
      </c>
      <c r="AB21" s="240">
        <v>0</v>
      </c>
      <c r="AC21" s="239">
        <v>0</v>
      </c>
      <c r="AD21" s="289" t="s">
        <v>275</v>
      </c>
      <c r="AE21" s="290">
        <v>0</v>
      </c>
      <c r="AF21" s="240">
        <v>0</v>
      </c>
      <c r="AG21" s="291">
        <v>0</v>
      </c>
      <c r="AH21" s="240">
        <v>0</v>
      </c>
    </row>
    <row r="22" spans="1:34" ht="18" customHeight="1">
      <c r="A22" s="303"/>
      <c r="B22" s="304"/>
      <c r="C22" s="11" t="s">
        <v>175</v>
      </c>
      <c r="D22" s="12"/>
      <c r="E22" s="73">
        <v>812615.42695500003</v>
      </c>
      <c r="F22" s="138">
        <v>810202.7</v>
      </c>
      <c r="G22" s="73">
        <v>119237.224</v>
      </c>
      <c r="H22" s="138">
        <v>129241.841</v>
      </c>
      <c r="I22" s="73">
        <v>34943</v>
      </c>
      <c r="J22" s="138">
        <v>39438</v>
      </c>
      <c r="K22" s="73">
        <v>5121</v>
      </c>
      <c r="L22" s="138">
        <v>5519</v>
      </c>
      <c r="M22" s="266">
        <v>21272</v>
      </c>
      <c r="N22" s="138">
        <v>25250.9</v>
      </c>
      <c r="O22" s="266">
        <v>41462</v>
      </c>
      <c r="P22" s="138">
        <v>38563.1</v>
      </c>
      <c r="Q22" s="266">
        <v>546</v>
      </c>
      <c r="R22" s="138">
        <v>139</v>
      </c>
      <c r="S22" s="266">
        <v>3038</v>
      </c>
      <c r="T22" s="138">
        <v>3173</v>
      </c>
      <c r="U22" s="266">
        <v>1876</v>
      </c>
      <c r="V22" s="138">
        <v>1952</v>
      </c>
      <c r="W22" s="73">
        <v>200018.5</v>
      </c>
      <c r="X22" s="138">
        <v>200018.9</v>
      </c>
      <c r="Y22" s="73">
        <v>4264</v>
      </c>
      <c r="Z22" s="138">
        <v>4432</v>
      </c>
      <c r="AA22" s="73">
        <v>1255.3</v>
      </c>
      <c r="AB22" s="138">
        <v>1158.3</v>
      </c>
      <c r="AC22" s="73">
        <v>7442</v>
      </c>
      <c r="AD22" s="138">
        <v>7018</v>
      </c>
      <c r="AE22" s="287">
        <v>3603</v>
      </c>
      <c r="AF22" s="138">
        <v>3326</v>
      </c>
      <c r="AG22" s="287">
        <v>5584</v>
      </c>
      <c r="AH22" s="138">
        <v>5526</v>
      </c>
    </row>
    <row r="23" spans="1:34" ht="18" customHeight="1">
      <c r="A23" s="303"/>
      <c r="B23" s="302" t="s">
        <v>176</v>
      </c>
      <c r="C23" s="179" t="s">
        <v>177</v>
      </c>
      <c r="D23" s="180"/>
      <c r="E23" s="153">
        <v>105</v>
      </c>
      <c r="F23" s="154">
        <v>105</v>
      </c>
      <c r="G23" s="153">
        <v>124279</v>
      </c>
      <c r="H23" s="154">
        <v>124279</v>
      </c>
      <c r="I23" s="153">
        <v>100</v>
      </c>
      <c r="J23" s="154">
        <v>100</v>
      </c>
      <c r="K23" s="153">
        <v>897</v>
      </c>
      <c r="L23" s="154">
        <v>897</v>
      </c>
      <c r="M23" s="270">
        <v>12000</v>
      </c>
      <c r="N23" s="154">
        <v>12000</v>
      </c>
      <c r="O23" s="270">
        <v>16855</v>
      </c>
      <c r="P23" s="154">
        <v>16855</v>
      </c>
      <c r="Q23" s="270">
        <v>300</v>
      </c>
      <c r="R23" s="154">
        <v>300</v>
      </c>
      <c r="S23" s="270">
        <v>490</v>
      </c>
      <c r="T23" s="154">
        <v>490</v>
      </c>
      <c r="U23" s="270">
        <v>600</v>
      </c>
      <c r="V23" s="154">
        <v>600</v>
      </c>
      <c r="W23" s="153">
        <v>100</v>
      </c>
      <c r="X23" s="154">
        <v>100</v>
      </c>
      <c r="Y23" s="153">
        <v>441</v>
      </c>
      <c r="Z23" s="154">
        <v>441</v>
      </c>
      <c r="AA23" s="153">
        <v>20</v>
      </c>
      <c r="AB23" s="154">
        <v>20</v>
      </c>
      <c r="AC23" s="153">
        <v>100</v>
      </c>
      <c r="AD23" s="154">
        <v>100</v>
      </c>
      <c r="AE23" s="288">
        <v>100</v>
      </c>
      <c r="AF23" s="154">
        <v>100</v>
      </c>
      <c r="AG23" s="288">
        <v>100</v>
      </c>
      <c r="AH23" s="154">
        <v>100</v>
      </c>
    </row>
    <row r="24" spans="1:34" ht="18" customHeight="1">
      <c r="A24" s="303"/>
      <c r="B24" s="303"/>
      <c r="C24" s="44" t="s">
        <v>178</v>
      </c>
      <c r="D24" s="43"/>
      <c r="E24" s="69">
        <v>433324.29329100001</v>
      </c>
      <c r="F24" s="126">
        <v>422371.9</v>
      </c>
      <c r="G24" s="69">
        <v>-32987.362000000001</v>
      </c>
      <c r="H24" s="126">
        <v>-36246.108</v>
      </c>
      <c r="I24" s="69">
        <v>34030</v>
      </c>
      <c r="J24" s="126">
        <v>33859</v>
      </c>
      <c r="K24" s="69">
        <v>4248</v>
      </c>
      <c r="L24" s="126">
        <v>3989</v>
      </c>
      <c r="M24" s="239">
        <v>1250</v>
      </c>
      <c r="N24" s="126">
        <v>1222.8</v>
      </c>
      <c r="O24" s="239">
        <v>27839</v>
      </c>
      <c r="P24" s="126">
        <v>25755.4</v>
      </c>
      <c r="Q24" s="239">
        <v>725</v>
      </c>
      <c r="R24" s="126">
        <v>697</v>
      </c>
      <c r="S24" s="239">
        <v>4032</v>
      </c>
      <c r="T24" s="126">
        <v>4164</v>
      </c>
      <c r="U24" s="239">
        <v>8321</v>
      </c>
      <c r="V24" s="126">
        <v>7890</v>
      </c>
      <c r="W24" s="69">
        <v>3057.2</v>
      </c>
      <c r="X24" s="126">
        <f>3048.5-1</f>
        <v>3047.5</v>
      </c>
      <c r="Y24" s="69">
        <v>3429</v>
      </c>
      <c r="Z24" s="126">
        <v>3096</v>
      </c>
      <c r="AA24" s="69">
        <v>1854.3</v>
      </c>
      <c r="AB24" s="126">
        <v>1622.1</v>
      </c>
      <c r="AC24" s="69">
        <v>12391</v>
      </c>
      <c r="AD24" s="126">
        <v>11453</v>
      </c>
      <c r="AE24" s="106">
        <v>4493</v>
      </c>
      <c r="AF24" s="126">
        <v>4256</v>
      </c>
      <c r="AG24" s="106">
        <v>3007</v>
      </c>
      <c r="AH24" s="126">
        <v>3347</v>
      </c>
    </row>
    <row r="25" spans="1:34" ht="18" customHeight="1">
      <c r="A25" s="303"/>
      <c r="B25" s="303"/>
      <c r="C25" s="44" t="s">
        <v>179</v>
      </c>
      <c r="D25" s="43"/>
      <c r="E25" s="69">
        <v>0</v>
      </c>
      <c r="F25" s="126">
        <v>0</v>
      </c>
      <c r="G25" s="69">
        <v>0</v>
      </c>
      <c r="H25" s="126">
        <v>0</v>
      </c>
      <c r="I25" s="69">
        <v>0</v>
      </c>
      <c r="J25" s="126">
        <v>0</v>
      </c>
      <c r="K25" s="69">
        <v>0</v>
      </c>
      <c r="L25" s="126">
        <v>0</v>
      </c>
      <c r="M25" s="239">
        <v>63921</v>
      </c>
      <c r="N25" s="126">
        <v>63921</v>
      </c>
      <c r="O25" s="239">
        <v>14436</v>
      </c>
      <c r="P25" s="126">
        <v>14435.9</v>
      </c>
      <c r="Q25" s="239">
        <v>0</v>
      </c>
      <c r="R25" s="126" t="s">
        <v>276</v>
      </c>
      <c r="S25" s="239">
        <v>26</v>
      </c>
      <c r="T25" s="126">
        <v>25</v>
      </c>
      <c r="U25" s="239">
        <v>150</v>
      </c>
      <c r="V25" s="126">
        <v>150</v>
      </c>
      <c r="W25" s="69">
        <v>0</v>
      </c>
      <c r="X25" s="126">
        <v>0</v>
      </c>
      <c r="Y25" s="69">
        <v>0</v>
      </c>
      <c r="Z25" s="126">
        <v>0</v>
      </c>
      <c r="AA25" s="69">
        <v>0</v>
      </c>
      <c r="AB25" s="126">
        <v>0</v>
      </c>
      <c r="AC25" s="69">
        <v>18</v>
      </c>
      <c r="AD25" s="126">
        <v>17</v>
      </c>
      <c r="AE25" s="106">
        <v>11</v>
      </c>
      <c r="AF25" s="126">
        <v>11</v>
      </c>
      <c r="AG25" s="106">
        <v>0.59</v>
      </c>
      <c r="AH25" s="126">
        <v>0</v>
      </c>
    </row>
    <row r="26" spans="1:34" ht="18" customHeight="1">
      <c r="A26" s="303"/>
      <c r="B26" s="304"/>
      <c r="C26" s="45" t="s">
        <v>180</v>
      </c>
      <c r="D26" s="46"/>
      <c r="E26" s="71">
        <v>433429.29329100001</v>
      </c>
      <c r="F26" s="138">
        <v>422476.9</v>
      </c>
      <c r="G26" s="71">
        <v>91291.637000000002</v>
      </c>
      <c r="H26" s="138">
        <v>88032.891000000003</v>
      </c>
      <c r="I26" s="73">
        <v>34130</v>
      </c>
      <c r="J26" s="138">
        <v>33959</v>
      </c>
      <c r="K26" s="71">
        <v>5145</v>
      </c>
      <c r="L26" s="138">
        <v>4886</v>
      </c>
      <c r="M26" s="292">
        <v>77171</v>
      </c>
      <c r="N26" s="138">
        <v>77143.8</v>
      </c>
      <c r="O26" s="292">
        <v>59130</v>
      </c>
      <c r="P26" s="138">
        <v>57046</v>
      </c>
      <c r="Q26" s="292">
        <v>1025</v>
      </c>
      <c r="R26" s="138">
        <v>997</v>
      </c>
      <c r="S26" s="292">
        <v>4549</v>
      </c>
      <c r="T26" s="138">
        <v>4679</v>
      </c>
      <c r="U26" s="292">
        <v>9064</v>
      </c>
      <c r="V26" s="138">
        <v>8657</v>
      </c>
      <c r="W26" s="71">
        <v>3157.2</v>
      </c>
      <c r="X26" s="138">
        <f>3148.5-1</f>
        <v>3147.5</v>
      </c>
      <c r="Y26" s="71">
        <v>3870</v>
      </c>
      <c r="Z26" s="138">
        <v>3537</v>
      </c>
      <c r="AA26" s="71">
        <v>1878.1</v>
      </c>
      <c r="AB26" s="138">
        <v>1645.8</v>
      </c>
      <c r="AC26" s="71">
        <v>12509</v>
      </c>
      <c r="AD26" s="138">
        <v>11570</v>
      </c>
      <c r="AE26" s="293">
        <v>4086</v>
      </c>
      <c r="AF26" s="138">
        <v>4366</v>
      </c>
      <c r="AG26" s="293">
        <v>3111</v>
      </c>
      <c r="AH26" s="138">
        <v>3453</v>
      </c>
    </row>
    <row r="27" spans="1:34" ht="18" customHeight="1">
      <c r="A27" s="304"/>
      <c r="B27" s="47" t="s">
        <v>181</v>
      </c>
      <c r="C27" s="31"/>
      <c r="D27" s="31"/>
      <c r="E27" s="242">
        <v>1246044.720246</v>
      </c>
      <c r="F27" s="138">
        <v>1232679.6000000001</v>
      </c>
      <c r="G27" s="73">
        <v>210528.86199999999</v>
      </c>
      <c r="H27" s="138">
        <v>217275</v>
      </c>
      <c r="I27" s="242">
        <v>69073</v>
      </c>
      <c r="J27" s="138">
        <v>73397</v>
      </c>
      <c r="K27" s="73">
        <v>10265</v>
      </c>
      <c r="L27" s="138">
        <v>10405</v>
      </c>
      <c r="M27" s="266">
        <v>98443</v>
      </c>
      <c r="N27" s="138">
        <v>102394.7</v>
      </c>
      <c r="O27" s="266">
        <v>100592</v>
      </c>
      <c r="P27" s="138">
        <v>95609.5</v>
      </c>
      <c r="Q27" s="266">
        <v>1571</v>
      </c>
      <c r="R27" s="138">
        <v>1136</v>
      </c>
      <c r="S27" s="266">
        <v>7587</v>
      </c>
      <c r="T27" s="138">
        <v>7851</v>
      </c>
      <c r="U27" s="266">
        <v>10941</v>
      </c>
      <c r="V27" s="138">
        <v>10609</v>
      </c>
      <c r="W27" s="73">
        <v>203175.7</v>
      </c>
      <c r="X27" s="138">
        <v>203167.3</v>
      </c>
      <c r="Y27" s="73">
        <v>8134</v>
      </c>
      <c r="Z27" s="138">
        <v>7969</v>
      </c>
      <c r="AA27" s="73">
        <v>3133.4</v>
      </c>
      <c r="AB27" s="138">
        <v>2804.2</v>
      </c>
      <c r="AC27" s="73">
        <v>19951</v>
      </c>
      <c r="AD27" s="138">
        <v>18588</v>
      </c>
      <c r="AE27" s="287">
        <v>7689</v>
      </c>
      <c r="AF27" s="138">
        <v>7692</v>
      </c>
      <c r="AG27" s="287">
        <v>8696</v>
      </c>
      <c r="AH27" s="138">
        <v>8979</v>
      </c>
    </row>
    <row r="28" spans="1:34" ht="18" customHeight="1">
      <c r="A28" s="302" t="s">
        <v>182</v>
      </c>
      <c r="B28" s="302" t="s">
        <v>183</v>
      </c>
      <c r="C28" s="179" t="s">
        <v>184</v>
      </c>
      <c r="D28" s="243" t="s">
        <v>41</v>
      </c>
      <c r="E28" s="153">
        <v>127282.40283599999</v>
      </c>
      <c r="F28" s="154">
        <v>128050.8</v>
      </c>
      <c r="G28" s="153">
        <v>20715.138999999999</v>
      </c>
      <c r="H28" s="154">
        <v>21284.137999999999</v>
      </c>
      <c r="I28" s="153">
        <v>8790</v>
      </c>
      <c r="J28" s="154">
        <v>8817</v>
      </c>
      <c r="K28" s="153">
        <v>1606</v>
      </c>
      <c r="L28" s="154">
        <v>1622.7</v>
      </c>
      <c r="M28" s="270">
        <v>537</v>
      </c>
      <c r="N28" s="154">
        <v>513.9</v>
      </c>
      <c r="O28" s="270">
        <v>18378.900000000001</v>
      </c>
      <c r="P28" s="154">
        <v>17436.599999999999</v>
      </c>
      <c r="Q28" s="270">
        <v>611</v>
      </c>
      <c r="R28" s="154">
        <v>600</v>
      </c>
      <c r="S28" s="270">
        <v>5984</v>
      </c>
      <c r="T28" s="154">
        <v>7460</v>
      </c>
      <c r="U28" s="270">
        <v>10053</v>
      </c>
      <c r="V28" s="154">
        <v>10936</v>
      </c>
      <c r="W28" s="153">
        <v>0</v>
      </c>
      <c r="X28" s="154">
        <v>0</v>
      </c>
      <c r="Y28" s="153">
        <v>3051</v>
      </c>
      <c r="Z28" s="154">
        <v>2971</v>
      </c>
      <c r="AA28" s="153">
        <v>7512.2</v>
      </c>
      <c r="AB28" s="154">
        <v>7078.1</v>
      </c>
      <c r="AC28" s="153">
        <v>26475</v>
      </c>
      <c r="AD28" s="154">
        <v>25213</v>
      </c>
      <c r="AE28" s="288">
        <v>14760</v>
      </c>
      <c r="AF28" s="154">
        <v>15479</v>
      </c>
      <c r="AG28" s="288">
        <v>14174.6</v>
      </c>
      <c r="AH28" s="154">
        <v>13336</v>
      </c>
    </row>
    <row r="29" spans="1:34" ht="18" customHeight="1">
      <c r="A29" s="303"/>
      <c r="B29" s="303"/>
      <c r="C29" s="44" t="s">
        <v>185</v>
      </c>
      <c r="D29" s="244" t="s">
        <v>42</v>
      </c>
      <c r="E29" s="69">
        <v>115950.251479</v>
      </c>
      <c r="F29" s="126">
        <v>118266.6</v>
      </c>
      <c r="G29" s="69">
        <v>6648.817</v>
      </c>
      <c r="H29" s="126">
        <v>6416.165</v>
      </c>
      <c r="I29" s="69">
        <v>7737</v>
      </c>
      <c r="J29" s="126">
        <v>7028</v>
      </c>
      <c r="K29" s="69">
        <v>1080</v>
      </c>
      <c r="L29" s="126">
        <v>1075.3</v>
      </c>
      <c r="M29" s="239">
        <v>239</v>
      </c>
      <c r="N29" s="126">
        <v>217</v>
      </c>
      <c r="O29" s="239">
        <v>14600.9</v>
      </c>
      <c r="P29" s="126">
        <v>12969.4</v>
      </c>
      <c r="Q29" s="239">
        <v>131</v>
      </c>
      <c r="R29" s="126">
        <v>139</v>
      </c>
      <c r="S29" s="239">
        <v>5310</v>
      </c>
      <c r="T29" s="126">
        <v>5691</v>
      </c>
      <c r="U29" s="239">
        <v>5848</v>
      </c>
      <c r="V29" s="126">
        <v>6586</v>
      </c>
      <c r="W29" s="69">
        <v>0</v>
      </c>
      <c r="X29" s="126">
        <v>0</v>
      </c>
      <c r="Y29" s="69">
        <v>2246</v>
      </c>
      <c r="Z29" s="126">
        <v>2108</v>
      </c>
      <c r="AA29" s="69">
        <v>6820.1</v>
      </c>
      <c r="AB29" s="126">
        <v>6414</v>
      </c>
      <c r="AC29" s="69">
        <v>23676</v>
      </c>
      <c r="AD29" s="126">
        <v>22255</v>
      </c>
      <c r="AE29" s="106">
        <v>13398</v>
      </c>
      <c r="AF29" s="126">
        <v>14364</v>
      </c>
      <c r="AG29" s="106">
        <v>13720.2</v>
      </c>
      <c r="AH29" s="126">
        <v>12346</v>
      </c>
    </row>
    <row r="30" spans="1:34" ht="18" customHeight="1">
      <c r="A30" s="303"/>
      <c r="B30" s="303"/>
      <c r="C30" s="44" t="s">
        <v>186</v>
      </c>
      <c r="D30" s="244" t="s">
        <v>187</v>
      </c>
      <c r="E30" s="69">
        <v>1547.7360799999999</v>
      </c>
      <c r="F30" s="126">
        <v>1440.2</v>
      </c>
      <c r="G30" s="70">
        <v>8478.6170000000002</v>
      </c>
      <c r="H30" s="126">
        <v>8606.0589999999993</v>
      </c>
      <c r="I30" s="69">
        <v>337</v>
      </c>
      <c r="J30" s="126">
        <v>319</v>
      </c>
      <c r="K30" s="69">
        <v>153</v>
      </c>
      <c r="L30" s="126">
        <v>150.6</v>
      </c>
      <c r="M30" s="239">
        <v>261</v>
      </c>
      <c r="N30" s="126">
        <v>234.7</v>
      </c>
      <c r="O30" s="239">
        <v>751.1</v>
      </c>
      <c r="P30" s="126">
        <v>712.7</v>
      </c>
      <c r="Q30" s="239">
        <v>422</v>
      </c>
      <c r="R30" s="126">
        <v>416</v>
      </c>
      <c r="S30" s="239">
        <v>1483</v>
      </c>
      <c r="T30" s="126">
        <v>1422</v>
      </c>
      <c r="U30" s="239">
        <v>3534</v>
      </c>
      <c r="V30" s="126">
        <v>3572</v>
      </c>
      <c r="W30" s="69">
        <v>8.1999999999999993</v>
      </c>
      <c r="X30" s="126">
        <v>6.8</v>
      </c>
      <c r="Y30" s="69">
        <v>287</v>
      </c>
      <c r="Z30" s="126">
        <v>339</v>
      </c>
      <c r="AA30" s="69">
        <v>352.8</v>
      </c>
      <c r="AB30" s="126">
        <v>337.3</v>
      </c>
      <c r="AC30" s="69">
        <v>1361</v>
      </c>
      <c r="AD30" s="126">
        <v>1067</v>
      </c>
      <c r="AE30" s="106">
        <v>1024</v>
      </c>
      <c r="AF30" s="126">
        <v>997</v>
      </c>
      <c r="AG30" s="106">
        <v>976.3</v>
      </c>
      <c r="AH30" s="126">
        <v>897</v>
      </c>
    </row>
    <row r="31" spans="1:34" ht="18" customHeight="1">
      <c r="A31" s="303"/>
      <c r="B31" s="303"/>
      <c r="C31" s="11" t="s">
        <v>188</v>
      </c>
      <c r="D31" s="245" t="s">
        <v>189</v>
      </c>
      <c r="E31" s="73">
        <f t="shared" ref="E31" si="0">E28-E29-E30</f>
        <v>9784.4152769999946</v>
      </c>
      <c r="F31" s="236">
        <f>F28-F29-F30</f>
        <v>8343.9999999999964</v>
      </c>
      <c r="G31" s="73">
        <f t="shared" ref="G31:M31" si="1">G28-G29-G30</f>
        <v>5587.7049999999999</v>
      </c>
      <c r="H31" s="236">
        <f t="shared" si="1"/>
        <v>6261.9139999999989</v>
      </c>
      <c r="I31" s="73">
        <f t="shared" si="1"/>
        <v>716</v>
      </c>
      <c r="J31" s="246">
        <f t="shared" si="1"/>
        <v>1470</v>
      </c>
      <c r="K31" s="73">
        <f t="shared" si="1"/>
        <v>373</v>
      </c>
      <c r="L31" s="246">
        <f t="shared" si="1"/>
        <v>396.80000000000007</v>
      </c>
      <c r="M31" s="266">
        <f t="shared" si="1"/>
        <v>37</v>
      </c>
      <c r="N31" s="236">
        <v>62.199999999999989</v>
      </c>
      <c r="O31" s="266">
        <f t="shared" ref="O31" si="2">O28-O29-O30</f>
        <v>3026.9000000000019</v>
      </c>
      <c r="P31" s="246">
        <v>3754.4999999999991</v>
      </c>
      <c r="Q31" s="266">
        <f>Q28-Q29-Q30</f>
        <v>58</v>
      </c>
      <c r="R31" s="236">
        <v>45</v>
      </c>
      <c r="S31" s="266">
        <f t="shared" ref="S31" si="3">S28-S29-S30</f>
        <v>-809</v>
      </c>
      <c r="T31" s="246">
        <v>348</v>
      </c>
      <c r="U31" s="266">
        <f t="shared" ref="U31" si="4">U28-U29-U30</f>
        <v>671</v>
      </c>
      <c r="V31" s="236">
        <f>V28-V29-V30</f>
        <v>778</v>
      </c>
      <c r="W31" s="73">
        <f t="shared" ref="W31:AB31" si="5">W28-W29-W30</f>
        <v>-8.1999999999999993</v>
      </c>
      <c r="X31" s="246">
        <f t="shared" si="5"/>
        <v>-6.8</v>
      </c>
      <c r="Y31" s="73">
        <f t="shared" si="5"/>
        <v>518</v>
      </c>
      <c r="Z31" s="236">
        <f t="shared" si="5"/>
        <v>524</v>
      </c>
      <c r="AA31" s="73">
        <f t="shared" si="5"/>
        <v>339.29999999999944</v>
      </c>
      <c r="AB31" s="246">
        <f t="shared" si="5"/>
        <v>326.80000000000035</v>
      </c>
      <c r="AC31" s="73">
        <f>AC28-AC29-AC30+1</f>
        <v>1439</v>
      </c>
      <c r="AD31" s="236">
        <f>AD28-AD29-AD30</f>
        <v>1891</v>
      </c>
      <c r="AE31" s="287">
        <f t="shared" ref="AE31" si="6">AE28-AE29-AE30</f>
        <v>338</v>
      </c>
      <c r="AF31" s="246">
        <f>AF28-AF29-AF30</f>
        <v>118</v>
      </c>
      <c r="AG31" s="287">
        <f t="shared" ref="AG31" si="7">AG28-AG29-AG30</f>
        <v>-521.90000000000032</v>
      </c>
      <c r="AH31" s="236">
        <v>92</v>
      </c>
    </row>
    <row r="32" spans="1:34" ht="18" customHeight="1">
      <c r="A32" s="303"/>
      <c r="B32" s="303"/>
      <c r="C32" s="179" t="s">
        <v>190</v>
      </c>
      <c r="D32" s="243" t="s">
        <v>191</v>
      </c>
      <c r="E32" s="153">
        <v>358.37742700000001</v>
      </c>
      <c r="F32" s="154">
        <v>331.6</v>
      </c>
      <c r="G32" s="153">
        <v>36.83</v>
      </c>
      <c r="H32" s="154">
        <v>33.453000000000003</v>
      </c>
      <c r="I32" s="153">
        <v>112</v>
      </c>
      <c r="J32" s="154">
        <v>141</v>
      </c>
      <c r="K32" s="153">
        <v>1</v>
      </c>
      <c r="L32" s="154">
        <v>1.6</v>
      </c>
      <c r="M32" s="270">
        <v>0.11</v>
      </c>
      <c r="N32" s="154">
        <v>0.02</v>
      </c>
      <c r="O32" s="270">
        <v>132.80000000000001</v>
      </c>
      <c r="P32" s="154">
        <v>105.7</v>
      </c>
      <c r="Q32" s="270">
        <v>1</v>
      </c>
      <c r="R32" s="154">
        <v>1</v>
      </c>
      <c r="S32" s="270">
        <v>36</v>
      </c>
      <c r="T32" s="154">
        <v>35</v>
      </c>
      <c r="U32" s="270">
        <v>107</v>
      </c>
      <c r="V32" s="154">
        <v>109</v>
      </c>
      <c r="W32" s="153">
        <v>21.4</v>
      </c>
      <c r="X32" s="154">
        <v>21.4</v>
      </c>
      <c r="Y32" s="153">
        <v>0</v>
      </c>
      <c r="Z32" s="154">
        <v>1</v>
      </c>
      <c r="AA32" s="153">
        <v>7.5</v>
      </c>
      <c r="AB32" s="154">
        <v>6.1</v>
      </c>
      <c r="AC32" s="153">
        <v>20</v>
      </c>
      <c r="AD32" s="154">
        <v>65</v>
      </c>
      <c r="AE32" s="288">
        <v>82</v>
      </c>
      <c r="AF32" s="154">
        <v>63</v>
      </c>
      <c r="AG32" s="288">
        <v>67</v>
      </c>
      <c r="AH32" s="154">
        <v>49</v>
      </c>
    </row>
    <row r="33" spans="1:34" ht="18" customHeight="1">
      <c r="A33" s="303"/>
      <c r="B33" s="303"/>
      <c r="C33" s="44" t="s">
        <v>192</v>
      </c>
      <c r="D33" s="244" t="s">
        <v>193</v>
      </c>
      <c r="E33" s="69">
        <v>912.19963900000005</v>
      </c>
      <c r="F33" s="126">
        <v>578.4</v>
      </c>
      <c r="G33" s="69">
        <v>922.23299999999995</v>
      </c>
      <c r="H33" s="126">
        <v>1048.2819999999999</v>
      </c>
      <c r="I33" s="69">
        <v>181</v>
      </c>
      <c r="J33" s="126">
        <v>220</v>
      </c>
      <c r="K33" s="69">
        <v>0</v>
      </c>
      <c r="L33" s="126">
        <v>0</v>
      </c>
      <c r="M33" s="239">
        <v>0.15</v>
      </c>
      <c r="N33" s="126">
        <v>0.04</v>
      </c>
      <c r="O33" s="239">
        <v>91.2</v>
      </c>
      <c r="P33" s="126">
        <v>72.7</v>
      </c>
      <c r="Q33" s="239">
        <v>1</v>
      </c>
      <c r="R33" s="126">
        <v>0</v>
      </c>
      <c r="S33" s="239">
        <v>29</v>
      </c>
      <c r="T33" s="126">
        <v>3</v>
      </c>
      <c r="U33" s="239">
        <v>1</v>
      </c>
      <c r="V33" s="126">
        <v>0</v>
      </c>
      <c r="W33" s="69">
        <v>0</v>
      </c>
      <c r="X33" s="126">
        <v>0</v>
      </c>
      <c r="Y33" s="69">
        <v>39</v>
      </c>
      <c r="Z33" s="126">
        <v>42</v>
      </c>
      <c r="AA33" s="69">
        <v>3.2</v>
      </c>
      <c r="AB33" s="126">
        <v>0.3</v>
      </c>
      <c r="AC33" s="294">
        <v>0.3</v>
      </c>
      <c r="AD33" s="126">
        <v>30</v>
      </c>
      <c r="AE33" s="106">
        <v>8</v>
      </c>
      <c r="AF33" s="126">
        <v>18</v>
      </c>
      <c r="AG33" s="106">
        <v>20</v>
      </c>
      <c r="AH33" s="126">
        <v>22</v>
      </c>
    </row>
    <row r="34" spans="1:34" ht="18" customHeight="1">
      <c r="A34" s="303"/>
      <c r="B34" s="304"/>
      <c r="C34" s="11" t="s">
        <v>194</v>
      </c>
      <c r="D34" s="245" t="s">
        <v>195</v>
      </c>
      <c r="E34" s="73">
        <f t="shared" ref="E34" si="8">E31+E32-E33</f>
        <v>9230.5930649999937</v>
      </c>
      <c r="F34" s="138">
        <f>F31+F32-F33</f>
        <v>8097.1999999999971</v>
      </c>
      <c r="G34" s="73">
        <f t="shared" ref="G34:M34" si="9">G31+G32-G33</f>
        <v>4702.3019999999997</v>
      </c>
      <c r="H34" s="138">
        <f t="shared" si="9"/>
        <v>5247.0849999999991</v>
      </c>
      <c r="I34" s="73">
        <f t="shared" si="9"/>
        <v>647</v>
      </c>
      <c r="J34" s="138">
        <f t="shared" si="9"/>
        <v>1391</v>
      </c>
      <c r="K34" s="73">
        <f t="shared" si="9"/>
        <v>374</v>
      </c>
      <c r="L34" s="138">
        <f t="shared" si="9"/>
        <v>398.40000000000009</v>
      </c>
      <c r="M34" s="266">
        <f t="shared" si="9"/>
        <v>36.96</v>
      </c>
      <c r="N34" s="138">
        <v>62.179999999999993</v>
      </c>
      <c r="O34" s="266">
        <f t="shared" ref="O34" si="10">O31+O32-O33</f>
        <v>3068.5000000000023</v>
      </c>
      <c r="P34" s="138">
        <v>3787.4999999999991</v>
      </c>
      <c r="Q34" s="266">
        <f>Q31+Q32-Q33</f>
        <v>58</v>
      </c>
      <c r="R34" s="138">
        <v>46</v>
      </c>
      <c r="S34" s="266">
        <f t="shared" ref="S34" si="11">S31+S32-S33</f>
        <v>-802</v>
      </c>
      <c r="T34" s="138">
        <v>380</v>
      </c>
      <c r="U34" s="266">
        <f t="shared" ref="U34" si="12">U31+U32-U33</f>
        <v>777</v>
      </c>
      <c r="V34" s="138">
        <f>V31+V32-V33+1</f>
        <v>888</v>
      </c>
      <c r="W34" s="73">
        <f t="shared" ref="W34:AB34" si="13">W31+W32-W33</f>
        <v>13.2</v>
      </c>
      <c r="X34" s="138">
        <f t="shared" si="13"/>
        <v>14.599999999999998</v>
      </c>
      <c r="Y34" s="73">
        <f t="shared" si="13"/>
        <v>479</v>
      </c>
      <c r="Z34" s="138">
        <f t="shared" si="13"/>
        <v>483</v>
      </c>
      <c r="AA34" s="73">
        <f t="shared" si="13"/>
        <v>343.59999999999945</v>
      </c>
      <c r="AB34" s="138">
        <f t="shared" si="13"/>
        <v>332.60000000000036</v>
      </c>
      <c r="AC34" s="73">
        <f>AC31+AC32-AC33-1</f>
        <v>1457.7</v>
      </c>
      <c r="AD34" s="138">
        <f>AD31+AD32-AD33</f>
        <v>1926</v>
      </c>
      <c r="AE34" s="287">
        <f t="shared" ref="AE34" si="14">AE31+AE32-AE33</f>
        <v>412</v>
      </c>
      <c r="AF34" s="138">
        <f>AF31+AF32-AF33</f>
        <v>163</v>
      </c>
      <c r="AG34" s="287">
        <f t="shared" ref="AG34" si="15">AG31+AG32-AG33</f>
        <v>-474.90000000000032</v>
      </c>
      <c r="AH34" s="138">
        <f>AH31+AH32-AH33</f>
        <v>119</v>
      </c>
    </row>
    <row r="35" spans="1:34" ht="18" customHeight="1">
      <c r="A35" s="303"/>
      <c r="B35" s="302" t="s">
        <v>196</v>
      </c>
      <c r="C35" s="179" t="s">
        <v>197</v>
      </c>
      <c r="D35" s="243" t="s">
        <v>198</v>
      </c>
      <c r="E35" s="153">
        <v>6020.9600710000004</v>
      </c>
      <c r="F35" s="295">
        <v>316.8</v>
      </c>
      <c r="G35" s="153">
        <v>189.83799999999999</v>
      </c>
      <c r="H35" s="154">
        <v>592.79300000000001</v>
      </c>
      <c r="I35" s="153">
        <v>0</v>
      </c>
      <c r="J35" s="154">
        <v>0</v>
      </c>
      <c r="K35" s="153">
        <v>5</v>
      </c>
      <c r="L35" s="154">
        <v>0</v>
      </c>
      <c r="M35" s="276">
        <v>0</v>
      </c>
      <c r="N35" s="154">
        <v>0</v>
      </c>
      <c r="O35" s="270">
        <v>0</v>
      </c>
      <c r="P35" s="154">
        <v>155.19999999999999</v>
      </c>
      <c r="Q35" s="270">
        <v>0</v>
      </c>
      <c r="R35" s="154">
        <v>0</v>
      </c>
      <c r="S35" s="270">
        <v>772</v>
      </c>
      <c r="T35" s="154">
        <v>0</v>
      </c>
      <c r="U35" s="270">
        <v>26</v>
      </c>
      <c r="V35" s="154">
        <v>8</v>
      </c>
      <c r="W35" s="153">
        <v>0</v>
      </c>
      <c r="X35" s="154">
        <v>0</v>
      </c>
      <c r="Y35" s="153">
        <v>0</v>
      </c>
      <c r="Z35" s="154">
        <v>0</v>
      </c>
      <c r="AA35" s="153">
        <v>0</v>
      </c>
      <c r="AB35" s="154">
        <v>0</v>
      </c>
      <c r="AC35" s="153">
        <v>0</v>
      </c>
      <c r="AD35" s="154">
        <v>0</v>
      </c>
      <c r="AE35" s="288">
        <v>0.15</v>
      </c>
      <c r="AF35" s="154">
        <v>0</v>
      </c>
      <c r="AG35" s="288">
        <v>0.31</v>
      </c>
      <c r="AH35" s="154">
        <v>0</v>
      </c>
    </row>
    <row r="36" spans="1:34" ht="18" customHeight="1">
      <c r="A36" s="303"/>
      <c r="B36" s="303"/>
      <c r="C36" s="44" t="s">
        <v>199</v>
      </c>
      <c r="D36" s="244" t="s">
        <v>200</v>
      </c>
      <c r="E36" s="69">
        <v>4299.172039</v>
      </c>
      <c r="F36" s="296">
        <v>2169.1999999999998</v>
      </c>
      <c r="G36" s="69">
        <v>189.30099999999999</v>
      </c>
      <c r="H36" s="126">
        <v>623.99400000000003</v>
      </c>
      <c r="I36" s="69">
        <v>0</v>
      </c>
      <c r="J36" s="126">
        <v>0</v>
      </c>
      <c r="K36" s="69">
        <v>4</v>
      </c>
      <c r="L36" s="126">
        <v>0.1</v>
      </c>
      <c r="M36" s="276">
        <v>0</v>
      </c>
      <c r="N36" s="126">
        <v>0</v>
      </c>
      <c r="O36" s="239">
        <v>51.4</v>
      </c>
      <c r="P36" s="126">
        <v>192.6</v>
      </c>
      <c r="Q36" s="239">
        <v>17</v>
      </c>
      <c r="R36" s="126">
        <v>0</v>
      </c>
      <c r="S36" s="239">
        <v>108</v>
      </c>
      <c r="T36" s="126">
        <v>13</v>
      </c>
      <c r="U36" s="239">
        <v>1</v>
      </c>
      <c r="V36" s="126">
        <v>1</v>
      </c>
      <c r="W36" s="69">
        <v>0</v>
      </c>
      <c r="X36" s="126">
        <v>0</v>
      </c>
      <c r="Y36" s="69">
        <v>0</v>
      </c>
      <c r="Z36" s="126">
        <v>0</v>
      </c>
      <c r="AA36" s="69">
        <v>0</v>
      </c>
      <c r="AB36" s="126">
        <v>0</v>
      </c>
      <c r="AC36" s="69">
        <v>2</v>
      </c>
      <c r="AD36" s="126">
        <v>16</v>
      </c>
      <c r="AE36" s="106">
        <v>34</v>
      </c>
      <c r="AF36" s="126">
        <v>0</v>
      </c>
      <c r="AG36" s="106">
        <v>5.75</v>
      </c>
      <c r="AH36" s="126">
        <v>2</v>
      </c>
    </row>
    <row r="37" spans="1:34" ht="18" customHeight="1">
      <c r="A37" s="303"/>
      <c r="B37" s="303"/>
      <c r="C37" s="44" t="s">
        <v>201</v>
      </c>
      <c r="D37" s="244" t="s">
        <v>202</v>
      </c>
      <c r="E37" s="69">
        <f t="shared" ref="E37" si="16">E34+E35-E36</f>
        <v>10952.381096999994</v>
      </c>
      <c r="F37" s="296">
        <f>F34+F35-F36</f>
        <v>6244.7999999999965</v>
      </c>
      <c r="G37" s="69">
        <f t="shared" ref="G37:M37" si="17">G34+G35-G36</f>
        <v>4702.838999999999</v>
      </c>
      <c r="H37" s="126">
        <f t="shared" si="17"/>
        <v>5215.8839999999991</v>
      </c>
      <c r="I37" s="69">
        <f t="shared" si="17"/>
        <v>647</v>
      </c>
      <c r="J37" s="126">
        <f t="shared" si="17"/>
        <v>1391</v>
      </c>
      <c r="K37" s="69">
        <f t="shared" si="17"/>
        <v>375</v>
      </c>
      <c r="L37" s="126">
        <f t="shared" si="17"/>
        <v>398.30000000000007</v>
      </c>
      <c r="M37" s="239">
        <f t="shared" si="17"/>
        <v>36.96</v>
      </c>
      <c r="N37" s="126">
        <v>62.179999999999993</v>
      </c>
      <c r="O37" s="239">
        <f t="shared" ref="O37" si="18">O34+O35-O36</f>
        <v>3017.1000000000022</v>
      </c>
      <c r="P37" s="126">
        <v>3750.099999999999</v>
      </c>
      <c r="Q37" s="239">
        <f>Q34+Q35-Q36</f>
        <v>41</v>
      </c>
      <c r="R37" s="126">
        <v>46</v>
      </c>
      <c r="S37" s="239">
        <v>-137</v>
      </c>
      <c r="T37" s="126">
        <v>367</v>
      </c>
      <c r="U37" s="239">
        <f>U34+U35-U36+1</f>
        <v>803</v>
      </c>
      <c r="V37" s="126">
        <f>V34+V35-V36</f>
        <v>895</v>
      </c>
      <c r="W37" s="69">
        <f t="shared" ref="W37:AH37" si="19">W34+W35-W36</f>
        <v>13.2</v>
      </c>
      <c r="X37" s="126">
        <f t="shared" si="19"/>
        <v>14.599999999999998</v>
      </c>
      <c r="Y37" s="69">
        <f t="shared" si="19"/>
        <v>479</v>
      </c>
      <c r="Z37" s="126">
        <f t="shared" si="19"/>
        <v>483</v>
      </c>
      <c r="AA37" s="69">
        <f t="shared" si="19"/>
        <v>343.59999999999945</v>
      </c>
      <c r="AB37" s="126">
        <f t="shared" si="19"/>
        <v>332.60000000000036</v>
      </c>
      <c r="AC37" s="69">
        <f t="shared" si="19"/>
        <v>1455.7</v>
      </c>
      <c r="AD37" s="126">
        <f t="shared" si="19"/>
        <v>1910</v>
      </c>
      <c r="AE37" s="106">
        <f t="shared" si="19"/>
        <v>378.15</v>
      </c>
      <c r="AF37" s="126">
        <f t="shared" si="19"/>
        <v>163</v>
      </c>
      <c r="AG37" s="106">
        <f t="shared" si="19"/>
        <v>-480.34000000000032</v>
      </c>
      <c r="AH37" s="126">
        <f t="shared" si="19"/>
        <v>117</v>
      </c>
    </row>
    <row r="38" spans="1:34" ht="18" customHeight="1">
      <c r="A38" s="303"/>
      <c r="B38" s="303"/>
      <c r="C38" s="44" t="s">
        <v>203</v>
      </c>
      <c r="D38" s="244" t="s">
        <v>204</v>
      </c>
      <c r="E38" s="69">
        <v>0</v>
      </c>
      <c r="F38" s="296">
        <v>0</v>
      </c>
      <c r="G38" s="69">
        <v>0</v>
      </c>
      <c r="H38" s="126">
        <v>0</v>
      </c>
      <c r="I38" s="69">
        <v>0</v>
      </c>
      <c r="J38" s="126">
        <v>0</v>
      </c>
      <c r="K38" s="69">
        <v>0</v>
      </c>
      <c r="L38" s="126">
        <v>0</v>
      </c>
      <c r="M38" s="276">
        <v>0</v>
      </c>
      <c r="N38" s="126">
        <v>0</v>
      </c>
      <c r="O38" s="276">
        <v>0</v>
      </c>
      <c r="P38" s="126">
        <v>0</v>
      </c>
      <c r="Q38" s="239">
        <v>0</v>
      </c>
      <c r="R38" s="126">
        <v>0</v>
      </c>
      <c r="S38" s="239">
        <v>0</v>
      </c>
      <c r="T38" s="126">
        <v>0</v>
      </c>
      <c r="U38" s="297">
        <v>0</v>
      </c>
      <c r="V38" s="126">
        <v>0</v>
      </c>
      <c r="W38" s="69">
        <v>0</v>
      </c>
      <c r="X38" s="126">
        <v>0</v>
      </c>
      <c r="Y38" s="69">
        <v>0</v>
      </c>
      <c r="Z38" s="126">
        <v>0</v>
      </c>
      <c r="AA38" s="69">
        <v>0</v>
      </c>
      <c r="AB38" s="126">
        <v>0</v>
      </c>
      <c r="AC38" s="69">
        <v>0</v>
      </c>
      <c r="AD38" s="278" t="s">
        <v>275</v>
      </c>
      <c r="AE38" s="298">
        <v>0</v>
      </c>
      <c r="AF38" s="126">
        <v>0</v>
      </c>
      <c r="AG38" s="298">
        <v>0</v>
      </c>
      <c r="AH38" s="126">
        <v>0</v>
      </c>
    </row>
    <row r="39" spans="1:34" ht="18" customHeight="1">
      <c r="A39" s="303"/>
      <c r="B39" s="303"/>
      <c r="C39" s="44" t="s">
        <v>205</v>
      </c>
      <c r="D39" s="244" t="s">
        <v>206</v>
      </c>
      <c r="E39" s="69">
        <v>0</v>
      </c>
      <c r="F39" s="296">
        <v>0</v>
      </c>
      <c r="G39" s="69">
        <v>0</v>
      </c>
      <c r="H39" s="126">
        <v>0</v>
      </c>
      <c r="I39" s="69">
        <v>0</v>
      </c>
      <c r="J39" s="126">
        <v>0</v>
      </c>
      <c r="K39" s="69">
        <v>0</v>
      </c>
      <c r="L39" s="126">
        <v>0</v>
      </c>
      <c r="M39" s="276">
        <v>0</v>
      </c>
      <c r="N39" s="126">
        <v>0</v>
      </c>
      <c r="O39" s="276">
        <v>0</v>
      </c>
      <c r="P39" s="126">
        <v>0</v>
      </c>
      <c r="Q39" s="239">
        <v>0</v>
      </c>
      <c r="R39" s="126">
        <v>0</v>
      </c>
      <c r="S39" s="239">
        <v>0</v>
      </c>
      <c r="T39" s="126">
        <v>0</v>
      </c>
      <c r="U39" s="239">
        <v>0</v>
      </c>
      <c r="V39" s="126">
        <v>0</v>
      </c>
      <c r="W39" s="69">
        <v>0</v>
      </c>
      <c r="X39" s="126">
        <v>0</v>
      </c>
      <c r="Y39" s="69">
        <v>0</v>
      </c>
      <c r="Z39" s="126">
        <v>0</v>
      </c>
      <c r="AA39" s="69">
        <v>0</v>
      </c>
      <c r="AB39" s="126">
        <v>0</v>
      </c>
      <c r="AC39" s="69">
        <v>0</v>
      </c>
      <c r="AD39" s="278" t="s">
        <v>275</v>
      </c>
      <c r="AE39" s="298">
        <v>0</v>
      </c>
      <c r="AF39" s="126">
        <v>0</v>
      </c>
      <c r="AG39" s="298">
        <v>0</v>
      </c>
      <c r="AH39" s="126">
        <v>0</v>
      </c>
    </row>
    <row r="40" spans="1:34" ht="18" customHeight="1">
      <c r="A40" s="303"/>
      <c r="B40" s="303"/>
      <c r="C40" s="44" t="s">
        <v>207</v>
      </c>
      <c r="D40" s="244" t="s">
        <v>208</v>
      </c>
      <c r="E40" s="69">
        <v>0</v>
      </c>
      <c r="F40" s="296">
        <v>0</v>
      </c>
      <c r="G40" s="69">
        <v>1444.0889999999999</v>
      </c>
      <c r="H40" s="126">
        <v>1420.4670000000001</v>
      </c>
      <c r="I40" s="69">
        <v>474</v>
      </c>
      <c r="J40" s="126">
        <v>538</v>
      </c>
      <c r="K40" s="291">
        <v>117</v>
      </c>
      <c r="L40" s="126">
        <v>122.3</v>
      </c>
      <c r="M40" s="239">
        <v>10</v>
      </c>
      <c r="N40" s="126">
        <v>1</v>
      </c>
      <c r="O40" s="239">
        <v>933.1</v>
      </c>
      <c r="P40" s="126">
        <v>1156.3</v>
      </c>
      <c r="Q40" s="239">
        <v>14</v>
      </c>
      <c r="R40" s="126">
        <v>15</v>
      </c>
      <c r="S40" s="239">
        <v>-22</v>
      </c>
      <c r="T40" s="126">
        <v>134</v>
      </c>
      <c r="U40" s="239">
        <v>270</v>
      </c>
      <c r="V40" s="126">
        <v>303</v>
      </c>
      <c r="W40" s="69">
        <v>4.4000000000000004</v>
      </c>
      <c r="X40" s="126">
        <v>4.9000000000000004</v>
      </c>
      <c r="Y40" s="69">
        <v>147</v>
      </c>
      <c r="Z40" s="126">
        <v>152</v>
      </c>
      <c r="AA40" s="69">
        <v>101.4</v>
      </c>
      <c r="AB40" s="126">
        <v>114.4</v>
      </c>
      <c r="AC40" s="69">
        <v>507</v>
      </c>
      <c r="AD40" s="126">
        <v>665</v>
      </c>
      <c r="AE40" s="106">
        <v>139</v>
      </c>
      <c r="AF40" s="126">
        <v>59</v>
      </c>
      <c r="AG40" s="106">
        <v>-141</v>
      </c>
      <c r="AH40" s="126">
        <v>41</v>
      </c>
    </row>
    <row r="41" spans="1:34" ht="18" customHeight="1">
      <c r="A41" s="303"/>
      <c r="B41" s="303"/>
      <c r="C41" s="191" t="s">
        <v>209</v>
      </c>
      <c r="D41" s="244" t="s">
        <v>210</v>
      </c>
      <c r="E41" s="69">
        <f t="shared" ref="E41" si="20">E34+E35-E36-E40</f>
        <v>10952.381096999994</v>
      </c>
      <c r="F41" s="296">
        <f>F34+F35-F36-F40</f>
        <v>6244.7999999999965</v>
      </c>
      <c r="G41" s="69">
        <f t="shared" ref="G41:M41" si="21">G34+G35-G36-G40</f>
        <v>3258.7499999999991</v>
      </c>
      <c r="H41" s="126">
        <f t="shared" si="21"/>
        <v>3795.416999999999</v>
      </c>
      <c r="I41" s="69">
        <f t="shared" si="21"/>
        <v>173</v>
      </c>
      <c r="J41" s="126">
        <f t="shared" si="21"/>
        <v>853</v>
      </c>
      <c r="K41" s="299">
        <f>K34+K35-K36-K40</f>
        <v>258</v>
      </c>
      <c r="L41" s="126">
        <f t="shared" si="21"/>
        <v>276.00000000000006</v>
      </c>
      <c r="M41" s="239">
        <f t="shared" si="21"/>
        <v>26.96</v>
      </c>
      <c r="N41" s="126">
        <v>61.179999999999993</v>
      </c>
      <c r="O41" s="239">
        <f t="shared" ref="O41" si="22">O34+O35-O36-O40</f>
        <v>2084.0000000000023</v>
      </c>
      <c r="P41" s="126">
        <v>2593.7999999999993</v>
      </c>
      <c r="Q41" s="239">
        <f>Q34+Q35-Q36-Q40</f>
        <v>27</v>
      </c>
      <c r="R41" s="126">
        <v>31</v>
      </c>
      <c r="S41" s="239">
        <v>-115</v>
      </c>
      <c r="T41" s="126">
        <v>233</v>
      </c>
      <c r="U41" s="239">
        <f>U34+U35-U36-U40+1</f>
        <v>533</v>
      </c>
      <c r="V41" s="126">
        <f>V34+V35-V36-V40-1</f>
        <v>591</v>
      </c>
      <c r="W41" s="69">
        <f t="shared" ref="W41:Z41" si="23">W34+W35-W36-W40</f>
        <v>8.7999999999999989</v>
      </c>
      <c r="X41" s="126">
        <f t="shared" si="23"/>
        <v>9.6999999999999975</v>
      </c>
      <c r="Y41" s="69">
        <f t="shared" si="23"/>
        <v>332</v>
      </c>
      <c r="Z41" s="126">
        <f t="shared" si="23"/>
        <v>331</v>
      </c>
      <c r="AA41" s="69">
        <f>AA34+AA35-AA36-AA40</f>
        <v>242.19999999999945</v>
      </c>
      <c r="AB41" s="126">
        <f>AB34+AB35-AB36-AB40</f>
        <v>218.20000000000036</v>
      </c>
      <c r="AC41" s="69">
        <f t="shared" ref="AC41" si="24">AC34+AC35-AC36-AC40</f>
        <v>948.7</v>
      </c>
      <c r="AD41" s="126">
        <f>AD34+AD35-AD36-AD40+1</f>
        <v>1246</v>
      </c>
      <c r="AE41" s="106">
        <f t="shared" ref="AE41" si="25">AE34+AE35-AE36-AE40</f>
        <v>239.14999999999998</v>
      </c>
      <c r="AF41" s="126">
        <f>AF34+AF35-AF36-AF40</f>
        <v>104</v>
      </c>
      <c r="AG41" s="106">
        <f>AG34+AG35-AG36-AG40</f>
        <v>-339.34000000000032</v>
      </c>
      <c r="AH41" s="126">
        <f>AH34+AH35-AH36-AH40</f>
        <v>76</v>
      </c>
    </row>
    <row r="42" spans="1:34" ht="18" customHeight="1">
      <c r="A42" s="303"/>
      <c r="B42" s="303"/>
      <c r="C42" s="358" t="s">
        <v>211</v>
      </c>
      <c r="D42" s="359"/>
      <c r="E42" s="70">
        <f t="shared" ref="E42" si="26">E37+E38-E39-E40</f>
        <v>10952.381096999994</v>
      </c>
      <c r="F42" s="300">
        <f>F37+F38-F39-F40</f>
        <v>6244.7999999999965</v>
      </c>
      <c r="G42" s="70">
        <v>0</v>
      </c>
      <c r="H42" s="115">
        <v>0</v>
      </c>
      <c r="I42" s="70">
        <v>0</v>
      </c>
      <c r="J42" s="115">
        <v>0</v>
      </c>
      <c r="K42" s="70">
        <v>0</v>
      </c>
      <c r="L42" s="115">
        <v>0</v>
      </c>
      <c r="M42" s="257">
        <f t="shared" ref="M42" si="27">M37+M38-M39-M40</f>
        <v>26.96</v>
      </c>
      <c r="N42" s="126">
        <v>61.179999999999993</v>
      </c>
      <c r="O42" s="257">
        <f t="shared" ref="O42" si="28">O37+O38-O39-O40</f>
        <v>2084.0000000000023</v>
      </c>
      <c r="P42" s="115">
        <v>2593.7999999999993</v>
      </c>
      <c r="Q42" s="257">
        <f>Q37+Q38-Q39-Q40</f>
        <v>27</v>
      </c>
      <c r="R42" s="126">
        <v>31</v>
      </c>
      <c r="S42" s="257">
        <v>0</v>
      </c>
      <c r="T42" s="115">
        <v>0</v>
      </c>
      <c r="U42" s="257">
        <f t="shared" ref="U42" si="29">U37+U38-U39-U40</f>
        <v>533</v>
      </c>
      <c r="V42" s="126">
        <v>0</v>
      </c>
      <c r="W42" s="70">
        <v>0</v>
      </c>
      <c r="X42" s="115">
        <v>0</v>
      </c>
      <c r="Y42" s="70">
        <v>0</v>
      </c>
      <c r="Z42" s="126">
        <v>0</v>
      </c>
      <c r="AA42" s="70">
        <v>0</v>
      </c>
      <c r="AB42" s="115">
        <v>0</v>
      </c>
      <c r="AC42" s="70">
        <v>0</v>
      </c>
      <c r="AD42" s="278" t="s">
        <v>275</v>
      </c>
      <c r="AE42" s="286">
        <v>0</v>
      </c>
      <c r="AF42" s="115">
        <v>0</v>
      </c>
      <c r="AG42" s="286">
        <v>0</v>
      </c>
      <c r="AH42" s="126">
        <v>0</v>
      </c>
    </row>
    <row r="43" spans="1:34" ht="18" customHeight="1">
      <c r="A43" s="303"/>
      <c r="B43" s="303"/>
      <c r="C43" s="44" t="s">
        <v>212</v>
      </c>
      <c r="D43" s="244" t="s">
        <v>213</v>
      </c>
      <c r="E43" s="69">
        <v>0</v>
      </c>
      <c r="F43" s="296">
        <v>0</v>
      </c>
      <c r="G43" s="69">
        <v>-36246.108</v>
      </c>
      <c r="H43" s="126">
        <v>-40041.525000000001</v>
      </c>
      <c r="I43" s="69">
        <v>7935</v>
      </c>
      <c r="J43" s="126">
        <v>7083</v>
      </c>
      <c r="K43" s="69">
        <v>2902</v>
      </c>
      <c r="L43" s="126">
        <v>2726</v>
      </c>
      <c r="M43" s="239">
        <v>824</v>
      </c>
      <c r="N43" s="126">
        <v>763</v>
      </c>
      <c r="O43" s="239">
        <v>25755</v>
      </c>
      <c r="P43" s="126">
        <v>23162</v>
      </c>
      <c r="Q43" s="239">
        <v>697</v>
      </c>
      <c r="R43" s="126">
        <v>666</v>
      </c>
      <c r="S43" s="239">
        <v>0</v>
      </c>
      <c r="T43" s="126">
        <v>0</v>
      </c>
      <c r="U43" s="239">
        <v>290</v>
      </c>
      <c r="V43" s="126">
        <v>105</v>
      </c>
      <c r="W43" s="69">
        <f>148.5-1</f>
        <v>147.5</v>
      </c>
      <c r="X43" s="126">
        <v>138.80000000000001</v>
      </c>
      <c r="Y43" s="69">
        <v>2439</v>
      </c>
      <c r="Z43" s="126">
        <v>2108</v>
      </c>
      <c r="AA43" s="69">
        <v>1006.6</v>
      </c>
      <c r="AB43" s="126">
        <v>798.4</v>
      </c>
      <c r="AC43" s="69">
        <v>3932</v>
      </c>
      <c r="AD43" s="126">
        <v>2568</v>
      </c>
      <c r="AE43" s="106">
        <v>2374</v>
      </c>
      <c r="AF43" s="126">
        <v>2322</v>
      </c>
      <c r="AG43" s="106">
        <v>2546</v>
      </c>
      <c r="AH43" s="126">
        <v>2470</v>
      </c>
    </row>
    <row r="44" spans="1:34" ht="18" customHeight="1">
      <c r="A44" s="304"/>
      <c r="B44" s="304"/>
      <c r="C44" s="11" t="s">
        <v>214</v>
      </c>
      <c r="D44" s="97" t="s">
        <v>215</v>
      </c>
      <c r="E44" s="73">
        <f t="shared" ref="E44" si="30">E41+E43</f>
        <v>10952.381096999994</v>
      </c>
      <c r="F44" s="301">
        <f>F41+F43</f>
        <v>6244.7999999999965</v>
      </c>
      <c r="G44" s="73">
        <f t="shared" ref="G44" si="31">G41+G43</f>
        <v>-32987.358</v>
      </c>
      <c r="H44" s="138">
        <f>H41+H43</f>
        <v>-36246.108</v>
      </c>
      <c r="I44" s="73">
        <f t="shared" ref="I44" si="32">I41+I43</f>
        <v>8108</v>
      </c>
      <c r="J44" s="138">
        <f>J41+J43</f>
        <v>7936</v>
      </c>
      <c r="K44" s="73">
        <f>K41+K43</f>
        <v>3160</v>
      </c>
      <c r="L44" s="138">
        <v>2902</v>
      </c>
      <c r="M44" s="266">
        <f t="shared" ref="M44" si="33">M41+M43</f>
        <v>850.96</v>
      </c>
      <c r="N44" s="138">
        <v>824.18</v>
      </c>
      <c r="O44" s="266">
        <f t="shared" ref="O44" si="34">O41+O43</f>
        <v>27839.000000000004</v>
      </c>
      <c r="P44" s="138">
        <v>25755.8</v>
      </c>
      <c r="Q44" s="266">
        <f t="shared" ref="Q44" si="35">Q41+Q43</f>
        <v>724</v>
      </c>
      <c r="R44" s="138">
        <v>697</v>
      </c>
      <c r="S44" s="266">
        <f t="shared" ref="S44" si="36">S41+S43</f>
        <v>-115</v>
      </c>
      <c r="T44" s="138">
        <v>233</v>
      </c>
      <c r="U44" s="266">
        <f t="shared" ref="U44" si="37">U41+U43</f>
        <v>823</v>
      </c>
      <c r="V44" s="138">
        <f>V41+V43</f>
        <v>696</v>
      </c>
      <c r="W44" s="73">
        <f t="shared" ref="W44" si="38">W41+W43</f>
        <v>156.30000000000001</v>
      </c>
      <c r="X44" s="138">
        <f>X41+X43-1</f>
        <v>147.5</v>
      </c>
      <c r="Y44" s="73">
        <f t="shared" ref="Y44" si="39">Y41+Y43</f>
        <v>2771</v>
      </c>
      <c r="Z44" s="138">
        <f>Z41+Z43</f>
        <v>2439</v>
      </c>
      <c r="AA44" s="73">
        <v>1238.9000000000001</v>
      </c>
      <c r="AB44" s="138">
        <v>1006.6</v>
      </c>
      <c r="AC44" s="73">
        <f t="shared" ref="AC44" si="40">AC41+AC43</f>
        <v>4880.7</v>
      </c>
      <c r="AD44" s="138">
        <f>AD41+AD43-1</f>
        <v>3813</v>
      </c>
      <c r="AE44" s="287">
        <f t="shared" ref="AE44" si="41">AE41+AE43</f>
        <v>2613.15</v>
      </c>
      <c r="AF44" s="138">
        <f>AF41+AF43</f>
        <v>2426</v>
      </c>
      <c r="AG44" s="287">
        <f t="shared" ref="AG44" si="42">AG41+AG43</f>
        <v>2206.66</v>
      </c>
      <c r="AH44" s="138">
        <f>AH41+AH43+1</f>
        <v>2547</v>
      </c>
    </row>
    <row r="45" spans="1:34" ht="14.15" customHeight="1">
      <c r="A45" s="13" t="s">
        <v>216</v>
      </c>
    </row>
    <row r="46" spans="1:34" ht="14.15" customHeight="1">
      <c r="A46" s="13" t="s">
        <v>217</v>
      </c>
    </row>
    <row r="47" spans="1:34">
      <c r="A47" s="247"/>
    </row>
  </sheetData>
  <mergeCells count="2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</mergeCells>
  <phoneticPr fontId="16"/>
  <pageMargins left="0.70866141732283472" right="0.23622047244094491" top="0.19685039370078741" bottom="0.23622047244094491" header="0.19685039370078741" footer="0.19685039370078741"/>
  <pageSetup paperSize="9" scale="28" orientation="landscape" r:id="rId1"/>
  <headerFooter alignWithMargins="0">
    <oddHeader>&amp;R&amp;"ｺﾞｼｯｸ,斜体"&amp;9都道府県－5</oddHeader>
  </headerFooter>
  <rowBreaks count="1" manualBreakCount="1">
    <brk id="4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  <vt:lpstr>'5.三セク決算'!Print_Titles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2021-08-26T05:57:57Z</cp:lastPrinted>
  <dcterms:created xsi:type="dcterms:W3CDTF">1999-07-06T05:17:05Z</dcterms:created>
  <dcterms:modified xsi:type="dcterms:W3CDTF">2021-09-11T11:07:35Z</dcterms:modified>
</cp:coreProperties>
</file>