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docserve\docserve\free_space(1270010000)\Ｆ資金係\総括\02_照会回答\02_照会回答\07_財政状況公表（地方債協会）\R5.7\03_起案\"/>
    </mc:Choice>
  </mc:AlternateContent>
  <xr:revisionPtr revIDLastSave="0" documentId="13_ncr:1_{E8A521D2-20A5-42D9-B6EC-81E882A4137B}" xr6:coauthVersionLast="47" xr6:coauthVersionMax="47" xr10:uidLastSave="{00000000-0000-0000-0000-000000000000}"/>
  <bookViews>
    <workbookView xWindow="20370" yWindow="-2835" windowWidth="29040" windowHeight="15990" tabRatio="876" activeTab="2" xr2:uid="{00000000-000D-0000-FFFF-FFFF00000000}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externalReferences>
    <externalReference r:id="rId7"/>
  </externalReference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7" l="1"/>
  <c r="H28" i="7"/>
  <c r="H27" i="7"/>
  <c r="H23" i="7"/>
  <c r="H21" i="7"/>
  <c r="H22" i="7" s="1"/>
  <c r="I39" i="2"/>
  <c r="I38" i="2"/>
  <c r="I37" i="2"/>
  <c r="I36" i="2"/>
  <c r="I35" i="2"/>
  <c r="F35" i="2"/>
  <c r="H34" i="2"/>
  <c r="F34" i="2"/>
  <c r="I33" i="2"/>
  <c r="I32" i="2"/>
  <c r="I31" i="2"/>
  <c r="I30" i="2"/>
  <c r="I29" i="2"/>
  <c r="I28" i="2"/>
  <c r="H28" i="2"/>
  <c r="I27" i="2"/>
  <c r="H27" i="2"/>
  <c r="H40" i="2" s="1"/>
  <c r="F27" i="2"/>
  <c r="I26" i="2"/>
  <c r="I25" i="2"/>
  <c r="I24" i="2"/>
  <c r="H23" i="2"/>
  <c r="F23" i="2"/>
  <c r="I23" i="2" s="1"/>
  <c r="H22" i="2"/>
  <c r="H21" i="2"/>
  <c r="F21" i="2"/>
  <c r="F22" i="2" s="1"/>
  <c r="I20" i="2"/>
  <c r="I19" i="2"/>
  <c r="I18" i="2"/>
  <c r="I17" i="2"/>
  <c r="I16" i="2"/>
  <c r="I15" i="2"/>
  <c r="I14" i="2"/>
  <c r="I13" i="2"/>
  <c r="I12" i="2"/>
  <c r="I11" i="2"/>
  <c r="I10" i="2"/>
  <c r="I9" i="2"/>
  <c r="G19" i="2" l="1"/>
  <c r="G15" i="2"/>
  <c r="G11" i="2"/>
  <c r="G18" i="2"/>
  <c r="G14" i="2"/>
  <c r="G10" i="2"/>
  <c r="G17" i="2"/>
  <c r="G13" i="2"/>
  <c r="G9" i="2"/>
  <c r="I22" i="2"/>
  <c r="G20" i="2"/>
  <c r="G16" i="2"/>
  <c r="G12" i="2"/>
  <c r="G22" i="2"/>
  <c r="I34" i="2"/>
  <c r="G21" i="2"/>
  <c r="F40" i="2"/>
  <c r="I21" i="2"/>
  <c r="I40" i="2" l="1"/>
  <c r="G31" i="2"/>
  <c r="G37" i="2"/>
  <c r="G24" i="2"/>
  <c r="G40" i="2"/>
  <c r="G30" i="2"/>
  <c r="G27" i="2"/>
  <c r="G36" i="2"/>
  <c r="G33" i="2"/>
  <c r="G29" i="2"/>
  <c r="G23" i="2"/>
  <c r="G39" i="2"/>
  <c r="G35" i="2"/>
  <c r="G26" i="2"/>
  <c r="G32" i="2"/>
  <c r="G38" i="2"/>
  <c r="G28" i="2"/>
  <c r="G25" i="2"/>
  <c r="G34" i="2"/>
  <c r="K45" i="9" l="1"/>
  <c r="I45" i="9"/>
  <c r="K44" i="9"/>
  <c r="J44" i="9"/>
  <c r="I44" i="9"/>
  <c r="H44" i="9"/>
  <c r="G44" i="9"/>
  <c r="F44" i="9"/>
  <c r="K39" i="9"/>
  <c r="J39" i="9"/>
  <c r="J45" i="9" s="1"/>
  <c r="I39" i="9"/>
  <c r="H39" i="9"/>
  <c r="H45" i="9" s="1"/>
  <c r="G39" i="9"/>
  <c r="G45" i="9" s="1"/>
  <c r="F39" i="9"/>
  <c r="F45" i="9" s="1"/>
  <c r="J45" i="6"/>
  <c r="I45" i="6"/>
  <c r="H45" i="6"/>
  <c r="G45" i="6"/>
  <c r="K44" i="6"/>
  <c r="J44" i="6"/>
  <c r="I44" i="6"/>
  <c r="H44" i="6"/>
  <c r="G44" i="6"/>
  <c r="F44" i="6"/>
  <c r="K39" i="6"/>
  <c r="K45" i="6" s="1"/>
  <c r="J39" i="6"/>
  <c r="I39" i="6"/>
  <c r="H39" i="6"/>
  <c r="G39" i="6"/>
  <c r="F39" i="6"/>
  <c r="F45" i="6" s="1"/>
  <c r="I27" i="9"/>
  <c r="H27" i="9"/>
  <c r="I24" i="9"/>
  <c r="H24" i="9"/>
  <c r="G24" i="9"/>
  <c r="G27" i="9" s="1"/>
  <c r="F24" i="9"/>
  <c r="F27" i="9" s="1"/>
  <c r="I16" i="9"/>
  <c r="H16" i="9"/>
  <c r="G16" i="9"/>
  <c r="F16" i="9"/>
  <c r="I15" i="9"/>
  <c r="H15" i="9"/>
  <c r="G15" i="9"/>
  <c r="F15" i="9"/>
  <c r="I14" i="9"/>
  <c r="H14" i="9"/>
  <c r="G14" i="9"/>
  <c r="F14" i="9"/>
  <c r="I27" i="6"/>
  <c r="H27" i="6"/>
  <c r="I24" i="6"/>
  <c r="H24" i="6"/>
  <c r="F24" i="6"/>
  <c r="F27" i="6" s="1"/>
  <c r="G21" i="6"/>
  <c r="G24" i="6" s="1"/>
  <c r="G27" i="6" s="1"/>
  <c r="I16" i="6"/>
  <c r="H16" i="6"/>
  <c r="G16" i="6"/>
  <c r="F16" i="6"/>
  <c r="I15" i="6"/>
  <c r="H15" i="6"/>
  <c r="G15" i="6"/>
  <c r="F15" i="6"/>
  <c r="I14" i="6"/>
  <c r="H14" i="6"/>
  <c r="G14" i="6"/>
  <c r="F14" i="6"/>
  <c r="M27" i="9" l="1"/>
  <c r="L27" i="9"/>
  <c r="K27" i="9"/>
  <c r="M24" i="9"/>
  <c r="L24" i="9"/>
  <c r="K24" i="9"/>
  <c r="J24" i="9"/>
  <c r="J27" i="9" s="1"/>
  <c r="M16" i="9"/>
  <c r="L16" i="9"/>
  <c r="K16" i="9"/>
  <c r="J16" i="9"/>
  <c r="M15" i="9"/>
  <c r="L15" i="9"/>
  <c r="K15" i="9"/>
  <c r="J15" i="9"/>
  <c r="M14" i="9"/>
  <c r="L14" i="9"/>
  <c r="K14" i="9"/>
  <c r="J14" i="9"/>
  <c r="L8" i="9"/>
  <c r="M27" i="6"/>
  <c r="L27" i="6"/>
  <c r="M24" i="6"/>
  <c r="L24" i="6"/>
  <c r="K24" i="6"/>
  <c r="K27" i="6" s="1"/>
  <c r="J24" i="6"/>
  <c r="J27" i="6" s="1"/>
  <c r="M16" i="6"/>
  <c r="L16" i="6"/>
  <c r="K16" i="6"/>
  <c r="J16" i="6"/>
  <c r="M15" i="6"/>
  <c r="L15" i="6"/>
  <c r="K15" i="6"/>
  <c r="J15" i="6"/>
  <c r="M14" i="6"/>
  <c r="L14" i="6"/>
  <c r="K14" i="6"/>
  <c r="J14" i="6"/>
  <c r="E24" i="8" l="1"/>
  <c r="F24" i="8" s="1"/>
  <c r="E23" i="8"/>
  <c r="I22" i="8"/>
  <c r="H22" i="8"/>
  <c r="H21" i="8"/>
  <c r="G21" i="8"/>
  <c r="I20" i="8"/>
  <c r="H20" i="8"/>
  <c r="G20" i="8"/>
  <c r="F20" i="8"/>
  <c r="E20" i="8"/>
  <c r="I19" i="8"/>
  <c r="I23" i="8" s="1"/>
  <c r="H19" i="8"/>
  <c r="H23" i="8" s="1"/>
  <c r="G19" i="8"/>
  <c r="F19" i="8"/>
  <c r="F21" i="8" s="1"/>
  <c r="E19" i="8"/>
  <c r="E21" i="8" s="1"/>
  <c r="H10" i="8"/>
  <c r="I9" i="8"/>
  <c r="I7" i="8"/>
  <c r="I10" i="8" s="1"/>
  <c r="F38" i="7"/>
  <c r="F34" i="7" s="1"/>
  <c r="F29" i="7"/>
  <c r="F27" i="7"/>
  <c r="F23" i="7"/>
  <c r="F22" i="7"/>
  <c r="F21" i="7"/>
  <c r="F11" i="7"/>
  <c r="G24" i="8" l="1"/>
  <c r="F23" i="8"/>
  <c r="F22" i="8"/>
  <c r="E22" i="8"/>
  <c r="I21" i="8"/>
  <c r="G22" i="8" l="1"/>
  <c r="G23" i="8"/>
  <c r="L44" i="10" l="1"/>
  <c r="L42" i="10"/>
  <c r="J41" i="10"/>
  <c r="J44" i="10" s="1"/>
  <c r="J37" i="10"/>
  <c r="J42" i="10" s="1"/>
  <c r="N31" i="10"/>
  <c r="N34" i="10" s="1"/>
  <c r="M31" i="10"/>
  <c r="M34" i="10" s="1"/>
  <c r="L31" i="10"/>
  <c r="L34" i="10" s="1"/>
  <c r="K31" i="10"/>
  <c r="K34" i="10" s="1"/>
  <c r="I31" i="10"/>
  <c r="I34" i="10" s="1"/>
  <c r="H31" i="10"/>
  <c r="H34" i="10" s="1"/>
  <c r="G31" i="10"/>
  <c r="G34" i="10" s="1"/>
  <c r="E31" i="10"/>
  <c r="E34" i="10" s="1"/>
  <c r="N41" i="10" l="1"/>
  <c r="N44" i="10" s="1"/>
  <c r="N37" i="10"/>
  <c r="N42" i="10" s="1"/>
  <c r="I41" i="10"/>
  <c r="I44" i="10" s="1"/>
  <c r="I37" i="10"/>
  <c r="I42" i="10" s="1"/>
  <c r="M41" i="10"/>
  <c r="M44" i="10" s="1"/>
  <c r="M37" i="10"/>
  <c r="M42" i="10" s="1"/>
  <c r="G41" i="10"/>
  <c r="G44" i="10" s="1"/>
  <c r="G37" i="10"/>
  <c r="G42" i="10" s="1"/>
  <c r="K41" i="10"/>
  <c r="K44" i="10" s="1"/>
  <c r="K37" i="10"/>
  <c r="K42" i="10" s="1"/>
  <c r="E41" i="10"/>
  <c r="E44" i="10" s="1"/>
  <c r="E37" i="10"/>
  <c r="E42" i="10" s="1"/>
  <c r="H37" i="10"/>
  <c r="H42" i="10" s="1"/>
  <c r="H41" i="10"/>
  <c r="H44" i="10" s="1"/>
  <c r="H40" i="7" l="1"/>
  <c r="F40" i="7"/>
  <c r="G9" i="7"/>
  <c r="O44" i="9"/>
  <c r="N44" i="9"/>
  <c r="M44" i="9"/>
  <c r="L44" i="9"/>
  <c r="O39" i="9"/>
  <c r="N39" i="9"/>
  <c r="M39" i="9"/>
  <c r="M45" i="9" s="1"/>
  <c r="L39" i="9"/>
  <c r="O24" i="9"/>
  <c r="O27" i="9" s="1"/>
  <c r="N24" i="9"/>
  <c r="N27" i="9" s="1"/>
  <c r="O16" i="9"/>
  <c r="N16" i="9"/>
  <c r="O15" i="9"/>
  <c r="N15" i="9"/>
  <c r="O14" i="9"/>
  <c r="N14" i="9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O44" i="6"/>
  <c r="N44" i="6"/>
  <c r="M44" i="6"/>
  <c r="L44" i="6"/>
  <c r="O39" i="6"/>
  <c r="O45" i="6" s="1"/>
  <c r="N39" i="6"/>
  <c r="M39" i="6"/>
  <c r="L39" i="6"/>
  <c r="O24" i="6"/>
  <c r="O27" i="6" s="1"/>
  <c r="N24" i="6"/>
  <c r="N27" i="6" s="1"/>
  <c r="O16" i="6"/>
  <c r="N16" i="6"/>
  <c r="O15" i="6"/>
  <c r="N15" i="6"/>
  <c r="O14" i="6"/>
  <c r="N14" i="6"/>
  <c r="L45" i="6" l="1"/>
  <c r="O45" i="9"/>
  <c r="N45" i="6"/>
  <c r="I40" i="7"/>
  <c r="G31" i="7"/>
  <c r="G39" i="7"/>
  <c r="N45" i="9"/>
  <c r="G20" i="7"/>
  <c r="G10" i="7"/>
  <c r="G24" i="7"/>
  <c r="G28" i="7"/>
  <c r="G32" i="7"/>
  <c r="G36" i="7"/>
  <c r="G40" i="7"/>
  <c r="G21" i="7"/>
  <c r="G25" i="7"/>
  <c r="G29" i="7"/>
  <c r="G33" i="7"/>
  <c r="G37" i="7"/>
  <c r="G26" i="7"/>
  <c r="G30" i="7"/>
  <c r="G34" i="7"/>
  <c r="G38" i="7"/>
  <c r="G17" i="7"/>
  <c r="G19" i="7"/>
  <c r="G23" i="7"/>
  <c r="G14" i="7"/>
  <c r="G12" i="7"/>
  <c r="G27" i="7"/>
  <c r="G35" i="7"/>
  <c r="L45" i="9"/>
  <c r="M45" i="6"/>
  <c r="G11" i="7"/>
  <c r="G16" i="7"/>
  <c r="G18" i="7"/>
  <c r="I22" i="7"/>
  <c r="G13" i="7"/>
  <c r="G15" i="7"/>
  <c r="G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Kyoto</author>
  </authors>
  <commentList>
    <comment ref="J25" authorId="0" shapeId="0" xr:uid="{73ADF86D-DC44-457C-A398-CF9A467AC184}">
      <text>
        <r>
          <rPr>
            <sz val="9"/>
            <color indexed="81"/>
            <rFont val="MS P ゴシック"/>
            <family val="3"/>
            <charset val="128"/>
          </rPr>
          <t>4条の仮払消費税
（税込）3,758百万円－（税抜）3,553百万円＝</t>
        </r>
        <r>
          <rPr>
            <b/>
            <sz val="9"/>
            <color indexed="81"/>
            <rFont val="MS P ゴシック"/>
            <family val="3"/>
            <charset val="128"/>
          </rPr>
          <t>205百万円</t>
        </r>
        <r>
          <rPr>
            <sz val="9"/>
            <color indexed="81"/>
            <rFont val="MS P ゴシック"/>
            <family val="3"/>
            <charset val="128"/>
          </rPr>
          <t xml:space="preserve">
4条の仮受消費税
（税込）2,293百万円－（税抜）2,287百万円＝</t>
        </r>
        <r>
          <rPr>
            <b/>
            <sz val="9"/>
            <color indexed="81"/>
            <rFont val="MS P ゴシック"/>
            <family val="3"/>
            <charset val="128"/>
          </rPr>
          <t>6百万円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→205百万円－6百万円＝199百万円</t>
        </r>
      </text>
    </comment>
    <comment ref="L25" authorId="0" shapeId="0" xr:uid="{9E79C0A6-FEB8-4E14-B06E-4FE1B8C31060}">
      <text>
        <r>
          <rPr>
            <sz val="9"/>
            <color indexed="81"/>
            <rFont val="MS P ゴシック"/>
            <family val="3"/>
            <charset val="128"/>
          </rPr>
          <t>4条の仮払消費税（税込）28,170百万円-（税抜）27,465百万円＝</t>
        </r>
        <r>
          <rPr>
            <b/>
            <sz val="9"/>
            <color indexed="81"/>
            <rFont val="MS P ゴシック"/>
            <family val="3"/>
            <charset val="128"/>
          </rPr>
          <t>705百万円</t>
        </r>
        <r>
          <rPr>
            <sz val="9"/>
            <color indexed="81"/>
            <rFont val="MS P ゴシック"/>
            <family val="3"/>
            <charset val="128"/>
          </rPr>
          <t xml:space="preserve">
　　 仮受消費税（税込）14,951百万円-（税抜）14,950百万円＝</t>
        </r>
        <r>
          <rPr>
            <b/>
            <sz val="9"/>
            <color indexed="81"/>
            <rFont val="MS P ゴシック"/>
            <family val="3"/>
            <charset val="128"/>
          </rPr>
          <t>1百万円</t>
        </r>
        <r>
          <rPr>
            <sz val="9"/>
            <color indexed="81"/>
            <rFont val="MS P ゴシック"/>
            <family val="3"/>
            <charset val="128"/>
          </rPr>
          <t xml:space="preserve">
 　</t>
        </r>
        <r>
          <rPr>
            <b/>
            <sz val="9"/>
            <color indexed="81"/>
            <rFont val="MS P ゴシック"/>
            <family val="3"/>
            <charset val="128"/>
          </rPr>
          <t>→705百万円-1百万円＝704百万円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29" authorId="0" shapeId="0" xr:uid="{A6988BAE-3401-41AB-A01A-F650E75B613E}">
      <text>
        <r>
          <rPr>
            <sz val="9"/>
            <color indexed="81"/>
            <rFont val="MS P ゴシック"/>
            <family val="3"/>
            <charset val="128"/>
          </rPr>
          <t>端数調整+1</t>
        </r>
      </text>
    </comment>
    <comment ref="F38" authorId="0" shapeId="0" xr:uid="{6C246ABE-46F8-4B72-8446-5D65D1FA1C55}">
      <text>
        <r>
          <rPr>
            <sz val="9"/>
            <color indexed="81"/>
            <rFont val="MS P ゴシック"/>
            <family val="3"/>
            <charset val="128"/>
          </rPr>
          <t>端数調整＋1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shibata</author>
  </authors>
  <commentList>
    <comment ref="J45" authorId="0" shapeId="0" xr:uid="{B3894B64-A9CE-4491-ACCD-9B8E190B581D}">
      <text>
        <r>
          <rPr>
            <sz val="9"/>
            <color indexed="81"/>
            <rFont val="MS P ゴシック"/>
            <family val="3"/>
            <charset val="128"/>
          </rPr>
          <t>計算式がはいっており、四捨五入の関係で１と表示されるが、実際の収支額は0円</t>
        </r>
      </text>
    </comment>
    <comment ref="K45" authorId="0" shapeId="0" xr:uid="{9BAE5252-C5D1-4BB5-83EE-5ECE837694F1}">
      <text>
        <r>
          <rPr>
            <sz val="9"/>
            <color indexed="81"/>
            <rFont val="MS P ゴシック"/>
            <family val="3"/>
            <charset val="128"/>
          </rPr>
          <t>同左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J20" authorId="0" shapeId="0" xr:uid="{065B2FB9-33F7-4DD1-B989-15A402367FF9}">
      <text>
        <r>
          <rPr>
            <b/>
            <sz val="9"/>
            <color indexed="81"/>
            <rFont val="MS P ゴシック"/>
            <family val="3"/>
            <charset val="128"/>
          </rPr>
          <t>63が正しいです。</t>
        </r>
      </text>
    </comment>
  </commentList>
</comments>
</file>

<file path=xl/sharedStrings.xml><?xml version="1.0" encoding="utf-8"?>
<sst xmlns="http://schemas.openxmlformats.org/spreadsheetml/2006/main" count="427" uniqueCount="261">
  <si>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</si>
  <si>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</si>
  <si>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</si>
  <si>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</si>
  <si>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</si>
  <si>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</si>
  <si>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</si>
  <si>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</si>
  <si>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</si>
  <si>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</si>
  <si>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</si>
  <si>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</si>
  <si>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</si>
  <si>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</si>
  <si>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</si>
  <si>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</si>
  <si>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</si>
  <si>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</si>
  <si>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</si>
  <si>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</si>
  <si>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</si>
  <si>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</si>
  <si>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</si>
  <si>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</si>
  <si>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</si>
  <si>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</si>
  <si>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</si>
  <si>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</si>
  <si>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</si>
  <si>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</si>
  <si>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</si>
  <si>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</si>
  <si>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</si>
  <si>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</si>
  <si>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</si>
  <si>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</si>
  <si>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</si>
  <si>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</si>
  <si>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</si>
  <si>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</si>
  <si>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</si>
  <si>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</si>
  <si>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</si>
  <si>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</si>
  <si>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</si>
  <si>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</si>
  <si>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</si>
  <si>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</si>
  <si>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</si>
  <si>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</si>
  <si>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</si>
  <si>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</si>
  <si>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</si>
  <si>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</si>
  <si>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</si>
  <si>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</si>
  <si>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</si>
  <si>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</si>
  <si>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</si>
  <si>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</si>
  <si>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</si>
  <si>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</si>
  <si>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</si>
  <si>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</si>
  <si>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</si>
  <si>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</si>
  <si>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</si>
  <si>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</si>
  <si>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</si>
  <si>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</si>
  <si>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</si>
  <si>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</si>
  <si>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</si>
  <si>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</si>
  <si>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</si>
  <si>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</si>
  <si>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</si>
  <si>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</si>
  <si>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</si>
  <si>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</si>
  <si>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</si>
  <si>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</si>
  <si>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</si>
  <si>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</si>
  <si>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</si>
  <si>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</si>
  <si>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</si>
  <si>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</si>
  <si>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</si>
  <si>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</si>
  <si>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</si>
  <si>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</si>
  <si>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</si>
  <si>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</si>
  <si>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</si>
  <si>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</si>
  <si>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</si>
  <si>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</si>
  <si>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</si>
  <si>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</si>
  <si>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</si>
  <si>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</si>
  <si>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</si>
  <si>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</si>
  <si>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</si>
  <si>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</si>
  <si>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</si>
  <si>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</si>
  <si>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</si>
  <si>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</si>
  <si>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</si>
  <si>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</si>
  <si>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</si>
  <si>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</si>
  <si>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</si>
  <si>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</si>
  <si>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</si>
  <si>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</si>
  <si>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</si>
  <si>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</si>
  <si>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</si>
  <si>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</si>
  <si>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</si>
  <si>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</si>
  <si>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</si>
  <si>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</si>
  <si>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</si>
  <si>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</si>
  <si>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</si>
  <si>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</si>
  <si>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</si>
  <si>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</si>
  <si>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</si>
  <si>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</si>
  <si>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</si>
  <si>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</si>
  <si>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</si>
  <si>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</si>
  <si>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</si>
  <si>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</si>
  <si>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</si>
  <si>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</si>
  <si>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</si>
  <si>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</si>
  <si>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</si>
  <si>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</si>
  <si>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</si>
  <si>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</si>
  <si>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</si>
  <si>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</si>
  <si>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</si>
  <si>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</si>
  <si>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</si>
  <si>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</si>
  <si>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</si>
  <si>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</si>
  <si>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</si>
  <si>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</si>
  <si>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</si>
  <si>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</si>
  <si>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</si>
  <si>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</si>
  <si>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</si>
  <si>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</si>
  <si>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</si>
  <si>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</si>
  <si>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</si>
  <si>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</si>
  <si>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</si>
  <si>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</si>
  <si>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</si>
  <si>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</si>
  <si>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</si>
  <si>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</si>
  <si>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</si>
  <si>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</si>
  <si>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</si>
  <si>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</si>
  <si>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</si>
  <si>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</si>
  <si>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</si>
  <si>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</si>
  <si>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</si>
  <si>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</si>
  <si>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</si>
  <si>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</si>
  <si>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</si>
  <si>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</si>
  <si>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</si>
  <si>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</si>
  <si>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</si>
  <si>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</si>
  <si>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</si>
  <si>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</si>
  <si>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</si>
  <si>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</si>
  <si>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</si>
  <si>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</si>
  <si>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</si>
  <si>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</si>
  <si>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</si>
  <si>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</si>
  <si>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</si>
  <si>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</si>
  <si>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</si>
  <si>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</si>
  <si>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</si>
  <si>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</si>
  <si>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</si>
  <si>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</si>
  <si>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</si>
  <si>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</si>
  <si>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</si>
  <si>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</si>
  <si>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</si>
  <si>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</si>
  <si>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</si>
  <si>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</si>
  <si>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</si>
  <si>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</si>
  <si>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</si>
  <si>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</si>
  <si>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</si>
  <si>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</si>
  <si>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</si>
  <si>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</si>
  <si>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</si>
  <si>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</si>
  <si>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</si>
  <si>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</si>
  <si>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</si>
  <si>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</si>
  <si>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</si>
  <si>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</si>
  <si>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</si>
  <si>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</si>
  <si>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</si>
  <si>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</si>
  <si>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</si>
  <si>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</si>
  <si>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</si>
  <si>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</si>
  <si>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</si>
  <si>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</si>
  <si>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京都市</t>
  </si>
  <si>
    <t>京都市</t>
    <rPh sb="0" eb="3">
      <t>キョウトシ</t>
    </rPh>
    <phoneticPr fontId="7"/>
  </si>
  <si>
    <t>京都市</t>
    <phoneticPr fontId="7"/>
  </si>
  <si>
    <t>京都市</t>
    <phoneticPr fontId="15"/>
  </si>
  <si>
    <t>自動車運送事業</t>
    <rPh sb="0" eb="3">
      <t>ジドウシャ</t>
    </rPh>
    <rPh sb="3" eb="5">
      <t>ウンソウ</t>
    </rPh>
    <rPh sb="5" eb="7">
      <t>ジギョウ</t>
    </rPh>
    <phoneticPr fontId="7"/>
  </si>
  <si>
    <t>高速鉄道事業</t>
    <rPh sb="0" eb="2">
      <t>コウソク</t>
    </rPh>
    <rPh sb="2" eb="4">
      <t>テツドウ</t>
    </rPh>
    <rPh sb="4" eb="6">
      <t>ジギョウ</t>
    </rPh>
    <phoneticPr fontId="7"/>
  </si>
  <si>
    <t>令和３年度</t>
    <rPh sb="3" eb="5">
      <t>ネンド</t>
    </rPh>
    <phoneticPr fontId="7"/>
  </si>
  <si>
    <t>令和２年度</t>
    <phoneticPr fontId="7"/>
  </si>
  <si>
    <t>水道事業</t>
  </si>
  <si>
    <t>公共下水道事業</t>
  </si>
  <si>
    <t>令和５年度</t>
  </si>
  <si>
    <t>令和４年度</t>
  </si>
  <si>
    <t>令和３年度</t>
  </si>
  <si>
    <t>令和２年度</t>
  </si>
  <si>
    <t>中央卸売市場第一市場事業</t>
    <rPh sb="0" eb="2">
      <t>チュウオウ</t>
    </rPh>
    <rPh sb="2" eb="4">
      <t>オロシウリ</t>
    </rPh>
    <rPh sb="4" eb="6">
      <t>イチバ</t>
    </rPh>
    <rPh sb="6" eb="8">
      <t>ダイイチ</t>
    </rPh>
    <rPh sb="8" eb="10">
      <t>イチバ</t>
    </rPh>
    <rPh sb="10" eb="12">
      <t>ジギョウ</t>
    </rPh>
    <phoneticPr fontId="7"/>
  </si>
  <si>
    <t>中央卸売市場第二市場・と畜場事業</t>
    <rPh sb="0" eb="2">
      <t>チュウオウ</t>
    </rPh>
    <rPh sb="2" eb="4">
      <t>オロシウリ</t>
    </rPh>
    <rPh sb="4" eb="6">
      <t>イチバ</t>
    </rPh>
    <rPh sb="6" eb="7">
      <t>ダイ</t>
    </rPh>
    <rPh sb="7" eb="8">
      <t>ニ</t>
    </rPh>
    <rPh sb="8" eb="10">
      <t>イチバ</t>
    </rPh>
    <rPh sb="12" eb="13">
      <t>チク</t>
    </rPh>
    <rPh sb="13" eb="14">
      <t>バ</t>
    </rPh>
    <rPh sb="14" eb="16">
      <t>ジギョウ</t>
    </rPh>
    <phoneticPr fontId="7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</si>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</sst>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7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11"/>
      <color theme="1"/>
      <name val="明朝"/>
      <family val="1"/>
      <charset val="128"/>
    </font>
    <font>
      <sz val="11"/>
      <color rgb="FFFF0000"/>
      <name val="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4"/>
      <name val="明朝"/>
      <family val="1"/>
      <charset val="128"/>
    </font>
    <font>
      <sz val="11"/>
      <color rgb="FF0070C0"/>
      <name val="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00B0F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75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8" fontId="2" fillId="0" borderId="8" xfId="1" applyNumberFormat="1" applyFill="1" applyBorder="1" applyAlignment="1">
      <alignment vertical="center"/>
    </xf>
    <xf numFmtId="177" fontId="2" fillId="0" borderId="8" xfId="1" applyNumberFormat="1" applyFill="1" applyBorder="1" applyAlignment="1">
      <alignment vertical="center"/>
    </xf>
    <xf numFmtId="177" fontId="2" fillId="0" borderId="8" xfId="1" applyNumberFormat="1" applyFill="1" applyBorder="1" applyAlignment="1">
      <alignment horizontal="center" vertical="center"/>
    </xf>
    <xf numFmtId="177" fontId="20" fillId="0" borderId="8" xfId="1" applyNumberFormat="1" applyFont="1" applyFill="1" applyBorder="1" applyAlignment="1">
      <alignment vertical="center"/>
    </xf>
    <xf numFmtId="177" fontId="21" fillId="0" borderId="8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Continuous" vertical="center"/>
    </xf>
    <xf numFmtId="41" fontId="3" fillId="0" borderId="4" xfId="0" applyNumberFormat="1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/>
    </xf>
    <xf numFmtId="41" fontId="0" fillId="0" borderId="0" xfId="0" applyNumberForma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5" fillId="0" borderId="4" xfId="0" applyNumberFormat="1" applyFont="1" applyFill="1" applyBorder="1" applyAlignment="1">
      <alignment horizontal="left" vertical="center"/>
    </xf>
    <xf numFmtId="41" fontId="0" fillId="0" borderId="0" xfId="0" quotePrefix="1" applyNumberFormat="1" applyFill="1" applyAlignment="1">
      <alignment horizontal="right" vertical="center"/>
    </xf>
    <xf numFmtId="41" fontId="0" fillId="0" borderId="1" xfId="0" applyNumberFormat="1" applyFill="1" applyBorder="1" applyAlignment="1">
      <alignment horizontal="centerContinuous" vertical="center"/>
    </xf>
    <xf numFmtId="41" fontId="0" fillId="0" borderId="2" xfId="0" applyNumberFormat="1" applyFill="1" applyBorder="1" applyAlignment="1">
      <alignment horizontal="centerContinuous" vertical="center"/>
    </xf>
    <xf numFmtId="41" fontId="0" fillId="0" borderId="7" xfId="0" applyNumberFormat="1" applyFill="1" applyBorder="1" applyAlignment="1">
      <alignment horizontal="centerContinuous" vertical="center"/>
    </xf>
    <xf numFmtId="41" fontId="0" fillId="0" borderId="3" xfId="0" applyNumberFormat="1" applyFill="1" applyBorder="1" applyAlignment="1">
      <alignment horizontal="centerContinuous" vertical="center"/>
    </xf>
    <xf numFmtId="41" fontId="0" fillId="0" borderId="4" xfId="0" applyNumberFormat="1" applyFill="1" applyBorder="1" applyAlignment="1">
      <alignment horizontal="centerContinuous" vertical="center"/>
    </xf>
    <xf numFmtId="41" fontId="0" fillId="0" borderId="6" xfId="0" applyNumberFormat="1" applyFill="1" applyBorder="1" applyAlignment="1">
      <alignment horizontal="centerContinuous" vertical="center"/>
    </xf>
    <xf numFmtId="41" fontId="0" fillId="0" borderId="8" xfId="0" applyNumberFormat="1" applyFill="1" applyBorder="1" applyAlignment="1">
      <alignment horizontal="center" vertical="center"/>
    </xf>
    <xf numFmtId="41" fontId="18" fillId="0" borderId="8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distributed" vertical="center"/>
    </xf>
    <xf numFmtId="41" fontId="0" fillId="0" borderId="8" xfId="0" applyNumberFormat="1" applyFill="1" applyBorder="1" applyAlignment="1">
      <alignment horizontal="left" vertical="center"/>
    </xf>
    <xf numFmtId="177" fontId="17" fillId="0" borderId="8" xfId="1" applyNumberFormat="1" applyFont="1" applyFill="1" applyBorder="1" applyAlignment="1">
      <alignment horizontal="center" vertical="center"/>
    </xf>
    <xf numFmtId="41" fontId="0" fillId="0" borderId="8" xfId="0" applyNumberFormat="1" applyFill="1" applyBorder="1" applyAlignment="1">
      <alignment vertical="center"/>
    </xf>
    <xf numFmtId="41" fontId="0" fillId="0" borderId="8" xfId="0" quotePrefix="1" applyNumberFormat="1" applyFill="1" applyBorder="1" applyAlignment="1">
      <alignment horizontal="right" vertical="center"/>
    </xf>
    <xf numFmtId="41" fontId="0" fillId="0" borderId="5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left" vertical="center"/>
    </xf>
    <xf numFmtId="0" fontId="3" fillId="0" borderId="4" xfId="0" applyFont="1" applyFill="1" applyBorder="1" applyAlignment="1">
      <alignment horizontal="distributed" vertical="center" justifyLastLine="1"/>
    </xf>
    <xf numFmtId="41" fontId="4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3" fillId="0" borderId="1" xfId="0" applyNumberFormat="1" applyFont="1" applyFill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41" fontId="0" fillId="0" borderId="3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0" xfId="0" applyNumberFormat="1" applyFill="1" applyBorder="1" applyAlignment="1">
      <alignment horizontal="left" vertical="center"/>
    </xf>
    <xf numFmtId="177" fontId="0" fillId="0" borderId="8" xfId="1" applyNumberFormat="1" applyFont="1" applyFill="1" applyBorder="1" applyAlignment="1">
      <alignment vertical="center"/>
    </xf>
    <xf numFmtId="178" fontId="0" fillId="0" borderId="8" xfId="1" applyNumberFormat="1" applyFont="1" applyFill="1" applyBorder="1" applyAlignment="1">
      <alignment vertical="center"/>
    </xf>
    <xf numFmtId="178" fontId="0" fillId="0" borderId="0" xfId="1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9" xfId="0" applyNumberFormat="1" applyFill="1" applyBorder="1" applyAlignment="1">
      <alignment horizontal="center" vertical="center"/>
    </xf>
    <xf numFmtId="41" fontId="0" fillId="0" borderId="9" xfId="0" applyNumberFormat="1" applyFill="1" applyBorder="1" applyAlignment="1">
      <alignment vertical="center"/>
    </xf>
    <xf numFmtId="177" fontId="23" fillId="0" borderId="8" xfId="1" applyNumberFormat="1" applyFon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177" fontId="24" fillId="0" borderId="8" xfId="1" applyNumberFormat="1" applyFont="1" applyFill="1" applyBorder="1" applyAlignment="1">
      <alignment vertical="center"/>
    </xf>
    <xf numFmtId="41" fontId="14" fillId="0" borderId="8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distributed" vertical="center"/>
    </xf>
    <xf numFmtId="41" fontId="0" fillId="0" borderId="0" xfId="0" applyNumberFormat="1" applyFill="1" applyAlignment="1">
      <alignment horizontal="right" vertical="center"/>
    </xf>
    <xf numFmtId="41" fontId="0" fillId="0" borderId="8" xfId="0" applyNumberFormat="1" applyFill="1" applyBorder="1" applyAlignment="1">
      <alignment horizontal="centerContinuous" vertical="center"/>
    </xf>
    <xf numFmtId="41" fontId="0" fillId="0" borderId="0" xfId="0" applyNumberFormat="1" applyFill="1" applyAlignment="1">
      <alignment horizontal="center" vertical="center"/>
    </xf>
    <xf numFmtId="41" fontId="0" fillId="0" borderId="8" xfId="0" applyNumberFormat="1" applyFill="1" applyBorder="1" applyAlignment="1">
      <alignment horizontal="center" vertical="center" shrinkToFit="1"/>
    </xf>
    <xf numFmtId="41" fontId="26" fillId="0" borderId="8" xfId="0" applyNumberFormat="1" applyFont="1" applyFill="1" applyBorder="1" applyAlignment="1">
      <alignment horizontal="center" vertical="center"/>
    </xf>
    <xf numFmtId="41" fontId="0" fillId="0" borderId="9" xfId="0" applyNumberFormat="1" applyFill="1" applyBorder="1" applyAlignment="1">
      <alignment horizontal="left" vertical="center"/>
    </xf>
    <xf numFmtId="177" fontId="0" fillId="0" borderId="8" xfId="0" applyNumberFormat="1" applyFill="1" applyBorder="1" applyAlignment="1">
      <alignment vertical="center"/>
    </xf>
    <xf numFmtId="177" fontId="26" fillId="0" borderId="8" xfId="1" applyNumberFormat="1" applyFont="1" applyFill="1" applyBorder="1" applyAlignment="1">
      <alignment horizontal="right" vertical="center"/>
    </xf>
    <xf numFmtId="177" fontId="26" fillId="0" borderId="8" xfId="0" applyNumberFormat="1" applyFont="1" applyFill="1" applyBorder="1" applyAlignment="1">
      <alignment vertical="center"/>
    </xf>
    <xf numFmtId="180" fontId="0" fillId="0" borderId="8" xfId="0" applyNumberFormat="1" applyFill="1" applyBorder="1" applyAlignment="1">
      <alignment vertical="center"/>
    </xf>
    <xf numFmtId="180" fontId="26" fillId="0" borderId="8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181" fontId="0" fillId="0" borderId="8" xfId="0" applyNumberFormat="1" applyFill="1" applyBorder="1" applyAlignment="1">
      <alignment vertical="center"/>
    </xf>
    <xf numFmtId="181" fontId="2" fillId="0" borderId="8" xfId="1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horizontal="left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 justifyLastLine="1"/>
    </xf>
    <xf numFmtId="41" fontId="1" fillId="0" borderId="0" xfId="0" applyNumberFormat="1" applyFont="1" applyFill="1" applyAlignment="1">
      <alignment horizontal="distributed" vertical="center"/>
    </xf>
    <xf numFmtId="41" fontId="0" fillId="0" borderId="4" xfId="0" applyNumberFormat="1" applyFill="1" applyBorder="1" applyAlignment="1">
      <alignment horizontal="left" vertical="center"/>
    </xf>
    <xf numFmtId="176" fontId="0" fillId="0" borderId="0" xfId="0" applyNumberFormat="1" applyFill="1" applyAlignment="1">
      <alignment vertical="center"/>
    </xf>
    <xf numFmtId="177" fontId="0" fillId="0" borderId="8" xfId="0" quotePrefix="1" applyNumberFormat="1" applyFill="1" applyBorder="1" applyAlignment="1">
      <alignment horizontal="right" vertical="center"/>
    </xf>
    <xf numFmtId="177" fontId="2" fillId="0" borderId="8" xfId="1" quotePrefix="1" applyNumberFormat="1" applyFont="1" applyFill="1" applyBorder="1" applyAlignment="1">
      <alignment horizontal="right" vertical="center"/>
    </xf>
    <xf numFmtId="176" fontId="0" fillId="0" borderId="0" xfId="0" quotePrefix="1" applyNumberForma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1" applyNumberFormat="1" applyFill="1" applyBorder="1" applyAlignment="1">
      <alignment vertical="center"/>
    </xf>
    <xf numFmtId="177" fontId="2" fillId="0" borderId="0" xfId="1" quotePrefix="1" applyNumberFormat="1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7" fontId="0" fillId="0" borderId="8" xfId="1" quotePrefix="1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4" xfId="0" applyNumberFormat="1" applyFont="1" applyFill="1" applyBorder="1" applyAlignment="1">
      <alignment horizontal="left" vertical="center"/>
    </xf>
    <xf numFmtId="41" fontId="0" fillId="0" borderId="0" xfId="0" quotePrefix="1" applyNumberFormat="1" applyFont="1" applyFill="1" applyAlignment="1">
      <alignment horizontal="right" vertical="center"/>
    </xf>
    <xf numFmtId="41" fontId="0" fillId="0" borderId="10" xfId="0" applyNumberFormat="1" applyFont="1" applyFill="1" applyBorder="1" applyAlignment="1">
      <alignment horizontal="left" vertical="center"/>
    </xf>
    <xf numFmtId="41" fontId="0" fillId="0" borderId="8" xfId="0" applyNumberFormat="1" applyFont="1" applyFill="1" applyBorder="1" applyAlignment="1">
      <alignment horizontal="left" vertical="center"/>
    </xf>
    <xf numFmtId="41" fontId="0" fillId="0" borderId="8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177" fontId="0" fillId="0" borderId="8" xfId="0" quotePrefix="1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left" vertical="center"/>
    </xf>
    <xf numFmtId="176" fontId="0" fillId="0" borderId="0" xfId="0" quotePrefix="1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1" applyNumberFormat="1" applyFont="1" applyFill="1" applyBorder="1" applyAlignment="1">
      <alignment vertical="center"/>
    </xf>
    <xf numFmtId="177" fontId="0" fillId="0" borderId="0" xfId="1" quotePrefix="1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2" xfId="0" applyNumberFormat="1" applyFont="1" applyFill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9" fontId="9" fillId="0" borderId="8" xfId="1" applyNumberFormat="1" applyFont="1" applyFill="1" applyBorder="1" applyAlignment="1">
      <alignment vertical="center" textRotation="255"/>
    </xf>
    <xf numFmtId="0" fontId="12" fillId="0" borderId="8" xfId="3" applyFill="1" applyBorder="1" applyAlignment="1">
      <alignment vertical="center"/>
    </xf>
    <xf numFmtId="0" fontId="10" fillId="0" borderId="8" xfId="0" applyFont="1" applyFill="1" applyBorder="1" applyAlignment="1">
      <alignment horizontal="distributed" vertical="center" justifyLastLine="1"/>
    </xf>
    <xf numFmtId="0" fontId="10" fillId="0" borderId="8" xfId="2" applyFont="1" applyFill="1" applyBorder="1" applyAlignment="1">
      <alignment horizontal="distributed" vertical="center" justifyLastLine="1"/>
    </xf>
    <xf numFmtId="41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12" fillId="0" borderId="8" xfId="3" applyFill="1" applyBorder="1" applyAlignment="1">
      <alignment vertical="center" textRotation="255"/>
    </xf>
    <xf numFmtId="0" fontId="0" fillId="0" borderId="8" xfId="0" applyFill="1" applyBorder="1" applyAlignment="1">
      <alignment horizontal="center" vertical="center" textRotation="255"/>
    </xf>
    <xf numFmtId="41" fontId="0" fillId="0" borderId="4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center" vertical="center"/>
    </xf>
    <xf numFmtId="177" fontId="0" fillId="0" borderId="8" xfId="1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vertical="center" textRotation="255"/>
    </xf>
    <xf numFmtId="0" fontId="12" fillId="0" borderId="8" xfId="3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41" fontId="16" fillId="0" borderId="8" xfId="0" applyNumberFormat="1" applyFont="1" applyFill="1" applyBorder="1" applyAlignment="1">
      <alignment horizontal="right" vertical="center"/>
    </xf>
    <xf numFmtId="41" fontId="0" fillId="0" borderId="8" xfId="0" applyNumberForma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ee_space(1270010000)/&#65318;&#36039;&#37329;&#20418;/&#32207;&#25324;/02_&#29031;&#20250;&#22238;&#31572;/02_&#29031;&#20250;&#22238;&#31572;/07_&#36001;&#25919;&#29366;&#27841;&#20844;&#34920;&#65288;&#22320;&#26041;&#20661;&#21332;&#20250;&#65289;/R5.7/03_&#21508;&#23616;&#22238;&#31572;/02_&#36001;&#25919;&#23460;&#65288;&#20104;&#31639;&#65289;/&#12304;&#20140;&#37117;&#24066;&#22238;&#31572;&#12305;&#9314;&#25351;&#23450;&#37117;&#24066;&#27096;&#24335;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普通会計予算（R4-5年度）"/>
      <sheetName val="3.(1)普通会計決算（R2-3年度）"/>
      <sheetName val="3.(2)財政指標等（H29‐R3年度）"/>
      <sheetName val="2.公営企業会計予算（R4-5年度）"/>
      <sheetName val="4.公営企業会計決算（R2-3年度）"/>
      <sheetName val="5.三セク決算（R2-3年度）"/>
    </sheetNames>
    <sheetDataSet>
      <sheetData sheetId="0" refreshError="1"/>
      <sheetData sheetId="1">
        <row r="22">
          <cell r="F22">
            <v>1056769</v>
          </cell>
        </row>
        <row r="40">
          <cell r="F40">
            <v>1054163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E21" sqref="E2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146" t="s">
        <v>0</v>
      </c>
      <c r="B1" s="146"/>
      <c r="C1" s="146"/>
      <c r="D1" s="146"/>
      <c r="E1" s="10" t="s">
        <v>245</v>
      </c>
      <c r="F1" s="2"/>
    </row>
    <row r="3" spans="1:9" ht="14.25">
      <c r="A3" s="9" t="s">
        <v>103</v>
      </c>
    </row>
    <row r="5" spans="1:9">
      <c r="A5" s="8" t="s">
        <v>232</v>
      </c>
    </row>
    <row r="6" spans="1:9" ht="14.25">
      <c r="A6" s="3"/>
      <c r="G6" s="148" t="s">
        <v>104</v>
      </c>
      <c r="H6" s="149"/>
      <c r="I6" s="149"/>
    </row>
    <row r="7" spans="1:9" ht="27" customHeight="1">
      <c r="A7" s="7"/>
      <c r="B7" s="4"/>
      <c r="C7" s="4"/>
      <c r="D7" s="4"/>
      <c r="E7" s="25"/>
      <c r="F7" s="17" t="s">
        <v>233</v>
      </c>
      <c r="G7" s="17"/>
      <c r="H7" s="17" t="s">
        <v>243</v>
      </c>
      <c r="I7" s="18" t="s">
        <v>20</v>
      </c>
    </row>
    <row r="8" spans="1:9" ht="17.100000000000001" customHeight="1">
      <c r="A8" s="5"/>
      <c r="B8" s="6"/>
      <c r="C8" s="6"/>
      <c r="D8" s="6"/>
      <c r="E8" s="26"/>
      <c r="F8" s="19" t="s">
        <v>101</v>
      </c>
      <c r="G8" s="19" t="s">
        <v>1</v>
      </c>
      <c r="H8" s="19" t="s">
        <v>230</v>
      </c>
      <c r="I8" s="20"/>
    </row>
    <row r="9" spans="1:9" ht="18" customHeight="1">
      <c r="A9" s="147" t="s">
        <v>79</v>
      </c>
      <c r="B9" s="147" t="s">
        <v>80</v>
      </c>
      <c r="C9" s="27" t="s">
        <v>2</v>
      </c>
      <c r="D9" s="21"/>
      <c r="E9" s="21"/>
      <c r="F9" s="22">
        <v>312822</v>
      </c>
      <c r="G9" s="23">
        <f t="shared" ref="G9:G22" si="0">F9/$F$22*100</f>
        <v>33.515146645239049</v>
      </c>
      <c r="H9" s="22">
        <v>302928</v>
      </c>
      <c r="I9" s="23">
        <f t="shared" ref="I9:I40" si="1">(F9/H9-1)*100</f>
        <v>3.2661226430042767</v>
      </c>
    </row>
    <row r="10" spans="1:9" ht="18" customHeight="1">
      <c r="A10" s="147"/>
      <c r="B10" s="147"/>
      <c r="C10" s="29"/>
      <c r="D10" s="27" t="s">
        <v>21</v>
      </c>
      <c r="E10" s="21"/>
      <c r="F10" s="22">
        <v>146489</v>
      </c>
      <c r="G10" s="23">
        <f t="shared" si="0"/>
        <v>15.694549350475425</v>
      </c>
      <c r="H10" s="22">
        <v>143830</v>
      </c>
      <c r="I10" s="23">
        <f t="shared" si="1"/>
        <v>1.848710282972954</v>
      </c>
    </row>
    <row r="11" spans="1:9" ht="18" customHeight="1">
      <c r="A11" s="147"/>
      <c r="B11" s="147"/>
      <c r="C11" s="16"/>
      <c r="D11" s="16"/>
      <c r="E11" s="14" t="s">
        <v>22</v>
      </c>
      <c r="F11" s="22">
        <v>114037</v>
      </c>
      <c r="G11" s="23">
        <f t="shared" si="0"/>
        <v>12.217704566760412</v>
      </c>
      <c r="H11" s="22">
        <v>110639</v>
      </c>
      <c r="I11" s="23">
        <f t="shared" si="1"/>
        <v>3.071249740145876</v>
      </c>
    </row>
    <row r="12" spans="1:9" ht="18" customHeight="1">
      <c r="A12" s="147"/>
      <c r="B12" s="147"/>
      <c r="C12" s="16"/>
      <c r="D12" s="13"/>
      <c r="E12" s="14" t="s">
        <v>23</v>
      </c>
      <c r="F12" s="22">
        <v>23246</v>
      </c>
      <c r="G12" s="23">
        <f>F12/$F$22*100</f>
        <v>2.4905316726931837</v>
      </c>
      <c r="H12" s="22">
        <v>23930</v>
      </c>
      <c r="I12" s="23">
        <f t="shared" si="1"/>
        <v>-2.8583368157124922</v>
      </c>
    </row>
    <row r="13" spans="1:9" ht="18" customHeight="1">
      <c r="A13" s="147"/>
      <c r="B13" s="147"/>
      <c r="C13" s="28"/>
      <c r="D13" s="21" t="s">
        <v>24</v>
      </c>
      <c r="E13" s="21"/>
      <c r="F13" s="22">
        <v>118051</v>
      </c>
      <c r="G13" s="23">
        <f t="shared" si="0"/>
        <v>12.647756796571583</v>
      </c>
      <c r="H13" s="22">
        <v>113778</v>
      </c>
      <c r="I13" s="23">
        <f t="shared" si="1"/>
        <v>3.7555590711736864</v>
      </c>
    </row>
    <row r="14" spans="1:9" ht="18" customHeight="1">
      <c r="A14" s="147"/>
      <c r="B14" s="147"/>
      <c r="C14" s="21" t="s">
        <v>3</v>
      </c>
      <c r="D14" s="21"/>
      <c r="E14" s="21"/>
      <c r="F14" s="22">
        <v>3377</v>
      </c>
      <c r="G14" s="23">
        <f t="shared" si="0"/>
        <v>0.36180527655015404</v>
      </c>
      <c r="H14" s="22">
        <v>3491</v>
      </c>
      <c r="I14" s="23">
        <f t="shared" si="1"/>
        <v>-3.2655399598968793</v>
      </c>
    </row>
    <row r="15" spans="1:9" ht="18" customHeight="1">
      <c r="A15" s="147"/>
      <c r="B15" s="147"/>
      <c r="C15" s="21" t="s">
        <v>4</v>
      </c>
      <c r="D15" s="21"/>
      <c r="E15" s="21"/>
      <c r="F15" s="22">
        <v>64093</v>
      </c>
      <c r="G15" s="23">
        <f t="shared" si="0"/>
        <v>6.8668005892594088</v>
      </c>
      <c r="H15" s="22">
        <v>53415</v>
      </c>
      <c r="I15" s="23">
        <f t="shared" si="1"/>
        <v>19.990639333520544</v>
      </c>
    </row>
    <row r="16" spans="1:9" ht="18" customHeight="1">
      <c r="A16" s="147"/>
      <c r="B16" s="147"/>
      <c r="C16" s="21" t="s">
        <v>25</v>
      </c>
      <c r="D16" s="21"/>
      <c r="E16" s="21"/>
      <c r="F16" s="22">
        <v>21158</v>
      </c>
      <c r="G16" s="23">
        <f t="shared" si="0"/>
        <v>2.2668273737779563</v>
      </c>
      <c r="H16" s="22">
        <v>20520</v>
      </c>
      <c r="I16" s="23">
        <f>(F16/H16-1)*100</f>
        <v>3.1091617933723281</v>
      </c>
    </row>
    <row r="17" spans="1:9" ht="18" customHeight="1">
      <c r="A17" s="147"/>
      <c r="B17" s="147"/>
      <c r="C17" s="21" t="s">
        <v>5</v>
      </c>
      <c r="D17" s="21"/>
      <c r="E17" s="21"/>
      <c r="F17" s="22">
        <v>168070</v>
      </c>
      <c r="G17" s="23">
        <f t="shared" si="0"/>
        <v>18.006696129637071</v>
      </c>
      <c r="H17" s="22">
        <v>165561</v>
      </c>
      <c r="I17" s="23">
        <f t="shared" si="1"/>
        <v>1.5154535186426843</v>
      </c>
    </row>
    <row r="18" spans="1:9" ht="18" customHeight="1">
      <c r="A18" s="147"/>
      <c r="B18" s="147"/>
      <c r="C18" s="21" t="s">
        <v>26</v>
      </c>
      <c r="D18" s="21"/>
      <c r="E18" s="21"/>
      <c r="F18" s="22">
        <v>50162</v>
      </c>
      <c r="G18" s="23">
        <f t="shared" si="0"/>
        <v>5.3742600776751042</v>
      </c>
      <c r="H18" s="22">
        <v>44419</v>
      </c>
      <c r="I18" s="23">
        <f t="shared" si="1"/>
        <v>12.929151939485362</v>
      </c>
    </row>
    <row r="19" spans="1:9" ht="18" customHeight="1">
      <c r="A19" s="147"/>
      <c r="B19" s="147"/>
      <c r="C19" s="21" t="s">
        <v>27</v>
      </c>
      <c r="D19" s="21"/>
      <c r="E19" s="21"/>
      <c r="F19" s="22">
        <v>3651</v>
      </c>
      <c r="G19" s="23">
        <f t="shared" si="0"/>
        <v>0.39116110887906796</v>
      </c>
      <c r="H19" s="22">
        <v>4784</v>
      </c>
      <c r="I19" s="23">
        <f t="shared" si="1"/>
        <v>-23.683110367892979</v>
      </c>
    </row>
    <row r="20" spans="1:9" ht="18" customHeight="1">
      <c r="A20" s="147"/>
      <c r="B20" s="147"/>
      <c r="C20" s="21" t="s">
        <v>6</v>
      </c>
      <c r="D20" s="21"/>
      <c r="E20" s="21"/>
      <c r="F20" s="22">
        <v>60555</v>
      </c>
      <c r="G20" s="23">
        <f t="shared" si="0"/>
        <v>6.4877460827641622</v>
      </c>
      <c r="H20" s="22">
        <v>79852</v>
      </c>
      <c r="I20" s="23">
        <f t="shared" si="1"/>
        <v>-24.165957020487905</v>
      </c>
    </row>
    <row r="21" spans="1:9" ht="18" customHeight="1">
      <c r="A21" s="147"/>
      <c r="B21" s="147"/>
      <c r="C21" s="21" t="s">
        <v>7</v>
      </c>
      <c r="D21" s="21"/>
      <c r="E21" s="21"/>
      <c r="F21" s="22">
        <f>933375-SUM(F9,F14:F20)</f>
        <v>249487</v>
      </c>
      <c r="G21" s="23">
        <f t="shared" si="0"/>
        <v>26.729556716218028</v>
      </c>
      <c r="H21" s="22">
        <f>921912-SUM(H9,H14:H20)</f>
        <v>246942</v>
      </c>
      <c r="I21" s="23">
        <f t="shared" si="1"/>
        <v>1.0306063772059781</v>
      </c>
    </row>
    <row r="22" spans="1:9" ht="18" customHeight="1">
      <c r="A22" s="147"/>
      <c r="B22" s="147"/>
      <c r="C22" s="21" t="s">
        <v>8</v>
      </c>
      <c r="D22" s="21"/>
      <c r="E22" s="21"/>
      <c r="F22" s="22">
        <f>SUM(F9,F14:F21)</f>
        <v>933375</v>
      </c>
      <c r="G22" s="23">
        <f t="shared" si="0"/>
        <v>100</v>
      </c>
      <c r="H22" s="22">
        <f>SUM(H9,H14:H21)</f>
        <v>921912</v>
      </c>
      <c r="I22" s="23">
        <f t="shared" si="1"/>
        <v>1.2433941634342638</v>
      </c>
    </row>
    <row r="23" spans="1:9" ht="18" customHeight="1">
      <c r="A23" s="147"/>
      <c r="B23" s="147" t="s">
        <v>81</v>
      </c>
      <c r="C23" s="30" t="s">
        <v>9</v>
      </c>
      <c r="D23" s="14"/>
      <c r="E23" s="14"/>
      <c r="F23" s="22">
        <f>SUM(F24:F26)</f>
        <v>480458</v>
      </c>
      <c r="G23" s="23">
        <f t="shared" ref="G23:G37" si="2">F23/$F$40*100</f>
        <v>51.47540000042855</v>
      </c>
      <c r="H23" s="22">
        <f>SUM(H24:H26)</f>
        <v>481428</v>
      </c>
      <c r="I23" s="23">
        <f t="shared" si="1"/>
        <v>-0.20148391867527149</v>
      </c>
    </row>
    <row r="24" spans="1:9" ht="18" customHeight="1">
      <c r="A24" s="147"/>
      <c r="B24" s="147"/>
      <c r="C24" s="29"/>
      <c r="D24" s="14" t="s">
        <v>10</v>
      </c>
      <c r="E24" s="14"/>
      <c r="F24" s="22">
        <v>159102</v>
      </c>
      <c r="G24" s="23">
        <f t="shared" si="2"/>
        <v>17.045900142922342</v>
      </c>
      <c r="H24" s="22">
        <v>163512</v>
      </c>
      <c r="I24" s="23">
        <f t="shared" si="1"/>
        <v>-2.6970497578159391</v>
      </c>
    </row>
    <row r="25" spans="1:9" ht="18" customHeight="1">
      <c r="A25" s="147"/>
      <c r="B25" s="147"/>
      <c r="C25" s="29"/>
      <c r="D25" s="14" t="s">
        <v>28</v>
      </c>
      <c r="E25" s="14"/>
      <c r="F25" s="22">
        <v>230119</v>
      </c>
      <c r="G25" s="23">
        <f t="shared" si="2"/>
        <v>24.65453290963751</v>
      </c>
      <c r="H25" s="22">
        <v>225836</v>
      </c>
      <c r="I25" s="23">
        <f t="shared" si="1"/>
        <v>1.8965089711117766</v>
      </c>
    </row>
    <row r="26" spans="1:9" ht="18" customHeight="1">
      <c r="A26" s="147"/>
      <c r="B26" s="147"/>
      <c r="C26" s="28"/>
      <c r="D26" s="14" t="s">
        <v>11</v>
      </c>
      <c r="E26" s="14"/>
      <c r="F26" s="22">
        <v>91237</v>
      </c>
      <c r="G26" s="23">
        <f t="shared" si="2"/>
        <v>9.7749669478687</v>
      </c>
      <c r="H26" s="22">
        <v>92080</v>
      </c>
      <c r="I26" s="23">
        <f t="shared" si="1"/>
        <v>-0.91550825369244304</v>
      </c>
    </row>
    <row r="27" spans="1:9" ht="18" customHeight="1">
      <c r="A27" s="147"/>
      <c r="B27" s="147"/>
      <c r="C27" s="30" t="s">
        <v>12</v>
      </c>
      <c r="D27" s="14"/>
      <c r="E27" s="14"/>
      <c r="F27" s="22">
        <f>SUM(F28:F33)+1000</f>
        <v>383504</v>
      </c>
      <c r="G27" s="23">
        <f t="shared" si="2"/>
        <v>41.087924026167435</v>
      </c>
      <c r="H27" s="22">
        <f>373257+1000</f>
        <v>374257</v>
      </c>
      <c r="I27" s="23">
        <f t="shared" si="1"/>
        <v>2.4707620699145227</v>
      </c>
    </row>
    <row r="28" spans="1:9" ht="18" customHeight="1">
      <c r="A28" s="147"/>
      <c r="B28" s="147"/>
      <c r="C28" s="29"/>
      <c r="D28" s="14" t="s">
        <v>13</v>
      </c>
      <c r="E28" s="14"/>
      <c r="F28" s="22">
        <v>82141</v>
      </c>
      <c r="G28" s="23">
        <f t="shared" si="2"/>
        <v>8.8004379809165467</v>
      </c>
      <c r="H28" s="22">
        <f>373257-SUM(H29:H33)</f>
        <v>75350</v>
      </c>
      <c r="I28" s="23">
        <f t="shared" si="1"/>
        <v>9.0126078301260737</v>
      </c>
    </row>
    <row r="29" spans="1:9" ht="18" customHeight="1">
      <c r="A29" s="147"/>
      <c r="B29" s="147"/>
      <c r="C29" s="29"/>
      <c r="D29" s="14" t="s">
        <v>29</v>
      </c>
      <c r="E29" s="14"/>
      <c r="F29" s="22">
        <v>8904</v>
      </c>
      <c r="G29" s="23">
        <f t="shared" si="2"/>
        <v>0.95395843466820374</v>
      </c>
      <c r="H29" s="22">
        <v>8923</v>
      </c>
      <c r="I29" s="23">
        <f t="shared" si="1"/>
        <v>-0.21293287011094897</v>
      </c>
    </row>
    <row r="30" spans="1:9" ht="18" customHeight="1">
      <c r="A30" s="147"/>
      <c r="B30" s="147"/>
      <c r="C30" s="29"/>
      <c r="D30" s="14" t="s">
        <v>30</v>
      </c>
      <c r="E30" s="14"/>
      <c r="F30" s="22">
        <v>56878</v>
      </c>
      <c r="G30" s="23">
        <f t="shared" si="2"/>
        <v>6.0938059127423738</v>
      </c>
      <c r="H30" s="22">
        <v>54918</v>
      </c>
      <c r="I30" s="23">
        <f t="shared" si="1"/>
        <v>3.5689573546014097</v>
      </c>
    </row>
    <row r="31" spans="1:9" ht="18" customHeight="1">
      <c r="A31" s="147"/>
      <c r="B31" s="147"/>
      <c r="C31" s="29"/>
      <c r="D31" s="14" t="s">
        <v>31</v>
      </c>
      <c r="E31" s="14"/>
      <c r="F31" s="22">
        <v>66190</v>
      </c>
      <c r="G31" s="23">
        <f t="shared" si="2"/>
        <v>7.0914767285139719</v>
      </c>
      <c r="H31" s="22">
        <v>65195</v>
      </c>
      <c r="I31" s="23">
        <f t="shared" si="1"/>
        <v>1.5261906587928475</v>
      </c>
    </row>
    <row r="32" spans="1:9" ht="18" customHeight="1">
      <c r="A32" s="147"/>
      <c r="B32" s="147"/>
      <c r="C32" s="29"/>
      <c r="D32" s="14" t="s">
        <v>14</v>
      </c>
      <c r="E32" s="14"/>
      <c r="F32" s="22">
        <v>14121</v>
      </c>
      <c r="G32" s="23">
        <f t="shared" si="2"/>
        <v>1.5128983665711708</v>
      </c>
      <c r="H32" s="22">
        <v>10887</v>
      </c>
      <c r="I32" s="23">
        <f t="shared" si="1"/>
        <v>29.705152934692759</v>
      </c>
    </row>
    <row r="33" spans="1:9" ht="18" customHeight="1">
      <c r="A33" s="147"/>
      <c r="B33" s="147"/>
      <c r="C33" s="28"/>
      <c r="D33" s="14" t="s">
        <v>32</v>
      </c>
      <c r="E33" s="14"/>
      <c r="F33" s="22">
        <v>154270</v>
      </c>
      <c r="G33" s="23">
        <f t="shared" si="2"/>
        <v>16.528208413776259</v>
      </c>
      <c r="H33" s="22">
        <v>157984</v>
      </c>
      <c r="I33" s="23">
        <f t="shared" si="1"/>
        <v>-2.350870974275876</v>
      </c>
    </row>
    <row r="34" spans="1:9" ht="18" customHeight="1">
      <c r="A34" s="147"/>
      <c r="B34" s="147"/>
      <c r="C34" s="30" t="s">
        <v>15</v>
      </c>
      <c r="D34" s="14"/>
      <c r="E34" s="14"/>
      <c r="F34" s="22">
        <f>SUM(F35,F38,F39)</f>
        <v>69412</v>
      </c>
      <c r="G34" s="23">
        <f t="shared" si="2"/>
        <v>7.4366759734040162</v>
      </c>
      <c r="H34" s="22">
        <f>SUM(H35,H38)</f>
        <v>66227</v>
      </c>
      <c r="I34" s="23">
        <f t="shared" si="1"/>
        <v>4.8092167846950584</v>
      </c>
    </row>
    <row r="35" spans="1:9" ht="18" customHeight="1">
      <c r="A35" s="147"/>
      <c r="B35" s="147"/>
      <c r="C35" s="29"/>
      <c r="D35" s="30" t="s">
        <v>16</v>
      </c>
      <c r="E35" s="14"/>
      <c r="F35" s="22">
        <f>SUM(F36:F37)</f>
        <v>68028</v>
      </c>
      <c r="G35" s="23">
        <f t="shared" si="2"/>
        <v>7.2883967198572055</v>
      </c>
      <c r="H35" s="22">
        <v>64767</v>
      </c>
      <c r="I35" s="23">
        <f t="shared" si="1"/>
        <v>5.0349715132706363</v>
      </c>
    </row>
    <row r="36" spans="1:9" ht="18" customHeight="1">
      <c r="A36" s="147"/>
      <c r="B36" s="147"/>
      <c r="C36" s="29"/>
      <c r="D36" s="29"/>
      <c r="E36" s="24" t="s">
        <v>102</v>
      </c>
      <c r="F36" s="22">
        <v>20545</v>
      </c>
      <c r="G36" s="23">
        <f t="shared" si="2"/>
        <v>2.2011540925716808</v>
      </c>
      <c r="H36" s="22">
        <v>15582</v>
      </c>
      <c r="I36" s="23">
        <f>(F36/H36-1)*100</f>
        <v>31.85085354896675</v>
      </c>
    </row>
    <row r="37" spans="1:9" ht="18" customHeight="1">
      <c r="A37" s="147"/>
      <c r="B37" s="147"/>
      <c r="C37" s="29"/>
      <c r="D37" s="28"/>
      <c r="E37" s="14" t="s">
        <v>33</v>
      </c>
      <c r="F37" s="22">
        <v>47483</v>
      </c>
      <c r="G37" s="23">
        <f t="shared" si="2"/>
        <v>5.0872426272855256</v>
      </c>
      <c r="H37" s="22">
        <v>49185</v>
      </c>
      <c r="I37" s="23">
        <f t="shared" si="1"/>
        <v>-3.4604045948968154</v>
      </c>
    </row>
    <row r="38" spans="1:9" ht="18" customHeight="1">
      <c r="A38" s="147"/>
      <c r="B38" s="147"/>
      <c r="C38" s="29"/>
      <c r="D38" s="21" t="s">
        <v>34</v>
      </c>
      <c r="E38" s="21"/>
      <c r="F38" s="22">
        <v>1384</v>
      </c>
      <c r="G38" s="23">
        <f>F38/$F$40*100</f>
        <v>0.14827925354680976</v>
      </c>
      <c r="H38" s="22">
        <v>1460</v>
      </c>
      <c r="I38" s="23">
        <f t="shared" si="1"/>
        <v>-5.2054794520547958</v>
      </c>
    </row>
    <row r="39" spans="1:9" ht="18" customHeight="1">
      <c r="A39" s="147"/>
      <c r="B39" s="147"/>
      <c r="C39" s="28"/>
      <c r="D39" s="21" t="s">
        <v>35</v>
      </c>
      <c r="E39" s="21"/>
      <c r="F39" s="22">
        <v>0</v>
      </c>
      <c r="G39" s="23">
        <f>F39/$F$40*100</f>
        <v>0</v>
      </c>
      <c r="H39" s="22">
        <v>0</v>
      </c>
      <c r="I39" s="23" t="e">
        <f t="shared" si="1"/>
        <v>#DIV/0!</v>
      </c>
    </row>
    <row r="40" spans="1:9" ht="18" customHeight="1">
      <c r="A40" s="147"/>
      <c r="B40" s="147"/>
      <c r="C40" s="14" t="s">
        <v>17</v>
      </c>
      <c r="D40" s="14"/>
      <c r="E40" s="14"/>
      <c r="F40" s="22">
        <f>SUM(F23,F27,F34)</f>
        <v>933374</v>
      </c>
      <c r="G40" s="23">
        <f>F40/$F$40*100</f>
        <v>100</v>
      </c>
      <c r="H40" s="22">
        <f>SUM(H23,H27,H34)</f>
        <v>921912</v>
      </c>
      <c r="I40" s="23">
        <f t="shared" si="1"/>
        <v>1.2432856932115044</v>
      </c>
    </row>
    <row r="41" spans="1:9" ht="18" customHeight="1">
      <c r="A41" s="11" t="s">
        <v>18</v>
      </c>
      <c r="B41" s="11"/>
    </row>
    <row r="42" spans="1:9" ht="18" customHeight="1">
      <c r="A42" s="12" t="s">
        <v>19</v>
      </c>
      <c r="B42" s="11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70" zoomScaleNormal="100" zoomScaleSheetLayoutView="7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F6" sqref="F6:G6"/>
    </sheetView>
  </sheetViews>
  <sheetFormatPr defaultRowHeight="13.5"/>
  <cols>
    <col min="1" max="1" width="3.625" style="40" customWidth="1"/>
    <col min="2" max="3" width="1.625" style="40" customWidth="1"/>
    <col min="4" max="4" width="22.625" style="40" customWidth="1"/>
    <col min="5" max="5" width="10.625" style="40" customWidth="1"/>
    <col min="6" max="21" width="13.625" style="40" customWidth="1"/>
    <col min="22" max="25" width="12" style="40" customWidth="1"/>
    <col min="26" max="16384" width="9" style="40"/>
  </cols>
  <sheetData>
    <row r="1" spans="1:25" ht="33.950000000000003" customHeight="1">
      <c r="A1" s="113" t="s">
        <v>0</v>
      </c>
      <c r="B1" s="114"/>
      <c r="C1" s="114"/>
      <c r="D1" s="115" t="s">
        <v>246</v>
      </c>
      <c r="E1" s="116"/>
      <c r="F1" s="116"/>
      <c r="G1" s="116"/>
    </row>
    <row r="2" spans="1:25" ht="15" customHeight="1"/>
    <row r="3" spans="1:25" ht="15" customHeight="1">
      <c r="A3" s="41" t="s">
        <v>42</v>
      </c>
      <c r="B3" s="41"/>
      <c r="C3" s="41"/>
      <c r="D3" s="41"/>
    </row>
    <row r="4" spans="1:25" ht="15" customHeight="1">
      <c r="A4" s="41"/>
      <c r="B4" s="41"/>
      <c r="C4" s="41"/>
      <c r="D4" s="41"/>
    </row>
    <row r="5" spans="1:25" ht="15.95" customHeight="1">
      <c r="A5" s="117" t="s">
        <v>234</v>
      </c>
      <c r="B5" s="117"/>
      <c r="C5" s="117"/>
      <c r="D5" s="117"/>
      <c r="K5" s="43"/>
      <c r="O5" s="43" t="s">
        <v>43</v>
      </c>
    </row>
    <row r="6" spans="1:25" ht="15.95" customHeight="1">
      <c r="A6" s="158" t="s">
        <v>44</v>
      </c>
      <c r="B6" s="157"/>
      <c r="C6" s="157"/>
      <c r="D6" s="157"/>
      <c r="E6" s="157"/>
      <c r="F6" s="150" t="s">
        <v>252</v>
      </c>
      <c r="G6" s="150"/>
      <c r="H6" s="150" t="s">
        <v>253</v>
      </c>
      <c r="I6" s="150"/>
      <c r="J6" s="150" t="s">
        <v>248</v>
      </c>
      <c r="K6" s="150"/>
      <c r="L6" s="150" t="s">
        <v>249</v>
      </c>
      <c r="M6" s="150"/>
      <c r="N6" s="150"/>
      <c r="O6" s="150"/>
    </row>
    <row r="7" spans="1:25" ht="15.95" customHeight="1">
      <c r="A7" s="157"/>
      <c r="B7" s="157"/>
      <c r="C7" s="157"/>
      <c r="D7" s="157"/>
      <c r="E7" s="157"/>
      <c r="F7" s="77" t="s">
        <v>254</v>
      </c>
      <c r="G7" s="77" t="s">
        <v>255</v>
      </c>
      <c r="H7" s="77" t="s">
        <v>254</v>
      </c>
      <c r="I7" s="77" t="s">
        <v>255</v>
      </c>
      <c r="J7" s="77" t="s">
        <v>235</v>
      </c>
      <c r="K7" s="77" t="s">
        <v>243</v>
      </c>
      <c r="L7" s="77" t="s">
        <v>235</v>
      </c>
      <c r="M7" s="77" t="s">
        <v>243</v>
      </c>
      <c r="N7" s="77" t="s">
        <v>235</v>
      </c>
      <c r="O7" s="77" t="s">
        <v>243</v>
      </c>
    </row>
    <row r="8" spans="1:25" ht="15.95" customHeight="1">
      <c r="A8" s="155" t="s">
        <v>83</v>
      </c>
      <c r="B8" s="80" t="s">
        <v>45</v>
      </c>
      <c r="C8" s="54"/>
      <c r="D8" s="54"/>
      <c r="E8" s="59" t="s">
        <v>36</v>
      </c>
      <c r="F8" s="33">
        <v>34585</v>
      </c>
      <c r="G8" s="33">
        <v>34410</v>
      </c>
      <c r="H8" s="33">
        <v>50375</v>
      </c>
      <c r="I8" s="33">
        <v>50221</v>
      </c>
      <c r="J8" s="33">
        <v>21267</v>
      </c>
      <c r="K8" s="33">
        <v>18563</v>
      </c>
      <c r="L8" s="33">
        <v>32874</v>
      </c>
      <c r="M8" s="33">
        <v>28701</v>
      </c>
      <c r="N8" s="33"/>
      <c r="O8" s="33"/>
      <c r="P8" s="118"/>
      <c r="Q8" s="118"/>
      <c r="R8" s="118"/>
      <c r="S8" s="118"/>
      <c r="T8" s="118"/>
      <c r="U8" s="118"/>
      <c r="V8" s="118"/>
      <c r="W8" s="118"/>
      <c r="X8" s="118"/>
      <c r="Y8" s="118"/>
    </row>
    <row r="9" spans="1:25" ht="15.95" customHeight="1">
      <c r="A9" s="155"/>
      <c r="B9" s="84"/>
      <c r="C9" s="54" t="s">
        <v>46</v>
      </c>
      <c r="D9" s="54"/>
      <c r="E9" s="59" t="s">
        <v>37</v>
      </c>
      <c r="F9" s="33">
        <v>34585</v>
      </c>
      <c r="G9" s="33">
        <v>34410</v>
      </c>
      <c r="H9" s="33">
        <v>50375</v>
      </c>
      <c r="I9" s="33">
        <v>50221</v>
      </c>
      <c r="J9" s="33">
        <v>21267</v>
      </c>
      <c r="K9" s="33">
        <v>18563</v>
      </c>
      <c r="L9" s="33">
        <v>32874</v>
      </c>
      <c r="M9" s="33">
        <v>28701</v>
      </c>
      <c r="N9" s="33"/>
      <c r="O9" s="33"/>
      <c r="P9" s="118"/>
      <c r="Q9" s="118"/>
      <c r="R9" s="118"/>
      <c r="S9" s="118"/>
      <c r="T9" s="118"/>
      <c r="U9" s="118"/>
      <c r="V9" s="118"/>
      <c r="W9" s="118"/>
      <c r="X9" s="118"/>
      <c r="Y9" s="118"/>
    </row>
    <row r="10" spans="1:25" ht="15.95" customHeight="1">
      <c r="A10" s="155"/>
      <c r="B10" s="87"/>
      <c r="C10" s="54" t="s">
        <v>47</v>
      </c>
      <c r="D10" s="54"/>
      <c r="E10" s="59" t="s">
        <v>38</v>
      </c>
      <c r="F10" s="33">
        <v>0</v>
      </c>
      <c r="G10" s="33">
        <v>0</v>
      </c>
      <c r="H10" s="33">
        <v>0</v>
      </c>
      <c r="I10" s="33">
        <v>0</v>
      </c>
      <c r="J10" s="119">
        <v>0</v>
      </c>
      <c r="K10" s="119">
        <v>0</v>
      </c>
      <c r="L10" s="33">
        <v>0</v>
      </c>
      <c r="M10" s="33">
        <v>0</v>
      </c>
      <c r="N10" s="33"/>
      <c r="O10" s="33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ht="15.95" customHeight="1">
      <c r="A11" s="155"/>
      <c r="B11" s="80" t="s">
        <v>48</v>
      </c>
      <c r="C11" s="54"/>
      <c r="D11" s="54"/>
      <c r="E11" s="59" t="s">
        <v>39</v>
      </c>
      <c r="F11" s="33">
        <v>31158</v>
      </c>
      <c r="G11" s="33">
        <v>30593</v>
      </c>
      <c r="H11" s="33">
        <v>47589</v>
      </c>
      <c r="I11" s="33">
        <v>46540</v>
      </c>
      <c r="J11" s="33">
        <v>23069</v>
      </c>
      <c r="K11" s="33">
        <v>22530</v>
      </c>
      <c r="L11" s="33">
        <v>35328</v>
      </c>
      <c r="M11" s="33">
        <v>33148</v>
      </c>
      <c r="N11" s="33"/>
      <c r="O11" s="33"/>
      <c r="P11" s="118"/>
      <c r="Q11" s="118"/>
      <c r="R11" s="118"/>
      <c r="S11" s="118"/>
      <c r="T11" s="118"/>
      <c r="U11" s="118"/>
      <c r="V11" s="118"/>
      <c r="W11" s="118"/>
      <c r="X11" s="118"/>
      <c r="Y11" s="118"/>
    </row>
    <row r="12" spans="1:25" ht="15.95" customHeight="1">
      <c r="A12" s="155"/>
      <c r="B12" s="84"/>
      <c r="C12" s="54" t="s">
        <v>49</v>
      </c>
      <c r="D12" s="54"/>
      <c r="E12" s="59" t="s">
        <v>40</v>
      </c>
      <c r="F12" s="33">
        <v>31158</v>
      </c>
      <c r="G12" s="33">
        <v>30593</v>
      </c>
      <c r="H12" s="33">
        <v>47589</v>
      </c>
      <c r="I12" s="33">
        <v>46540</v>
      </c>
      <c r="J12" s="33">
        <v>23069</v>
      </c>
      <c r="K12" s="33">
        <v>22530</v>
      </c>
      <c r="L12" s="33">
        <v>35328</v>
      </c>
      <c r="M12" s="33">
        <v>33148</v>
      </c>
      <c r="N12" s="33"/>
      <c r="O12" s="33"/>
      <c r="P12" s="118"/>
      <c r="Q12" s="118"/>
      <c r="R12" s="118"/>
      <c r="S12" s="118"/>
      <c r="T12" s="118"/>
      <c r="U12" s="118"/>
      <c r="V12" s="118"/>
      <c r="W12" s="118"/>
      <c r="X12" s="118"/>
      <c r="Y12" s="118"/>
    </row>
    <row r="13" spans="1:25" ht="15.95" customHeight="1">
      <c r="A13" s="155"/>
      <c r="B13" s="87"/>
      <c r="C13" s="54" t="s">
        <v>50</v>
      </c>
      <c r="D13" s="54"/>
      <c r="E13" s="59" t="s">
        <v>41</v>
      </c>
      <c r="F13" s="33">
        <v>0</v>
      </c>
      <c r="G13" s="33">
        <v>0</v>
      </c>
      <c r="H13" s="119">
        <v>0</v>
      </c>
      <c r="I13" s="119">
        <v>0</v>
      </c>
      <c r="J13" s="119">
        <v>0</v>
      </c>
      <c r="K13" s="119">
        <v>0</v>
      </c>
      <c r="L13" s="33">
        <v>0</v>
      </c>
      <c r="M13" s="33">
        <v>0</v>
      </c>
      <c r="N13" s="33"/>
      <c r="O13" s="33"/>
      <c r="P13" s="118"/>
      <c r="Q13" s="118"/>
      <c r="R13" s="118"/>
      <c r="S13" s="118"/>
      <c r="T13" s="118"/>
      <c r="U13" s="118"/>
      <c r="V13" s="118"/>
      <c r="W13" s="118"/>
      <c r="X13" s="118"/>
      <c r="Y13" s="118"/>
    </row>
    <row r="14" spans="1:25" ht="15.95" customHeight="1">
      <c r="A14" s="155"/>
      <c r="B14" s="54" t="s">
        <v>51</v>
      </c>
      <c r="C14" s="54"/>
      <c r="D14" s="54"/>
      <c r="E14" s="59" t="s">
        <v>87</v>
      </c>
      <c r="F14" s="33">
        <f t="shared" ref="F14:I15" si="0">F9-F12</f>
        <v>3427</v>
      </c>
      <c r="G14" s="33">
        <f t="shared" si="0"/>
        <v>3817</v>
      </c>
      <c r="H14" s="33">
        <f t="shared" si="0"/>
        <v>2786</v>
      </c>
      <c r="I14" s="33">
        <f t="shared" si="0"/>
        <v>3681</v>
      </c>
      <c r="J14" s="33">
        <f t="shared" ref="J14:O15" si="1">J9-J12</f>
        <v>-1802</v>
      </c>
      <c r="K14" s="33">
        <f t="shared" si="1"/>
        <v>-3967</v>
      </c>
      <c r="L14" s="33">
        <f t="shared" si="1"/>
        <v>-2454</v>
      </c>
      <c r="M14" s="33">
        <f t="shared" si="1"/>
        <v>-4447</v>
      </c>
      <c r="N14" s="33">
        <f t="shared" si="1"/>
        <v>0</v>
      </c>
      <c r="O14" s="33">
        <f t="shared" si="1"/>
        <v>0</v>
      </c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ht="15.95" customHeight="1">
      <c r="A15" s="155"/>
      <c r="B15" s="54" t="s">
        <v>52</v>
      </c>
      <c r="C15" s="54"/>
      <c r="D15" s="54"/>
      <c r="E15" s="59" t="s">
        <v>88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33">
        <f t="shared" si="0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ref="N15:O15" si="2">N10-N13</f>
        <v>0</v>
      </c>
      <c r="O15" s="33">
        <f t="shared" si="2"/>
        <v>0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15.95" customHeight="1">
      <c r="A16" s="155"/>
      <c r="B16" s="54" t="s">
        <v>53</v>
      </c>
      <c r="C16" s="54"/>
      <c r="D16" s="54"/>
      <c r="E16" s="59" t="s">
        <v>89</v>
      </c>
      <c r="F16" s="33">
        <f t="shared" ref="F16:I16" si="3">F8-F11</f>
        <v>3427</v>
      </c>
      <c r="G16" s="33">
        <f t="shared" si="3"/>
        <v>3817</v>
      </c>
      <c r="H16" s="33">
        <f t="shared" si="3"/>
        <v>2786</v>
      </c>
      <c r="I16" s="33">
        <f t="shared" si="3"/>
        <v>3681</v>
      </c>
      <c r="J16" s="33">
        <f t="shared" ref="J16:O16" si="4">J8-J11</f>
        <v>-1802</v>
      </c>
      <c r="K16" s="33">
        <f t="shared" si="4"/>
        <v>-3967</v>
      </c>
      <c r="L16" s="33">
        <f t="shared" si="4"/>
        <v>-2454</v>
      </c>
      <c r="M16" s="33">
        <f t="shared" si="4"/>
        <v>-4447</v>
      </c>
      <c r="N16" s="33">
        <f t="shared" si="4"/>
        <v>0</v>
      </c>
      <c r="O16" s="33">
        <f t="shared" si="4"/>
        <v>0</v>
      </c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 ht="15.95" customHeight="1">
      <c r="A17" s="155"/>
      <c r="B17" s="54" t="s">
        <v>54</v>
      </c>
      <c r="C17" s="54"/>
      <c r="D17" s="54"/>
      <c r="E17" s="77"/>
      <c r="F17" s="33">
        <v>0</v>
      </c>
      <c r="G17" s="33">
        <v>0</v>
      </c>
      <c r="H17" s="119"/>
      <c r="I17" s="119">
        <v>0</v>
      </c>
      <c r="J17" s="33">
        <v>-5453</v>
      </c>
      <c r="K17" s="33">
        <v>-6574</v>
      </c>
      <c r="L17" s="33">
        <v>316649</v>
      </c>
      <c r="M17" s="33">
        <v>317859</v>
      </c>
      <c r="N17" s="119"/>
      <c r="O17" s="120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1:25" ht="15.95" customHeight="1">
      <c r="A18" s="155"/>
      <c r="B18" s="54" t="s">
        <v>55</v>
      </c>
      <c r="C18" s="54"/>
      <c r="D18" s="54"/>
      <c r="E18" s="77"/>
      <c r="F18" s="120">
        <v>0</v>
      </c>
      <c r="G18" s="120">
        <v>0</v>
      </c>
      <c r="H18" s="120"/>
      <c r="I18" s="120">
        <v>0</v>
      </c>
      <c r="J18" s="120">
        <v>-3058</v>
      </c>
      <c r="K18" s="120">
        <v>-4896</v>
      </c>
      <c r="L18" s="120">
        <v>47669</v>
      </c>
      <c r="M18" s="120">
        <v>48410</v>
      </c>
      <c r="N18" s="120"/>
      <c r="O18" s="120"/>
      <c r="P18" s="118"/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 ht="15.95" customHeight="1">
      <c r="A19" s="155" t="s">
        <v>84</v>
      </c>
      <c r="B19" s="80" t="s">
        <v>56</v>
      </c>
      <c r="C19" s="54"/>
      <c r="D19" s="54"/>
      <c r="E19" s="59"/>
      <c r="F19" s="33">
        <v>19164</v>
      </c>
      <c r="G19" s="33">
        <v>19386</v>
      </c>
      <c r="H19" s="33">
        <v>17616</v>
      </c>
      <c r="I19" s="33">
        <v>22521</v>
      </c>
      <c r="J19" s="33">
        <v>2293</v>
      </c>
      <c r="K19" s="33">
        <v>2096</v>
      </c>
      <c r="L19" s="33">
        <v>14951</v>
      </c>
      <c r="M19" s="33">
        <v>24912</v>
      </c>
      <c r="N19" s="33"/>
      <c r="O19" s="33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 ht="15.95" customHeight="1">
      <c r="A20" s="155"/>
      <c r="B20" s="87"/>
      <c r="C20" s="54" t="s">
        <v>57</v>
      </c>
      <c r="D20" s="54"/>
      <c r="E20" s="59"/>
      <c r="F20" s="33">
        <v>14300</v>
      </c>
      <c r="G20" s="33">
        <v>11400</v>
      </c>
      <c r="H20" s="33">
        <v>13345</v>
      </c>
      <c r="I20" s="33">
        <v>16901</v>
      </c>
      <c r="J20" s="33">
        <v>2201</v>
      </c>
      <c r="K20" s="119">
        <v>2027</v>
      </c>
      <c r="L20" s="33">
        <v>12268</v>
      </c>
      <c r="M20" s="33">
        <v>21074</v>
      </c>
      <c r="N20" s="33"/>
      <c r="O20" s="33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ht="15.95" customHeight="1">
      <c r="A21" s="155"/>
      <c r="B21" s="54" t="s">
        <v>58</v>
      </c>
      <c r="C21" s="54"/>
      <c r="D21" s="54"/>
      <c r="E21" s="59" t="s">
        <v>90</v>
      </c>
      <c r="F21" s="33">
        <v>19164</v>
      </c>
      <c r="G21" s="33">
        <f>G19</f>
        <v>19386</v>
      </c>
      <c r="H21" s="33">
        <v>17616</v>
      </c>
      <c r="I21" s="33">
        <v>22521</v>
      </c>
      <c r="J21" s="33">
        <v>2293</v>
      </c>
      <c r="K21" s="33">
        <v>2096</v>
      </c>
      <c r="L21" s="33">
        <v>14951</v>
      </c>
      <c r="M21" s="33">
        <v>24912</v>
      </c>
      <c r="N21" s="33"/>
      <c r="O21" s="33"/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 ht="15.95" customHeight="1">
      <c r="A22" s="155"/>
      <c r="B22" s="80" t="s">
        <v>59</v>
      </c>
      <c r="C22" s="54"/>
      <c r="D22" s="54"/>
      <c r="E22" s="59" t="s">
        <v>91</v>
      </c>
      <c r="F22" s="33">
        <v>39141</v>
      </c>
      <c r="G22" s="33">
        <v>40188</v>
      </c>
      <c r="H22" s="33">
        <v>40090</v>
      </c>
      <c r="I22" s="33">
        <v>48720</v>
      </c>
      <c r="J22" s="33">
        <v>3758</v>
      </c>
      <c r="K22" s="33">
        <v>3468</v>
      </c>
      <c r="L22" s="33">
        <v>28170</v>
      </c>
      <c r="M22" s="33">
        <v>38081</v>
      </c>
      <c r="N22" s="33"/>
      <c r="O22" s="33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ht="15.95" customHeight="1">
      <c r="A23" s="155"/>
      <c r="B23" s="87" t="s">
        <v>60</v>
      </c>
      <c r="C23" s="54" t="s">
        <v>61</v>
      </c>
      <c r="D23" s="54"/>
      <c r="E23" s="59"/>
      <c r="F23" s="33">
        <v>14317</v>
      </c>
      <c r="G23" s="33">
        <v>13706</v>
      </c>
      <c r="H23" s="33">
        <v>19576</v>
      </c>
      <c r="I23" s="33">
        <v>24554</v>
      </c>
      <c r="J23" s="33">
        <v>1459</v>
      </c>
      <c r="K23" s="33">
        <v>1362</v>
      </c>
      <c r="L23" s="33">
        <v>18900</v>
      </c>
      <c r="M23" s="33">
        <v>24281</v>
      </c>
      <c r="N23" s="33"/>
      <c r="O23" s="33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 ht="15.95" customHeight="1">
      <c r="A24" s="155"/>
      <c r="B24" s="54" t="s">
        <v>92</v>
      </c>
      <c r="C24" s="54"/>
      <c r="D24" s="54"/>
      <c r="E24" s="59" t="s">
        <v>93</v>
      </c>
      <c r="F24" s="33">
        <f>F21-F22</f>
        <v>-19977</v>
      </c>
      <c r="G24" s="33">
        <f t="shared" ref="G24:I24" si="5">G21-G22</f>
        <v>-20802</v>
      </c>
      <c r="H24" s="33">
        <f t="shared" si="5"/>
        <v>-22474</v>
      </c>
      <c r="I24" s="33">
        <f t="shared" si="5"/>
        <v>-26199</v>
      </c>
      <c r="J24" s="33">
        <f t="shared" ref="J24:O24" si="6">J21-J22</f>
        <v>-1465</v>
      </c>
      <c r="K24" s="33">
        <f t="shared" si="6"/>
        <v>-1372</v>
      </c>
      <c r="L24" s="33">
        <f t="shared" si="6"/>
        <v>-13219</v>
      </c>
      <c r="M24" s="33">
        <f t="shared" si="6"/>
        <v>-13169</v>
      </c>
      <c r="N24" s="33">
        <f t="shared" si="6"/>
        <v>0</v>
      </c>
      <c r="O24" s="33">
        <f t="shared" si="6"/>
        <v>0</v>
      </c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ht="15.95" customHeight="1">
      <c r="A25" s="155"/>
      <c r="B25" s="80" t="s">
        <v>62</v>
      </c>
      <c r="C25" s="80"/>
      <c r="D25" s="80"/>
      <c r="E25" s="159" t="s">
        <v>94</v>
      </c>
      <c r="F25" s="153">
        <v>19977</v>
      </c>
      <c r="G25" s="153">
        <v>20802</v>
      </c>
      <c r="H25" s="153">
        <v>22474</v>
      </c>
      <c r="I25" s="153">
        <v>26199</v>
      </c>
      <c r="J25" s="153">
        <v>199</v>
      </c>
      <c r="K25" s="153">
        <v>181</v>
      </c>
      <c r="L25" s="153">
        <v>704</v>
      </c>
      <c r="M25" s="153">
        <v>943</v>
      </c>
      <c r="N25" s="153"/>
      <c r="O25" s="153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ht="15.95" customHeight="1">
      <c r="A26" s="155"/>
      <c r="B26" s="100" t="s">
        <v>63</v>
      </c>
      <c r="C26" s="100"/>
      <c r="D26" s="100"/>
      <c r="E26" s="160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18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 ht="15.95" customHeight="1">
      <c r="A27" s="155"/>
      <c r="B27" s="54" t="s">
        <v>95</v>
      </c>
      <c r="C27" s="54"/>
      <c r="D27" s="54"/>
      <c r="E27" s="59" t="s">
        <v>96</v>
      </c>
      <c r="F27" s="33">
        <f t="shared" ref="F27:I27" si="7">F24+F25</f>
        <v>0</v>
      </c>
      <c r="G27" s="33">
        <f t="shared" si="7"/>
        <v>0</v>
      </c>
      <c r="H27" s="33">
        <f t="shared" si="7"/>
        <v>0</v>
      </c>
      <c r="I27" s="33">
        <f t="shared" si="7"/>
        <v>0</v>
      </c>
      <c r="J27" s="33">
        <f t="shared" ref="J27:O27" si="8">J24+J25</f>
        <v>-1266</v>
      </c>
      <c r="K27" s="33">
        <f t="shared" si="8"/>
        <v>-1191</v>
      </c>
      <c r="L27" s="33">
        <f>L24+L25</f>
        <v>-12515</v>
      </c>
      <c r="M27" s="33">
        <f t="shared" si="8"/>
        <v>-12226</v>
      </c>
      <c r="N27" s="33">
        <f t="shared" si="8"/>
        <v>0</v>
      </c>
      <c r="O27" s="33">
        <f t="shared" si="8"/>
        <v>0</v>
      </c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 ht="15.95" customHeight="1">
      <c r="A28" s="60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5.95" customHeight="1">
      <c r="A29" s="117"/>
      <c r="F29" s="118"/>
      <c r="G29" s="118"/>
      <c r="H29" s="118"/>
      <c r="I29" s="118"/>
      <c r="J29" s="121"/>
      <c r="K29" s="121"/>
      <c r="L29" s="118"/>
      <c r="M29" s="118"/>
      <c r="N29" s="118"/>
      <c r="O29" s="121" t="s">
        <v>100</v>
      </c>
      <c r="P29" s="118"/>
      <c r="Q29" s="118"/>
      <c r="R29" s="118"/>
      <c r="S29" s="118"/>
      <c r="T29" s="118"/>
      <c r="U29" s="118"/>
      <c r="V29" s="118"/>
      <c r="W29" s="118"/>
      <c r="X29" s="118"/>
      <c r="Y29" s="121"/>
    </row>
    <row r="30" spans="1:25" ht="15.95" customHeight="1">
      <c r="A30" s="157" t="s">
        <v>64</v>
      </c>
      <c r="B30" s="157"/>
      <c r="C30" s="157"/>
      <c r="D30" s="157"/>
      <c r="E30" s="157"/>
      <c r="F30" s="151" t="s">
        <v>258</v>
      </c>
      <c r="G30" s="151"/>
      <c r="H30" s="151" t="s">
        <v>259</v>
      </c>
      <c r="I30" s="151"/>
      <c r="J30" s="151" t="s">
        <v>260</v>
      </c>
      <c r="K30" s="151"/>
      <c r="L30" s="152"/>
      <c r="M30" s="152"/>
      <c r="N30" s="152"/>
      <c r="O30" s="152"/>
      <c r="P30" s="122"/>
      <c r="Q30" s="118"/>
      <c r="R30" s="122"/>
      <c r="S30" s="118"/>
      <c r="T30" s="122"/>
      <c r="U30" s="118"/>
      <c r="V30" s="122"/>
      <c r="W30" s="118"/>
      <c r="X30" s="122"/>
      <c r="Y30" s="118"/>
    </row>
    <row r="31" spans="1:25" ht="15.95" customHeight="1">
      <c r="A31" s="157"/>
      <c r="B31" s="157"/>
      <c r="C31" s="157"/>
      <c r="D31" s="157"/>
      <c r="E31" s="157"/>
      <c r="F31" s="127" t="s">
        <v>235</v>
      </c>
      <c r="G31" s="127" t="s">
        <v>243</v>
      </c>
      <c r="H31" s="127" t="s">
        <v>235</v>
      </c>
      <c r="I31" s="127" t="s">
        <v>243</v>
      </c>
      <c r="J31" s="127" t="s">
        <v>235</v>
      </c>
      <c r="K31" s="127" t="s">
        <v>243</v>
      </c>
      <c r="L31" s="77" t="s">
        <v>235</v>
      </c>
      <c r="M31" s="77" t="s">
        <v>243</v>
      </c>
      <c r="N31" s="77" t="s">
        <v>235</v>
      </c>
      <c r="O31" s="77" t="s">
        <v>243</v>
      </c>
      <c r="P31" s="123"/>
      <c r="Q31" s="123"/>
      <c r="R31" s="123"/>
      <c r="S31" s="123"/>
      <c r="T31" s="123"/>
      <c r="U31" s="123"/>
      <c r="V31" s="123"/>
      <c r="W31" s="123"/>
      <c r="X31" s="123"/>
      <c r="Y31" s="123"/>
    </row>
    <row r="32" spans="1:25" ht="15.95" customHeight="1">
      <c r="A32" s="155" t="s">
        <v>85</v>
      </c>
      <c r="B32" s="80" t="s">
        <v>45</v>
      </c>
      <c r="C32" s="54"/>
      <c r="D32" s="54"/>
      <c r="E32" s="59" t="s">
        <v>36</v>
      </c>
      <c r="F32" s="81">
        <v>2548</v>
      </c>
      <c r="G32" s="81">
        <v>2265</v>
      </c>
      <c r="H32" s="81">
        <v>931</v>
      </c>
      <c r="I32" s="81">
        <v>754</v>
      </c>
      <c r="J32" s="81">
        <v>65</v>
      </c>
      <c r="K32" s="81">
        <v>47</v>
      </c>
      <c r="L32" s="33"/>
      <c r="M32" s="33"/>
      <c r="N32" s="33"/>
      <c r="O32" s="33"/>
      <c r="P32" s="124"/>
      <c r="Q32" s="124"/>
      <c r="R32" s="124"/>
      <c r="S32" s="124"/>
      <c r="T32" s="125"/>
      <c r="U32" s="125"/>
      <c r="V32" s="124"/>
      <c r="W32" s="124"/>
      <c r="X32" s="125"/>
      <c r="Y32" s="125"/>
    </row>
    <row r="33" spans="1:25" ht="15.95" customHeight="1">
      <c r="A33" s="161"/>
      <c r="B33" s="84"/>
      <c r="C33" s="80" t="s">
        <v>65</v>
      </c>
      <c r="D33" s="54"/>
      <c r="E33" s="59"/>
      <c r="F33" s="81">
        <v>2166</v>
      </c>
      <c r="G33" s="81">
        <v>1958</v>
      </c>
      <c r="H33" s="81">
        <v>458</v>
      </c>
      <c r="I33" s="81">
        <v>399</v>
      </c>
      <c r="J33" s="81">
        <v>4</v>
      </c>
      <c r="K33" s="81">
        <v>5</v>
      </c>
      <c r="L33" s="33"/>
      <c r="M33" s="33"/>
      <c r="N33" s="33"/>
      <c r="O33" s="33"/>
      <c r="P33" s="124"/>
      <c r="Q33" s="124"/>
      <c r="R33" s="124"/>
      <c r="S33" s="124"/>
      <c r="T33" s="125"/>
      <c r="U33" s="125"/>
      <c r="V33" s="124"/>
      <c r="W33" s="124"/>
      <c r="X33" s="125"/>
      <c r="Y33" s="125"/>
    </row>
    <row r="34" spans="1:25" ht="15.95" customHeight="1">
      <c r="A34" s="161"/>
      <c r="B34" s="84"/>
      <c r="C34" s="87"/>
      <c r="D34" s="54" t="s">
        <v>66</v>
      </c>
      <c r="E34" s="59"/>
      <c r="F34" s="81">
        <v>1423</v>
      </c>
      <c r="G34" s="81">
        <v>1466</v>
      </c>
      <c r="H34" s="81">
        <v>284</v>
      </c>
      <c r="I34" s="81">
        <v>279</v>
      </c>
      <c r="J34" s="81">
        <v>4</v>
      </c>
      <c r="K34" s="81">
        <v>4</v>
      </c>
      <c r="L34" s="33"/>
      <c r="M34" s="33"/>
      <c r="N34" s="33"/>
      <c r="O34" s="33"/>
      <c r="P34" s="124"/>
      <c r="Q34" s="124"/>
      <c r="R34" s="124"/>
      <c r="S34" s="124"/>
      <c r="T34" s="125"/>
      <c r="U34" s="125"/>
      <c r="V34" s="124"/>
      <c r="W34" s="124"/>
      <c r="X34" s="125"/>
      <c r="Y34" s="125"/>
    </row>
    <row r="35" spans="1:25" ht="15.95" customHeight="1">
      <c r="A35" s="161"/>
      <c r="B35" s="87"/>
      <c r="C35" s="54" t="s">
        <v>67</v>
      </c>
      <c r="D35" s="54"/>
      <c r="E35" s="59"/>
      <c r="F35" s="81">
        <v>381</v>
      </c>
      <c r="G35" s="81">
        <v>307</v>
      </c>
      <c r="H35" s="81">
        <v>472</v>
      </c>
      <c r="I35" s="81">
        <v>355</v>
      </c>
      <c r="J35" s="128">
        <v>61</v>
      </c>
      <c r="K35" s="128">
        <v>43</v>
      </c>
      <c r="L35" s="33"/>
      <c r="M35" s="33"/>
      <c r="N35" s="33"/>
      <c r="O35" s="33"/>
      <c r="P35" s="124"/>
      <c r="Q35" s="124"/>
      <c r="R35" s="124"/>
      <c r="S35" s="124"/>
      <c r="T35" s="125"/>
      <c r="U35" s="125"/>
      <c r="V35" s="124"/>
      <c r="W35" s="124"/>
      <c r="X35" s="125"/>
      <c r="Y35" s="125"/>
    </row>
    <row r="36" spans="1:25" ht="15.95" customHeight="1">
      <c r="A36" s="161"/>
      <c r="B36" s="80" t="s">
        <v>48</v>
      </c>
      <c r="C36" s="54"/>
      <c r="D36" s="54"/>
      <c r="E36" s="59" t="s">
        <v>37</v>
      </c>
      <c r="F36" s="81">
        <v>2672</v>
      </c>
      <c r="G36" s="81">
        <v>2548</v>
      </c>
      <c r="H36" s="81">
        <v>931</v>
      </c>
      <c r="I36" s="81">
        <v>754</v>
      </c>
      <c r="J36" s="81">
        <v>49</v>
      </c>
      <c r="K36" s="81">
        <v>36</v>
      </c>
      <c r="L36" s="33"/>
      <c r="M36" s="33"/>
      <c r="N36" s="33"/>
      <c r="O36" s="33"/>
      <c r="P36" s="124"/>
      <c r="Q36" s="124"/>
      <c r="R36" s="124"/>
      <c r="S36" s="124"/>
      <c r="T36" s="124"/>
      <c r="U36" s="124"/>
      <c r="V36" s="124"/>
      <c r="W36" s="124"/>
      <c r="X36" s="125"/>
      <c r="Y36" s="125"/>
    </row>
    <row r="37" spans="1:25" ht="15.95" customHeight="1">
      <c r="A37" s="161"/>
      <c r="B37" s="84"/>
      <c r="C37" s="54" t="s">
        <v>68</v>
      </c>
      <c r="D37" s="54"/>
      <c r="E37" s="59"/>
      <c r="F37" s="81">
        <v>2608</v>
      </c>
      <c r="G37" s="81">
        <v>2504</v>
      </c>
      <c r="H37" s="81">
        <v>893</v>
      </c>
      <c r="I37" s="81">
        <v>728</v>
      </c>
      <c r="J37" s="81">
        <v>46</v>
      </c>
      <c r="K37" s="81">
        <v>32</v>
      </c>
      <c r="L37" s="33"/>
      <c r="M37" s="33"/>
      <c r="N37" s="33"/>
      <c r="O37" s="33"/>
      <c r="P37" s="124"/>
      <c r="Q37" s="124"/>
      <c r="R37" s="124"/>
      <c r="S37" s="124"/>
      <c r="T37" s="124"/>
      <c r="U37" s="124"/>
      <c r="V37" s="124"/>
      <c r="W37" s="124"/>
      <c r="X37" s="125"/>
      <c r="Y37" s="125"/>
    </row>
    <row r="38" spans="1:25" ht="15.95" customHeight="1">
      <c r="A38" s="161"/>
      <c r="B38" s="87"/>
      <c r="C38" s="54" t="s">
        <v>69</v>
      </c>
      <c r="D38" s="54"/>
      <c r="E38" s="59"/>
      <c r="F38" s="81">
        <v>65</v>
      </c>
      <c r="G38" s="81">
        <v>44</v>
      </c>
      <c r="H38" s="81">
        <v>38</v>
      </c>
      <c r="I38" s="81">
        <v>26</v>
      </c>
      <c r="J38" s="81">
        <v>3</v>
      </c>
      <c r="K38" s="128">
        <v>3</v>
      </c>
      <c r="L38" s="33"/>
      <c r="M38" s="33"/>
      <c r="N38" s="33"/>
      <c r="O38" s="33"/>
      <c r="P38" s="124"/>
      <c r="Q38" s="124"/>
      <c r="R38" s="125"/>
      <c r="S38" s="125"/>
      <c r="T38" s="124"/>
      <c r="U38" s="124"/>
      <c r="V38" s="124"/>
      <c r="W38" s="124"/>
      <c r="X38" s="125"/>
      <c r="Y38" s="125"/>
    </row>
    <row r="39" spans="1:25" ht="15.95" customHeight="1">
      <c r="A39" s="161"/>
      <c r="B39" s="56" t="s">
        <v>70</v>
      </c>
      <c r="C39" s="56"/>
      <c r="D39" s="56"/>
      <c r="E39" s="59" t="s">
        <v>97</v>
      </c>
      <c r="F39" s="81">
        <f t="shared" ref="F39:J39" si="9">F32-F36</f>
        <v>-124</v>
      </c>
      <c r="G39" s="81">
        <f t="shared" si="9"/>
        <v>-283</v>
      </c>
      <c r="H39" s="81">
        <f t="shared" si="9"/>
        <v>0</v>
      </c>
      <c r="I39" s="81">
        <f>I32-I36</f>
        <v>0</v>
      </c>
      <c r="J39" s="81">
        <f t="shared" si="9"/>
        <v>16</v>
      </c>
      <c r="K39" s="81">
        <f>K32-K36</f>
        <v>11</v>
      </c>
      <c r="L39" s="33">
        <f t="shared" ref="L39:O39" si="10">L32-L36</f>
        <v>0</v>
      </c>
      <c r="M39" s="33">
        <f t="shared" si="10"/>
        <v>0</v>
      </c>
      <c r="N39" s="33">
        <f t="shared" si="10"/>
        <v>0</v>
      </c>
      <c r="O39" s="33">
        <f t="shared" si="10"/>
        <v>0</v>
      </c>
      <c r="P39" s="124"/>
      <c r="Q39" s="124"/>
      <c r="R39" s="124"/>
      <c r="S39" s="124"/>
      <c r="T39" s="124"/>
      <c r="U39" s="124"/>
      <c r="V39" s="124"/>
      <c r="W39" s="124"/>
      <c r="X39" s="125"/>
      <c r="Y39" s="125"/>
    </row>
    <row r="40" spans="1:25" ht="15.95" customHeight="1">
      <c r="A40" s="155" t="s">
        <v>86</v>
      </c>
      <c r="B40" s="80" t="s">
        <v>71</v>
      </c>
      <c r="C40" s="54"/>
      <c r="D40" s="54"/>
      <c r="E40" s="59" t="s">
        <v>39</v>
      </c>
      <c r="F40" s="81">
        <v>2819</v>
      </c>
      <c r="G40" s="81">
        <v>7883</v>
      </c>
      <c r="H40" s="81">
        <v>241</v>
      </c>
      <c r="I40" s="81">
        <v>129</v>
      </c>
      <c r="J40" s="81">
        <v>119</v>
      </c>
      <c r="K40" s="81">
        <v>23</v>
      </c>
      <c r="L40" s="33"/>
      <c r="M40" s="33"/>
      <c r="N40" s="33"/>
      <c r="O40" s="33"/>
      <c r="P40" s="124"/>
      <c r="Q40" s="124"/>
      <c r="R40" s="124"/>
      <c r="S40" s="124"/>
      <c r="T40" s="125"/>
      <c r="U40" s="125"/>
      <c r="V40" s="125"/>
      <c r="W40" s="125"/>
      <c r="X40" s="124"/>
      <c r="Y40" s="124"/>
    </row>
    <row r="41" spans="1:25" ht="15.95" customHeight="1">
      <c r="A41" s="156"/>
      <c r="B41" s="87"/>
      <c r="C41" s="54" t="s">
        <v>72</v>
      </c>
      <c r="D41" s="54"/>
      <c r="E41" s="59"/>
      <c r="F41" s="128">
        <v>1533</v>
      </c>
      <c r="G41" s="128">
        <v>4759</v>
      </c>
      <c r="H41" s="128">
        <v>0</v>
      </c>
      <c r="I41" s="128">
        <v>0</v>
      </c>
      <c r="J41" s="81">
        <v>58</v>
      </c>
      <c r="K41" s="81">
        <v>16</v>
      </c>
      <c r="L41" s="33"/>
      <c r="M41" s="33"/>
      <c r="N41" s="33"/>
      <c r="O41" s="33"/>
      <c r="P41" s="125"/>
      <c r="Q41" s="125"/>
      <c r="R41" s="125"/>
      <c r="S41" s="125"/>
      <c r="T41" s="125"/>
      <c r="U41" s="125"/>
      <c r="V41" s="125"/>
      <c r="W41" s="125"/>
      <c r="X41" s="124"/>
      <c r="Y41" s="124"/>
    </row>
    <row r="42" spans="1:25" ht="15.95" customHeight="1">
      <c r="A42" s="156"/>
      <c r="B42" s="80" t="s">
        <v>59</v>
      </c>
      <c r="C42" s="54"/>
      <c r="D42" s="54"/>
      <c r="E42" s="59" t="s">
        <v>40</v>
      </c>
      <c r="F42" s="81">
        <v>2969</v>
      </c>
      <c r="G42" s="81">
        <v>8079</v>
      </c>
      <c r="H42" s="81">
        <v>561</v>
      </c>
      <c r="I42" s="81">
        <v>767</v>
      </c>
      <c r="J42" s="81">
        <v>135</v>
      </c>
      <c r="K42" s="81">
        <v>34</v>
      </c>
      <c r="L42" s="33"/>
      <c r="M42" s="33"/>
      <c r="N42" s="33"/>
      <c r="O42" s="33"/>
      <c r="P42" s="124"/>
      <c r="Q42" s="124"/>
      <c r="R42" s="124"/>
      <c r="S42" s="124"/>
      <c r="T42" s="125"/>
      <c r="U42" s="125"/>
      <c r="V42" s="124"/>
      <c r="W42" s="124"/>
      <c r="X42" s="124"/>
      <c r="Y42" s="124"/>
    </row>
    <row r="43" spans="1:25" ht="15.95" customHeight="1">
      <c r="A43" s="156"/>
      <c r="B43" s="87"/>
      <c r="C43" s="54" t="s">
        <v>73</v>
      </c>
      <c r="D43" s="54"/>
      <c r="E43" s="59"/>
      <c r="F43" s="81">
        <v>551</v>
      </c>
      <c r="G43" s="81">
        <v>738</v>
      </c>
      <c r="H43" s="81">
        <v>223</v>
      </c>
      <c r="I43" s="81">
        <v>129</v>
      </c>
      <c r="J43" s="128">
        <v>19</v>
      </c>
      <c r="K43" s="128">
        <v>18</v>
      </c>
      <c r="L43" s="33"/>
      <c r="M43" s="33"/>
      <c r="N43" s="33"/>
      <c r="O43" s="33"/>
      <c r="P43" s="124"/>
      <c r="Q43" s="124"/>
      <c r="R43" s="125"/>
      <c r="S43" s="124"/>
      <c r="T43" s="125"/>
      <c r="U43" s="125"/>
      <c r="V43" s="124"/>
      <c r="W43" s="124"/>
      <c r="X43" s="125"/>
      <c r="Y43" s="125"/>
    </row>
    <row r="44" spans="1:25" ht="15.95" customHeight="1">
      <c r="A44" s="156"/>
      <c r="B44" s="54" t="s">
        <v>70</v>
      </c>
      <c r="C44" s="54"/>
      <c r="D44" s="54"/>
      <c r="E44" s="59" t="s">
        <v>98</v>
      </c>
      <c r="F44" s="128">
        <f t="shared" ref="F44:J44" si="11">F40-F42</f>
        <v>-150</v>
      </c>
      <c r="G44" s="128">
        <f t="shared" si="11"/>
        <v>-196</v>
      </c>
      <c r="H44" s="128">
        <f t="shared" si="11"/>
        <v>-320</v>
      </c>
      <c r="I44" s="128">
        <f>I40-I42</f>
        <v>-638</v>
      </c>
      <c r="J44" s="128">
        <f t="shared" si="11"/>
        <v>-16</v>
      </c>
      <c r="K44" s="128">
        <f>K40-K42</f>
        <v>-11</v>
      </c>
      <c r="L44" s="120">
        <f t="shared" ref="L44:O44" si="12">L40-L42</f>
        <v>0</v>
      </c>
      <c r="M44" s="120">
        <f t="shared" si="12"/>
        <v>0</v>
      </c>
      <c r="N44" s="120">
        <f t="shared" si="12"/>
        <v>0</v>
      </c>
      <c r="O44" s="120">
        <f t="shared" si="12"/>
        <v>0</v>
      </c>
      <c r="P44" s="125"/>
      <c r="Q44" s="125"/>
      <c r="R44" s="124"/>
      <c r="S44" s="124"/>
      <c r="T44" s="125"/>
      <c r="U44" s="125"/>
      <c r="V44" s="124"/>
      <c r="W44" s="124"/>
      <c r="X44" s="124"/>
      <c r="Y44" s="124"/>
    </row>
    <row r="45" spans="1:25" ht="15.95" customHeight="1">
      <c r="A45" s="155" t="s">
        <v>78</v>
      </c>
      <c r="B45" s="56" t="s">
        <v>74</v>
      </c>
      <c r="C45" s="56"/>
      <c r="D45" s="56"/>
      <c r="E45" s="59" t="s">
        <v>99</v>
      </c>
      <c r="F45" s="81">
        <f t="shared" ref="F45:K45" si="13">F39+F44</f>
        <v>-274</v>
      </c>
      <c r="G45" s="81">
        <f t="shared" si="13"/>
        <v>-479</v>
      </c>
      <c r="H45" s="81">
        <f t="shared" si="13"/>
        <v>-320</v>
      </c>
      <c r="I45" s="81">
        <f>I39+I44</f>
        <v>-638</v>
      </c>
      <c r="J45" s="81">
        <f t="shared" si="13"/>
        <v>0</v>
      </c>
      <c r="K45" s="81">
        <f t="shared" si="13"/>
        <v>0</v>
      </c>
      <c r="L45" s="33">
        <f t="shared" ref="L45:O45" si="14">L39+L44</f>
        <v>0</v>
      </c>
      <c r="M45" s="33">
        <f t="shared" si="14"/>
        <v>0</v>
      </c>
      <c r="N45" s="33">
        <f t="shared" si="14"/>
        <v>0</v>
      </c>
      <c r="O45" s="33">
        <f t="shared" si="14"/>
        <v>0</v>
      </c>
      <c r="P45" s="124"/>
      <c r="Q45" s="124"/>
      <c r="R45" s="124"/>
      <c r="S45" s="124"/>
      <c r="T45" s="124"/>
      <c r="U45" s="124"/>
      <c r="V45" s="124"/>
      <c r="W45" s="124"/>
      <c r="X45" s="124"/>
      <c r="Y45" s="124"/>
    </row>
    <row r="46" spans="1:25" ht="15.95" customHeight="1">
      <c r="A46" s="156"/>
      <c r="B46" s="54" t="s">
        <v>75</v>
      </c>
      <c r="C46" s="54"/>
      <c r="D46" s="54"/>
      <c r="E46" s="54"/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33"/>
      <c r="M46" s="33"/>
      <c r="N46" s="120"/>
      <c r="O46" s="120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spans="1:25" ht="15.95" customHeight="1">
      <c r="A47" s="156"/>
      <c r="B47" s="54" t="s">
        <v>76</v>
      </c>
      <c r="C47" s="54"/>
      <c r="D47" s="54"/>
      <c r="E47" s="54"/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33"/>
      <c r="M47" s="33"/>
      <c r="N47" s="33"/>
      <c r="O47" s="33"/>
      <c r="P47" s="124"/>
      <c r="Q47" s="124"/>
      <c r="R47" s="124"/>
      <c r="S47" s="124"/>
      <c r="T47" s="124"/>
      <c r="U47" s="124"/>
      <c r="V47" s="124"/>
      <c r="W47" s="124"/>
      <c r="X47" s="124"/>
      <c r="Y47" s="124"/>
    </row>
    <row r="48" spans="1:25" ht="15.95" customHeight="1">
      <c r="A48" s="156"/>
      <c r="B48" s="54" t="s">
        <v>77</v>
      </c>
      <c r="C48" s="54"/>
      <c r="D48" s="54"/>
      <c r="E48" s="54"/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33"/>
      <c r="M48" s="33"/>
      <c r="N48" s="33"/>
      <c r="O48" s="33"/>
      <c r="P48" s="124"/>
      <c r="Q48" s="124"/>
      <c r="R48" s="124"/>
      <c r="S48" s="124"/>
      <c r="T48" s="124"/>
      <c r="U48" s="124"/>
      <c r="V48" s="124"/>
      <c r="W48" s="124"/>
      <c r="X48" s="124"/>
      <c r="Y48" s="124"/>
    </row>
    <row r="49" spans="1:1" ht="15.95" customHeight="1">
      <c r="A49" s="60" t="s">
        <v>82</v>
      </c>
    </row>
    <row r="50" spans="1:1" ht="15.95" customHeight="1">
      <c r="A50" s="60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2"/>
  <sheetViews>
    <sheetView tabSelected="1" view="pageBreakPreview" zoomScale="85" zoomScaleNormal="100" zoomScaleSheetLayoutView="85" workbookViewId="0">
      <pane xSplit="5" ySplit="8" topLeftCell="F27" activePane="bottomRight" state="frozen"/>
      <selection activeCell="G46" sqref="G46"/>
      <selection pane="topRight" activeCell="G46" sqref="G46"/>
      <selection pane="bottomLeft" activeCell="G46" sqref="G46"/>
      <selection pane="bottomRight" activeCell="K41" sqref="K41"/>
    </sheetView>
  </sheetViews>
  <sheetFormatPr defaultRowHeight="13.5"/>
  <cols>
    <col min="1" max="2" width="3.625" style="40" customWidth="1"/>
    <col min="3" max="4" width="1.625" style="40" customWidth="1"/>
    <col min="5" max="5" width="32.625" style="40" customWidth="1"/>
    <col min="6" max="6" width="15.625" style="40" customWidth="1"/>
    <col min="7" max="7" width="10.625" style="40" customWidth="1"/>
    <col min="8" max="8" width="15.625" style="40" customWidth="1"/>
    <col min="9" max="24" width="10.625" style="40" customWidth="1"/>
    <col min="25" max="16384" width="9" style="40"/>
  </cols>
  <sheetData>
    <row r="1" spans="1:24" ht="33.950000000000003" customHeight="1">
      <c r="A1" s="165" t="s">
        <v>0</v>
      </c>
      <c r="B1" s="165"/>
      <c r="C1" s="165"/>
      <c r="D1" s="165"/>
      <c r="E1" s="62" t="s">
        <v>247</v>
      </c>
      <c r="F1" s="63"/>
    </row>
    <row r="3" spans="1:24" ht="14.25">
      <c r="A3" s="64" t="s">
        <v>105</v>
      </c>
    </row>
    <row r="5" spans="1:24" ht="14.25">
      <c r="A5" s="65" t="s">
        <v>236</v>
      </c>
      <c r="E5" s="66"/>
    </row>
    <row r="6" spans="1:24" ht="14.25">
      <c r="A6" s="66"/>
      <c r="G6" s="163" t="s">
        <v>106</v>
      </c>
      <c r="H6" s="164"/>
      <c r="I6" s="164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ht="27" customHeight="1">
      <c r="A7" s="68"/>
      <c r="B7" s="69"/>
      <c r="C7" s="69"/>
      <c r="D7" s="69"/>
      <c r="E7" s="70"/>
      <c r="F7" s="71" t="s">
        <v>237</v>
      </c>
      <c r="G7" s="71"/>
      <c r="H7" s="71" t="s">
        <v>240</v>
      </c>
      <c r="I7" s="72" t="s">
        <v>20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17.100000000000001" customHeight="1">
      <c r="A8" s="74"/>
      <c r="B8" s="75"/>
      <c r="C8" s="75"/>
      <c r="D8" s="75"/>
      <c r="E8" s="76"/>
      <c r="F8" s="77" t="s">
        <v>231</v>
      </c>
      <c r="G8" s="77" t="s">
        <v>1</v>
      </c>
      <c r="H8" s="77" t="s">
        <v>231</v>
      </c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ht="18" customHeight="1">
      <c r="A9" s="162" t="s">
        <v>79</v>
      </c>
      <c r="B9" s="162" t="s">
        <v>80</v>
      </c>
      <c r="C9" s="80" t="s">
        <v>2</v>
      </c>
      <c r="D9" s="54"/>
      <c r="E9" s="54"/>
      <c r="F9" s="81">
        <v>301943</v>
      </c>
      <c r="G9" s="82">
        <f t="shared" ref="G9:G22" si="0">F9/$F$22*100</f>
        <v>28.572280223965691</v>
      </c>
      <c r="H9" s="81">
        <v>295943</v>
      </c>
      <c r="I9" s="82">
        <f t="shared" ref="I9:I40" si="1">(F9/H9-1)*100</f>
        <v>2.0274174418722479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8" customHeight="1">
      <c r="A10" s="162"/>
      <c r="B10" s="162"/>
      <c r="C10" s="84"/>
      <c r="D10" s="80" t="s">
        <v>21</v>
      </c>
      <c r="E10" s="54"/>
      <c r="F10" s="81">
        <v>149122</v>
      </c>
      <c r="G10" s="82">
        <f t="shared" si="0"/>
        <v>14.111125515604639</v>
      </c>
      <c r="H10" s="81">
        <v>143965</v>
      </c>
      <c r="I10" s="82">
        <f t="shared" si="1"/>
        <v>3.5821206543257045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8" customHeight="1">
      <c r="A11" s="162"/>
      <c r="B11" s="162"/>
      <c r="C11" s="85"/>
      <c r="D11" s="85"/>
      <c r="E11" s="56" t="s">
        <v>22</v>
      </c>
      <c r="F11" s="81">
        <f>112979</f>
        <v>112979</v>
      </c>
      <c r="G11" s="82">
        <f t="shared" si="0"/>
        <v>10.69098355458951</v>
      </c>
      <c r="H11" s="81">
        <v>114998</v>
      </c>
      <c r="I11" s="82">
        <f t="shared" si="1"/>
        <v>-1.7556827075253523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1:24" ht="18" customHeight="1">
      <c r="A12" s="162"/>
      <c r="B12" s="162"/>
      <c r="C12" s="85"/>
      <c r="D12" s="86"/>
      <c r="E12" s="56" t="s">
        <v>23</v>
      </c>
      <c r="F12" s="81">
        <v>28365</v>
      </c>
      <c r="G12" s="82">
        <f t="shared" si="0"/>
        <v>2.6841249128239002</v>
      </c>
      <c r="H12" s="81">
        <v>21452</v>
      </c>
      <c r="I12" s="82">
        <f t="shared" si="1"/>
        <v>32.225433526011571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8" customHeight="1">
      <c r="A13" s="162"/>
      <c r="B13" s="162"/>
      <c r="C13" s="87"/>
      <c r="D13" s="54" t="s">
        <v>24</v>
      </c>
      <c r="E13" s="54"/>
      <c r="F13" s="81">
        <v>108241</v>
      </c>
      <c r="G13" s="82">
        <f t="shared" si="0"/>
        <v>10.24263580782555</v>
      </c>
      <c r="H13" s="81">
        <v>108732</v>
      </c>
      <c r="I13" s="82">
        <f t="shared" si="1"/>
        <v>-0.45156899532796668</v>
      </c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18" customHeight="1">
      <c r="A14" s="162"/>
      <c r="B14" s="162"/>
      <c r="C14" s="54" t="s">
        <v>3</v>
      </c>
      <c r="D14" s="54"/>
      <c r="E14" s="54"/>
      <c r="F14" s="81">
        <v>3450</v>
      </c>
      <c r="G14" s="82">
        <f t="shared" si="0"/>
        <v>0.32646680589608512</v>
      </c>
      <c r="H14" s="81">
        <v>3367</v>
      </c>
      <c r="I14" s="82">
        <f t="shared" si="1"/>
        <v>2.4651024651024755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1:24" ht="18" customHeight="1">
      <c r="A15" s="162"/>
      <c r="B15" s="162"/>
      <c r="C15" s="54" t="s">
        <v>4</v>
      </c>
      <c r="D15" s="54"/>
      <c r="E15" s="54"/>
      <c r="F15" s="81">
        <v>71582</v>
      </c>
      <c r="G15" s="82">
        <f t="shared" si="0"/>
        <v>6.773665768015527</v>
      </c>
      <c r="H15" s="81">
        <v>54851</v>
      </c>
      <c r="I15" s="82">
        <f t="shared" si="1"/>
        <v>30.502634409582321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1:24" ht="18" customHeight="1">
      <c r="A16" s="162"/>
      <c r="B16" s="162"/>
      <c r="C16" s="54" t="s">
        <v>25</v>
      </c>
      <c r="D16" s="54"/>
      <c r="E16" s="54"/>
      <c r="F16" s="81">
        <v>17965</v>
      </c>
      <c r="G16" s="82">
        <f t="shared" si="0"/>
        <v>1.6999930921516433</v>
      </c>
      <c r="H16" s="81">
        <v>17766</v>
      </c>
      <c r="I16" s="82">
        <f t="shared" si="1"/>
        <v>1.1201170775638758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ht="18" customHeight="1">
      <c r="A17" s="162"/>
      <c r="B17" s="162"/>
      <c r="C17" s="54" t="s">
        <v>5</v>
      </c>
      <c r="D17" s="54"/>
      <c r="E17" s="54"/>
      <c r="F17" s="81">
        <v>221509</v>
      </c>
      <c r="G17" s="82">
        <f t="shared" si="0"/>
        <v>20.960966871662588</v>
      </c>
      <c r="H17" s="81">
        <v>320735</v>
      </c>
      <c r="I17" s="82">
        <f t="shared" si="1"/>
        <v>-30.937066425553805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</row>
    <row r="18" spans="1:24" ht="18" customHeight="1">
      <c r="A18" s="162"/>
      <c r="B18" s="162"/>
      <c r="C18" s="54" t="s">
        <v>26</v>
      </c>
      <c r="D18" s="54"/>
      <c r="E18" s="54"/>
      <c r="F18" s="81">
        <v>42645</v>
      </c>
      <c r="G18" s="82">
        <f t="shared" si="0"/>
        <v>4.0354136050546527</v>
      </c>
      <c r="H18" s="81">
        <v>42120</v>
      </c>
      <c r="I18" s="82">
        <f t="shared" si="1"/>
        <v>1.2464387464387494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1:24" ht="18" customHeight="1">
      <c r="A19" s="162"/>
      <c r="B19" s="162"/>
      <c r="C19" s="54" t="s">
        <v>27</v>
      </c>
      <c r="D19" s="54"/>
      <c r="E19" s="54"/>
      <c r="F19" s="81">
        <v>7220</v>
      </c>
      <c r="G19" s="82">
        <f t="shared" si="0"/>
        <v>0.68321459088977821</v>
      </c>
      <c r="H19" s="81">
        <v>4587</v>
      </c>
      <c r="I19" s="82">
        <f t="shared" si="1"/>
        <v>57.40135164595597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</row>
    <row r="20" spans="1:24" ht="18" customHeight="1">
      <c r="A20" s="162"/>
      <c r="B20" s="162"/>
      <c r="C20" s="54" t="s">
        <v>6</v>
      </c>
      <c r="D20" s="54"/>
      <c r="E20" s="54"/>
      <c r="F20" s="81">
        <v>72023</v>
      </c>
      <c r="G20" s="82">
        <f t="shared" si="0"/>
        <v>6.8153967423344177</v>
      </c>
      <c r="H20" s="81">
        <v>81333</v>
      </c>
      <c r="I20" s="82">
        <f t="shared" si="1"/>
        <v>-11.446768224459936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1:24" ht="18" customHeight="1">
      <c r="A21" s="162"/>
      <c r="B21" s="162"/>
      <c r="C21" s="54" t="s">
        <v>7</v>
      </c>
      <c r="D21" s="54"/>
      <c r="E21" s="54"/>
      <c r="F21" s="88">
        <f>1056769-SUM(F14:F20,F9)</f>
        <v>318432</v>
      </c>
      <c r="G21" s="82">
        <f t="shared" si="0"/>
        <v>30.132602300029621</v>
      </c>
      <c r="H21" s="81">
        <f>1070395-SUM(H9,H14:H20)</f>
        <v>249693</v>
      </c>
      <c r="I21" s="82">
        <f t="shared" si="1"/>
        <v>27.529406110703935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1:24" ht="18" customHeight="1">
      <c r="A22" s="162"/>
      <c r="B22" s="162"/>
      <c r="C22" s="54" t="s">
        <v>8</v>
      </c>
      <c r="D22" s="54"/>
      <c r="E22" s="54"/>
      <c r="F22" s="88">
        <f>SUM(F9,F14:F21)</f>
        <v>1056769</v>
      </c>
      <c r="G22" s="82">
        <f t="shared" si="0"/>
        <v>100</v>
      </c>
      <c r="H22" s="81">
        <f>SUM(H9,H14:H21)</f>
        <v>1070395</v>
      </c>
      <c r="I22" s="82">
        <f t="shared" si="1"/>
        <v>-1.2729880090994405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1:24" ht="18" customHeight="1">
      <c r="A23" s="162"/>
      <c r="B23" s="162" t="s">
        <v>81</v>
      </c>
      <c r="C23" s="89" t="s">
        <v>9</v>
      </c>
      <c r="D23" s="56"/>
      <c r="E23" s="56"/>
      <c r="F23" s="88">
        <f>SUM(F24:F26)</f>
        <v>511662</v>
      </c>
      <c r="G23" s="82">
        <f t="shared" ref="G23:G40" si="2">F23/$F$40*100</f>
        <v>48.537275544673832</v>
      </c>
      <c r="H23" s="81">
        <f>SUM(H24:H26)</f>
        <v>463485</v>
      </c>
      <c r="I23" s="82">
        <f t="shared" si="1"/>
        <v>10.394511149228137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</row>
    <row r="24" spans="1:24" ht="18" customHeight="1">
      <c r="A24" s="162"/>
      <c r="B24" s="162"/>
      <c r="C24" s="84"/>
      <c r="D24" s="56" t="s">
        <v>10</v>
      </c>
      <c r="E24" s="56"/>
      <c r="F24" s="81">
        <v>161723</v>
      </c>
      <c r="G24" s="82">
        <f t="shared" si="2"/>
        <v>15.34136561423613</v>
      </c>
      <c r="H24" s="81">
        <v>166433</v>
      </c>
      <c r="I24" s="82">
        <f t="shared" si="1"/>
        <v>-2.8299676145956632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</row>
    <row r="25" spans="1:24" ht="18" customHeight="1">
      <c r="A25" s="162"/>
      <c r="B25" s="162"/>
      <c r="C25" s="84"/>
      <c r="D25" s="56" t="s">
        <v>28</v>
      </c>
      <c r="E25" s="56"/>
      <c r="F25" s="81">
        <v>259110</v>
      </c>
      <c r="G25" s="82">
        <f t="shared" si="2"/>
        <v>24.579690237657744</v>
      </c>
      <c r="H25" s="81">
        <v>218853</v>
      </c>
      <c r="I25" s="82">
        <f t="shared" si="1"/>
        <v>18.394538800016448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</row>
    <row r="26" spans="1:24" ht="18" customHeight="1">
      <c r="A26" s="162"/>
      <c r="B26" s="162"/>
      <c r="C26" s="87"/>
      <c r="D26" s="56" t="s">
        <v>11</v>
      </c>
      <c r="E26" s="56"/>
      <c r="F26" s="81">
        <v>90829</v>
      </c>
      <c r="G26" s="82">
        <f t="shared" si="2"/>
        <v>8.6162196927799606</v>
      </c>
      <c r="H26" s="81">
        <v>78199</v>
      </c>
      <c r="I26" s="82">
        <f t="shared" si="1"/>
        <v>16.151101676492029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24" ht="18" customHeight="1">
      <c r="A27" s="162"/>
      <c r="B27" s="162"/>
      <c r="C27" s="89" t="s">
        <v>12</v>
      </c>
      <c r="D27" s="56"/>
      <c r="E27" s="56"/>
      <c r="F27" s="90">
        <f>SUM(F28:F33)</f>
        <v>479126</v>
      </c>
      <c r="G27" s="82">
        <f t="shared" si="2"/>
        <v>45.450845836934135</v>
      </c>
      <c r="H27" s="81">
        <f>SUM(H28:H33)</f>
        <v>530924</v>
      </c>
      <c r="I27" s="82">
        <f t="shared" si="1"/>
        <v>-9.7561986272988186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1:24" ht="18" customHeight="1">
      <c r="A28" s="162"/>
      <c r="B28" s="162"/>
      <c r="C28" s="84"/>
      <c r="D28" s="56" t="s">
        <v>13</v>
      </c>
      <c r="E28" s="56"/>
      <c r="F28" s="81">
        <v>79356</v>
      </c>
      <c r="G28" s="82">
        <f t="shared" si="2"/>
        <v>7.5278680811221799</v>
      </c>
      <c r="H28" s="81">
        <f>65626+1</f>
        <v>65627</v>
      </c>
      <c r="I28" s="82">
        <f t="shared" si="1"/>
        <v>20.919743398296433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</row>
    <row r="29" spans="1:24" ht="18" customHeight="1">
      <c r="A29" s="162"/>
      <c r="B29" s="162"/>
      <c r="C29" s="84"/>
      <c r="D29" s="56" t="s">
        <v>29</v>
      </c>
      <c r="E29" s="56"/>
      <c r="F29" s="81">
        <f>8938+1</f>
        <v>8939</v>
      </c>
      <c r="G29" s="82">
        <f t="shared" si="2"/>
        <v>0.84797132891213223</v>
      </c>
      <c r="H29" s="81">
        <v>8758</v>
      </c>
      <c r="I29" s="82">
        <f t="shared" si="1"/>
        <v>2.0666818908426476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</row>
    <row r="30" spans="1:24" ht="18" customHeight="1">
      <c r="A30" s="162"/>
      <c r="B30" s="162"/>
      <c r="C30" s="84"/>
      <c r="D30" s="56" t="s">
        <v>30</v>
      </c>
      <c r="E30" s="56"/>
      <c r="F30" s="81">
        <v>60476</v>
      </c>
      <c r="G30" s="82">
        <f t="shared" si="2"/>
        <v>5.7368737092840485</v>
      </c>
      <c r="H30" s="81">
        <v>205691</v>
      </c>
      <c r="I30" s="82">
        <f t="shared" si="1"/>
        <v>-70.59861637115867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4" ht="18" customHeight="1">
      <c r="A31" s="162"/>
      <c r="B31" s="162"/>
      <c r="C31" s="84"/>
      <c r="D31" s="56" t="s">
        <v>31</v>
      </c>
      <c r="E31" s="56"/>
      <c r="F31" s="81">
        <v>81459</v>
      </c>
      <c r="G31" s="82">
        <f t="shared" si="2"/>
        <v>7.7273628461632589</v>
      </c>
      <c r="H31" s="81">
        <v>63030</v>
      </c>
      <c r="I31" s="82">
        <f t="shared" si="1"/>
        <v>29.238457877201341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</row>
    <row r="32" spans="1:24" ht="18" customHeight="1">
      <c r="A32" s="162"/>
      <c r="B32" s="162"/>
      <c r="C32" s="84"/>
      <c r="D32" s="56" t="s">
        <v>14</v>
      </c>
      <c r="E32" s="56"/>
      <c r="F32" s="81">
        <v>22610</v>
      </c>
      <c r="G32" s="82">
        <f t="shared" si="2"/>
        <v>2.1448295946642029</v>
      </c>
      <c r="H32" s="81">
        <v>3931</v>
      </c>
      <c r="I32" s="82">
        <f t="shared" si="1"/>
        <v>475.17171203256174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1:24" ht="18" customHeight="1">
      <c r="A33" s="162"/>
      <c r="B33" s="162"/>
      <c r="C33" s="87"/>
      <c r="D33" s="56" t="s">
        <v>32</v>
      </c>
      <c r="E33" s="56"/>
      <c r="F33" s="81">
        <v>226286</v>
      </c>
      <c r="G33" s="82">
        <f t="shared" si="2"/>
        <v>21.465940276788313</v>
      </c>
      <c r="H33" s="81">
        <v>183887</v>
      </c>
      <c r="I33" s="82">
        <f t="shared" si="1"/>
        <v>23.057094846291481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4" ht="18" customHeight="1">
      <c r="A34" s="162"/>
      <c r="B34" s="162"/>
      <c r="C34" s="89" t="s">
        <v>15</v>
      </c>
      <c r="D34" s="56"/>
      <c r="E34" s="56"/>
      <c r="F34" s="88">
        <f>F35+F38</f>
        <v>63375</v>
      </c>
      <c r="G34" s="82">
        <f t="shared" si="2"/>
        <v>6.0118786183920321</v>
      </c>
      <c r="H34" s="81">
        <f>H35+H38</f>
        <v>68432</v>
      </c>
      <c r="I34" s="82">
        <f t="shared" si="1"/>
        <v>-7.3898176291793298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4" ht="18" customHeight="1">
      <c r="A35" s="162"/>
      <c r="B35" s="162"/>
      <c r="C35" s="84"/>
      <c r="D35" s="89" t="s">
        <v>16</v>
      </c>
      <c r="E35" s="56"/>
      <c r="F35" s="81">
        <v>62698</v>
      </c>
      <c r="G35" s="82">
        <f t="shared" si="2"/>
        <v>5.9476570511391502</v>
      </c>
      <c r="H35" s="81">
        <v>67916</v>
      </c>
      <c r="I35" s="82">
        <f t="shared" si="1"/>
        <v>-7.6830202014252951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ht="18" customHeight="1">
      <c r="A36" s="162"/>
      <c r="B36" s="162"/>
      <c r="C36" s="84"/>
      <c r="D36" s="84"/>
      <c r="E36" s="91" t="s">
        <v>102</v>
      </c>
      <c r="F36" s="81">
        <v>27430</v>
      </c>
      <c r="G36" s="82">
        <f t="shared" si="2"/>
        <v>2.6020643866271156</v>
      </c>
      <c r="H36" s="81">
        <v>32458</v>
      </c>
      <c r="I36" s="82">
        <f t="shared" si="1"/>
        <v>-15.490788095384801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</row>
    <row r="37" spans="1:24" ht="18" customHeight="1">
      <c r="A37" s="162"/>
      <c r="B37" s="162"/>
      <c r="C37" s="84"/>
      <c r="D37" s="87"/>
      <c r="E37" s="56" t="s">
        <v>33</v>
      </c>
      <c r="F37" s="81">
        <v>35268</v>
      </c>
      <c r="G37" s="82">
        <f t="shared" si="2"/>
        <v>3.3455926645120351</v>
      </c>
      <c r="H37" s="81">
        <v>35458</v>
      </c>
      <c r="I37" s="82">
        <f t="shared" si="1"/>
        <v>-0.53584522533701717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</row>
    <row r="38" spans="1:24" ht="18" customHeight="1">
      <c r="A38" s="162"/>
      <c r="B38" s="162"/>
      <c r="C38" s="84"/>
      <c r="D38" s="54" t="s">
        <v>34</v>
      </c>
      <c r="E38" s="54"/>
      <c r="F38" s="81">
        <f>676+1</f>
        <v>677</v>
      </c>
      <c r="G38" s="82">
        <f t="shared" si="2"/>
        <v>6.4221567252882153E-2</v>
      </c>
      <c r="H38" s="81">
        <v>516</v>
      </c>
      <c r="I38" s="82">
        <f t="shared" si="1"/>
        <v>31.20155038759691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ht="18" customHeight="1">
      <c r="A39" s="162"/>
      <c r="B39" s="162"/>
      <c r="C39" s="87"/>
      <c r="D39" s="54" t="s">
        <v>35</v>
      </c>
      <c r="E39" s="54"/>
      <c r="F39" s="81">
        <v>0</v>
      </c>
      <c r="G39" s="82">
        <f t="shared" si="2"/>
        <v>0</v>
      </c>
      <c r="H39" s="81">
        <v>0</v>
      </c>
      <c r="I39" s="82" t="e">
        <f t="shared" si="1"/>
        <v>#DIV/0!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</row>
    <row r="40" spans="1:24" ht="18" customHeight="1">
      <c r="A40" s="162"/>
      <c r="B40" s="162"/>
      <c r="C40" s="56" t="s">
        <v>17</v>
      </c>
      <c r="D40" s="56"/>
      <c r="E40" s="56"/>
      <c r="F40" s="81">
        <f>SUM(F23,F27,F34)</f>
        <v>1054163</v>
      </c>
      <c r="G40" s="82">
        <f t="shared" si="2"/>
        <v>100</v>
      </c>
      <c r="H40" s="81">
        <f>SUM(H23,H27,H34)</f>
        <v>1062841</v>
      </c>
      <c r="I40" s="82">
        <f t="shared" si="1"/>
        <v>-0.81649089562785271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1:24" ht="18" customHeight="1">
      <c r="A41" s="92" t="s">
        <v>18</v>
      </c>
    </row>
    <row r="42" spans="1:24" ht="18" customHeight="1">
      <c r="A42" s="93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C1" sqref="C1"/>
    </sheetView>
  </sheetViews>
  <sheetFormatPr defaultRowHeight="13.5"/>
  <cols>
    <col min="1" max="1" width="5.375" style="40" customWidth="1"/>
    <col min="2" max="2" width="3.125" style="40" customWidth="1"/>
    <col min="3" max="3" width="34.75" style="40" customWidth="1"/>
    <col min="4" max="9" width="11.875" style="40" customWidth="1"/>
    <col min="10" max="16384" width="9" style="40"/>
  </cols>
  <sheetData>
    <row r="1" spans="1:9" ht="33.950000000000003" customHeight="1">
      <c r="A1" s="37" t="s">
        <v>0</v>
      </c>
      <c r="B1" s="37"/>
      <c r="C1" s="62" t="s">
        <v>244</v>
      </c>
      <c r="D1" s="94"/>
      <c r="E1" s="94"/>
    </row>
    <row r="4" spans="1:9">
      <c r="A4" s="65" t="s">
        <v>107</v>
      </c>
    </row>
    <row r="5" spans="1:9">
      <c r="I5" s="95" t="s">
        <v>108</v>
      </c>
    </row>
    <row r="6" spans="1:9" s="97" customFormat="1" ht="29.25" customHeight="1">
      <c r="A6" s="96" t="s">
        <v>109</v>
      </c>
      <c r="B6" s="71"/>
      <c r="C6" s="71"/>
      <c r="D6" s="71"/>
      <c r="E6" s="50" t="s">
        <v>226</v>
      </c>
      <c r="F6" s="50" t="s">
        <v>227</v>
      </c>
      <c r="G6" s="50" t="s">
        <v>228</v>
      </c>
      <c r="H6" s="50" t="s">
        <v>229</v>
      </c>
      <c r="I6" s="50" t="s">
        <v>241</v>
      </c>
    </row>
    <row r="7" spans="1:9" ht="27" customHeight="1">
      <c r="A7" s="162" t="s">
        <v>110</v>
      </c>
      <c r="B7" s="80" t="s">
        <v>111</v>
      </c>
      <c r="C7" s="54"/>
      <c r="D7" s="59" t="s">
        <v>112</v>
      </c>
      <c r="E7" s="98">
        <v>764305</v>
      </c>
      <c r="F7" s="50">
        <v>769548</v>
      </c>
      <c r="G7" s="50">
        <v>768585</v>
      </c>
      <c r="H7" s="50">
        <v>1070395</v>
      </c>
      <c r="I7" s="99">
        <f>'[1]3.(1)普通会計決算（R2-3年度）'!$F$22</f>
        <v>1056769</v>
      </c>
    </row>
    <row r="8" spans="1:9" ht="27" customHeight="1">
      <c r="A8" s="162"/>
      <c r="B8" s="100"/>
      <c r="C8" s="54" t="s">
        <v>113</v>
      </c>
      <c r="D8" s="59" t="s">
        <v>37</v>
      </c>
      <c r="E8" s="101">
        <v>388091</v>
      </c>
      <c r="F8" s="101">
        <v>397474</v>
      </c>
      <c r="G8" s="101">
        <v>406243</v>
      </c>
      <c r="H8" s="101">
        <v>398582</v>
      </c>
      <c r="I8" s="31">
        <v>432357</v>
      </c>
    </row>
    <row r="9" spans="1:9" ht="27" customHeight="1">
      <c r="A9" s="162"/>
      <c r="B9" s="54" t="s">
        <v>114</v>
      </c>
      <c r="C9" s="54"/>
      <c r="D9" s="59"/>
      <c r="E9" s="101">
        <v>761876</v>
      </c>
      <c r="F9" s="101">
        <v>765910</v>
      </c>
      <c r="G9" s="101">
        <v>765989</v>
      </c>
      <c r="H9" s="101">
        <v>1062841</v>
      </c>
      <c r="I9" s="31">
        <f>'[1]3.(1)普通会計決算（R2-3年度）'!F40</f>
        <v>1054163</v>
      </c>
    </row>
    <row r="10" spans="1:9" ht="27" customHeight="1">
      <c r="A10" s="162"/>
      <c r="B10" s="54" t="s">
        <v>115</v>
      </c>
      <c r="C10" s="54"/>
      <c r="D10" s="59"/>
      <c r="E10" s="101">
        <v>2429</v>
      </c>
      <c r="F10" s="101">
        <v>3638</v>
      </c>
      <c r="G10" s="101">
        <v>2596</v>
      </c>
      <c r="H10" s="101">
        <f>H7-H9</f>
        <v>7554</v>
      </c>
      <c r="I10" s="102">
        <f>I7-I9</f>
        <v>2606</v>
      </c>
    </row>
    <row r="11" spans="1:9" ht="27" customHeight="1">
      <c r="A11" s="162"/>
      <c r="B11" s="54" t="s">
        <v>116</v>
      </c>
      <c r="C11" s="54"/>
      <c r="D11" s="59"/>
      <c r="E11" s="101">
        <v>2069</v>
      </c>
      <c r="F11" s="101">
        <v>3292</v>
      </c>
      <c r="G11" s="101">
        <v>2185</v>
      </c>
      <c r="H11" s="101">
        <v>7871</v>
      </c>
      <c r="I11" s="31">
        <v>2218</v>
      </c>
    </row>
    <row r="12" spans="1:9" ht="27" customHeight="1">
      <c r="A12" s="162"/>
      <c r="B12" s="54" t="s">
        <v>117</v>
      </c>
      <c r="C12" s="54"/>
      <c r="D12" s="59"/>
      <c r="E12" s="101">
        <v>360</v>
      </c>
      <c r="F12" s="101">
        <v>346</v>
      </c>
      <c r="G12" s="101">
        <v>411</v>
      </c>
      <c r="H12" s="101">
        <v>-317</v>
      </c>
      <c r="I12" s="31">
        <v>388</v>
      </c>
    </row>
    <row r="13" spans="1:9" ht="27" customHeight="1">
      <c r="A13" s="162"/>
      <c r="B13" s="54" t="s">
        <v>118</v>
      </c>
      <c r="C13" s="54"/>
      <c r="D13" s="59"/>
      <c r="E13" s="101">
        <v>-113</v>
      </c>
      <c r="F13" s="101">
        <v>-13</v>
      </c>
      <c r="G13" s="101">
        <v>65</v>
      </c>
      <c r="H13" s="101">
        <v>-728</v>
      </c>
      <c r="I13" s="31">
        <v>705</v>
      </c>
    </row>
    <row r="14" spans="1:9" ht="27" customHeight="1">
      <c r="A14" s="162"/>
      <c r="B14" s="54" t="s">
        <v>119</v>
      </c>
      <c r="C14" s="54"/>
      <c r="D14" s="59"/>
      <c r="E14" s="101">
        <v>2</v>
      </c>
      <c r="F14" s="101">
        <v>0</v>
      </c>
      <c r="G14" s="101">
        <v>0</v>
      </c>
      <c r="H14" s="101">
        <v>0</v>
      </c>
      <c r="I14" s="31">
        <v>0</v>
      </c>
    </row>
    <row r="15" spans="1:9" ht="27" customHeight="1">
      <c r="A15" s="162"/>
      <c r="B15" s="54" t="s">
        <v>120</v>
      </c>
      <c r="C15" s="54"/>
      <c r="D15" s="59"/>
      <c r="E15" s="101">
        <v>735</v>
      </c>
      <c r="F15" s="101">
        <v>-13</v>
      </c>
      <c r="G15" s="101">
        <v>-3856</v>
      </c>
      <c r="H15" s="101">
        <v>-1159</v>
      </c>
      <c r="I15" s="31">
        <v>10156</v>
      </c>
    </row>
    <row r="16" spans="1:9" ht="27" customHeight="1">
      <c r="A16" s="162"/>
      <c r="B16" s="54" t="s">
        <v>121</v>
      </c>
      <c r="C16" s="54"/>
      <c r="D16" s="59" t="s">
        <v>38</v>
      </c>
      <c r="E16" s="101">
        <v>41751</v>
      </c>
      <c r="F16" s="101">
        <v>40739</v>
      </c>
      <c r="G16" s="101">
        <v>36620</v>
      </c>
      <c r="H16" s="101">
        <v>34818</v>
      </c>
      <c r="I16" s="31">
        <v>47594</v>
      </c>
    </row>
    <row r="17" spans="1:9" ht="27" customHeight="1">
      <c r="A17" s="162"/>
      <c r="B17" s="54" t="s">
        <v>122</v>
      </c>
      <c r="C17" s="54"/>
      <c r="D17" s="59" t="s">
        <v>39</v>
      </c>
      <c r="E17" s="101">
        <v>140569</v>
      </c>
      <c r="F17" s="101">
        <v>93690</v>
      </c>
      <c r="G17" s="101">
        <v>84091</v>
      </c>
      <c r="H17" s="101">
        <v>131683</v>
      </c>
      <c r="I17" s="31">
        <v>132694</v>
      </c>
    </row>
    <row r="18" spans="1:9" ht="27" customHeight="1">
      <c r="A18" s="162"/>
      <c r="B18" s="54" t="s">
        <v>123</v>
      </c>
      <c r="C18" s="54"/>
      <c r="D18" s="59" t="s">
        <v>40</v>
      </c>
      <c r="E18" s="101">
        <v>1321248</v>
      </c>
      <c r="F18" s="101">
        <v>1344696</v>
      </c>
      <c r="G18" s="101">
        <v>1354951</v>
      </c>
      <c r="H18" s="101">
        <v>1367869</v>
      </c>
      <c r="I18" s="31">
        <v>1358075</v>
      </c>
    </row>
    <row r="19" spans="1:9" ht="27" customHeight="1">
      <c r="A19" s="162"/>
      <c r="B19" s="54" t="s">
        <v>124</v>
      </c>
      <c r="C19" s="54"/>
      <c r="D19" s="59" t="s">
        <v>125</v>
      </c>
      <c r="E19" s="101">
        <f>E17+E18-E16</f>
        <v>1420066</v>
      </c>
      <c r="F19" s="101">
        <f>F17+F18-F16</f>
        <v>1397647</v>
      </c>
      <c r="G19" s="101">
        <f>G17+G18-G16</f>
        <v>1402422</v>
      </c>
      <c r="H19" s="101">
        <f>H17+H18-H16</f>
        <v>1464734</v>
      </c>
      <c r="I19" s="103">
        <f>I17+I18-I16</f>
        <v>1443175</v>
      </c>
    </row>
    <row r="20" spans="1:9" ht="27" customHeight="1">
      <c r="A20" s="162"/>
      <c r="B20" s="54" t="s">
        <v>126</v>
      </c>
      <c r="C20" s="54"/>
      <c r="D20" s="59" t="s">
        <v>127</v>
      </c>
      <c r="E20" s="104">
        <f>E18/E8</f>
        <v>3.4044798771422164</v>
      </c>
      <c r="F20" s="104">
        <f>F18/F8</f>
        <v>3.3831043036777246</v>
      </c>
      <c r="G20" s="104">
        <f>G18/G8</f>
        <v>3.3353214701545628</v>
      </c>
      <c r="H20" s="104">
        <f>H18/H8</f>
        <v>3.4318383670110544</v>
      </c>
      <c r="I20" s="105">
        <f>I18/I8</f>
        <v>3.1410963624967332</v>
      </c>
    </row>
    <row r="21" spans="1:9" ht="27" customHeight="1">
      <c r="A21" s="162"/>
      <c r="B21" s="54" t="s">
        <v>128</v>
      </c>
      <c r="C21" s="54"/>
      <c r="D21" s="59" t="s">
        <v>129</v>
      </c>
      <c r="E21" s="104">
        <f>E19/E8</f>
        <v>3.659105725203625</v>
      </c>
      <c r="F21" s="104">
        <f>F19/F8</f>
        <v>3.51632308025179</v>
      </c>
      <c r="G21" s="104">
        <f>G19/G8</f>
        <v>3.4521751759414929</v>
      </c>
      <c r="H21" s="104">
        <f>H19/H8</f>
        <v>3.674862387162491</v>
      </c>
      <c r="I21" s="105">
        <f>I19/I8</f>
        <v>3.3379244466956703</v>
      </c>
    </row>
    <row r="22" spans="1:9" ht="27" customHeight="1">
      <c r="A22" s="162"/>
      <c r="B22" s="54" t="s">
        <v>130</v>
      </c>
      <c r="C22" s="54"/>
      <c r="D22" s="59" t="s">
        <v>131</v>
      </c>
      <c r="E22" s="101" t="e">
        <f>E18/E24*1000000</f>
        <v>#VALUE!</v>
      </c>
      <c r="F22" s="101" t="e">
        <f>F18/F24*1000000</f>
        <v>#VALUE!</v>
      </c>
      <c r="G22" s="101" t="e">
        <f>G18/G24*1000000</f>
        <v>#VALUE!</v>
      </c>
      <c r="H22" s="101">
        <f>H18/H24*1000000</f>
        <v>934513.56574980367</v>
      </c>
      <c r="I22" s="103">
        <f>I18/I24*1000000</f>
        <v>927822.40902137908</v>
      </c>
    </row>
    <row r="23" spans="1:9" ht="27" customHeight="1">
      <c r="A23" s="162"/>
      <c r="B23" s="54" t="s">
        <v>132</v>
      </c>
      <c r="C23" s="54"/>
      <c r="D23" s="59" t="s">
        <v>133</v>
      </c>
      <c r="E23" s="101" t="e">
        <f>E19/E24*1000000</f>
        <v>#VALUE!</v>
      </c>
      <c r="F23" s="101" t="e">
        <f>F19/F24*1000000</f>
        <v>#VALUE!</v>
      </c>
      <c r="G23" s="101" t="e">
        <f>G19/G24*1000000</f>
        <v>#VALUE!</v>
      </c>
      <c r="H23" s="101">
        <f>H19/H24*1000000</f>
        <v>1000690.7044570592</v>
      </c>
      <c r="I23" s="103">
        <f>I19/I24*1000000</f>
        <v>985961.82474416262</v>
      </c>
    </row>
    <row r="24" spans="1:9" ht="27" customHeight="1">
      <c r="A24" s="162"/>
      <c r="B24" s="106" t="s">
        <v>134</v>
      </c>
      <c r="C24" s="107"/>
      <c r="D24" s="59" t="s">
        <v>135</v>
      </c>
      <c r="E24" s="101" t="str">
        <f>D24</f>
        <v>(g、人)</v>
      </c>
      <c r="F24" s="101" t="str">
        <f>E24</f>
        <v>(g、人)</v>
      </c>
      <c r="G24" s="101" t="str">
        <f>F24</f>
        <v>(g、人)</v>
      </c>
      <c r="H24" s="101">
        <v>1463723</v>
      </c>
      <c r="I24" s="31">
        <v>1463723</v>
      </c>
    </row>
    <row r="25" spans="1:9" ht="27" customHeight="1">
      <c r="A25" s="162"/>
      <c r="B25" s="56" t="s">
        <v>136</v>
      </c>
      <c r="C25" s="56"/>
      <c r="D25" s="56"/>
      <c r="E25" s="101">
        <v>402633</v>
      </c>
      <c r="F25" s="101">
        <v>401859</v>
      </c>
      <c r="G25" s="101">
        <v>402017</v>
      </c>
      <c r="H25" s="101">
        <v>405034</v>
      </c>
      <c r="I25" s="33">
        <v>424383</v>
      </c>
    </row>
    <row r="26" spans="1:9" ht="27" customHeight="1">
      <c r="A26" s="162"/>
      <c r="B26" s="56" t="s">
        <v>137</v>
      </c>
      <c r="C26" s="56"/>
      <c r="D26" s="56"/>
      <c r="E26" s="108">
        <v>0.80600000000000005</v>
      </c>
      <c r="F26" s="108">
        <v>0.80400000000000005</v>
      </c>
      <c r="G26" s="108">
        <v>0.8</v>
      </c>
      <c r="H26" s="108">
        <v>0.81299999999999994</v>
      </c>
      <c r="I26" s="109">
        <v>0.80500000000000005</v>
      </c>
    </row>
    <row r="27" spans="1:9" ht="27" customHeight="1">
      <c r="A27" s="162"/>
      <c r="B27" s="56" t="s">
        <v>138</v>
      </c>
      <c r="C27" s="56"/>
      <c r="D27" s="56"/>
      <c r="E27" s="110">
        <v>0.09</v>
      </c>
      <c r="F27" s="110">
        <v>0.09</v>
      </c>
      <c r="G27" s="110">
        <v>0.1</v>
      </c>
      <c r="H27" s="110">
        <v>-0.08</v>
      </c>
      <c r="I27" s="32">
        <v>0.09</v>
      </c>
    </row>
    <row r="28" spans="1:9" ht="27" customHeight="1">
      <c r="A28" s="162"/>
      <c r="B28" s="56" t="s">
        <v>139</v>
      </c>
      <c r="C28" s="56"/>
      <c r="D28" s="56"/>
      <c r="E28" s="110">
        <v>98.4</v>
      </c>
      <c r="F28" s="110">
        <v>97.7</v>
      </c>
      <c r="G28" s="110">
        <v>98.9</v>
      </c>
      <c r="H28" s="110">
        <v>99.7</v>
      </c>
      <c r="I28" s="32">
        <v>94.8</v>
      </c>
    </row>
    <row r="29" spans="1:9" ht="27" customHeight="1">
      <c r="A29" s="162"/>
      <c r="B29" s="56" t="s">
        <v>140</v>
      </c>
      <c r="C29" s="56"/>
      <c r="D29" s="56"/>
      <c r="E29" s="110">
        <v>47.2</v>
      </c>
      <c r="F29" s="110">
        <v>50.2</v>
      </c>
      <c r="G29" s="110">
        <v>51.7</v>
      </c>
      <c r="H29" s="110">
        <v>48.9</v>
      </c>
      <c r="I29" s="32">
        <v>55.8</v>
      </c>
    </row>
    <row r="30" spans="1:9" ht="27" customHeight="1">
      <c r="A30" s="162"/>
      <c r="B30" s="162" t="s">
        <v>141</v>
      </c>
      <c r="C30" s="56" t="s">
        <v>142</v>
      </c>
      <c r="D30" s="56"/>
      <c r="E30" s="110">
        <v>0</v>
      </c>
      <c r="F30" s="110">
        <v>0</v>
      </c>
      <c r="G30" s="110">
        <v>0</v>
      </c>
      <c r="H30" s="110">
        <v>7.0000000000000007E-2</v>
      </c>
      <c r="I30" s="32">
        <v>0</v>
      </c>
    </row>
    <row r="31" spans="1:9" ht="27" customHeight="1">
      <c r="A31" s="162"/>
      <c r="B31" s="162"/>
      <c r="C31" s="56" t="s">
        <v>143</v>
      </c>
      <c r="D31" s="56"/>
      <c r="E31" s="110">
        <v>0</v>
      </c>
      <c r="F31" s="110">
        <v>0</v>
      </c>
      <c r="G31" s="110">
        <v>0</v>
      </c>
      <c r="H31" s="110">
        <v>0</v>
      </c>
      <c r="I31" s="32">
        <v>0</v>
      </c>
    </row>
    <row r="32" spans="1:9" ht="27" customHeight="1">
      <c r="A32" s="162"/>
      <c r="B32" s="162"/>
      <c r="C32" s="56" t="s">
        <v>144</v>
      </c>
      <c r="D32" s="56"/>
      <c r="E32" s="110">
        <v>12.8</v>
      </c>
      <c r="F32" s="110">
        <v>11.4</v>
      </c>
      <c r="G32" s="110">
        <v>10.4</v>
      </c>
      <c r="H32" s="110">
        <v>11.4</v>
      </c>
      <c r="I32" s="32">
        <v>11.8</v>
      </c>
    </row>
    <row r="33" spans="1:9" ht="27" customHeight="1">
      <c r="A33" s="162"/>
      <c r="B33" s="162"/>
      <c r="C33" s="56" t="s">
        <v>145</v>
      </c>
      <c r="D33" s="56"/>
      <c r="E33" s="110">
        <v>197.4</v>
      </c>
      <c r="F33" s="110">
        <v>191.2</v>
      </c>
      <c r="G33" s="110">
        <v>191.1</v>
      </c>
      <c r="H33" s="110">
        <v>193.4</v>
      </c>
      <c r="I33" s="32">
        <v>170.4</v>
      </c>
    </row>
    <row r="34" spans="1:9" ht="27" customHeight="1">
      <c r="A34" s="40" t="s">
        <v>242</v>
      </c>
      <c r="E34" s="111"/>
      <c r="F34" s="111"/>
      <c r="G34" s="111"/>
      <c r="H34" s="111"/>
      <c r="I34" s="15"/>
    </row>
    <row r="35" spans="1:9" ht="27" customHeight="1">
      <c r="A35" s="60" t="s">
        <v>146</v>
      </c>
    </row>
    <row r="36" spans="1:9">
      <c r="A36" s="112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G3" sqref="G3"/>
    </sheetView>
  </sheetViews>
  <sheetFormatPr defaultRowHeight="13.5"/>
  <cols>
    <col min="1" max="1" width="3.625" style="129" customWidth="1"/>
    <col min="2" max="3" width="1.625" style="129" customWidth="1"/>
    <col min="4" max="4" width="22.625" style="129" customWidth="1"/>
    <col min="5" max="5" width="10.625" style="129" customWidth="1"/>
    <col min="6" max="21" width="13.625" style="129" customWidth="1"/>
    <col min="22" max="25" width="12" style="129" customWidth="1"/>
    <col min="26" max="16384" width="9" style="129"/>
  </cols>
  <sheetData>
    <row r="1" spans="1:25" ht="33.950000000000003" customHeight="1">
      <c r="A1" s="113" t="s">
        <v>0</v>
      </c>
      <c r="B1" s="114"/>
      <c r="C1" s="114"/>
      <c r="D1" s="115" t="s">
        <v>244</v>
      </c>
      <c r="E1" s="116"/>
      <c r="F1" s="116"/>
      <c r="G1" s="116"/>
    </row>
    <row r="2" spans="1:25" ht="15" customHeight="1"/>
    <row r="3" spans="1:25" ht="15" customHeight="1">
      <c r="A3" s="41" t="s">
        <v>147</v>
      </c>
      <c r="B3" s="41"/>
      <c r="C3" s="41"/>
      <c r="D3" s="41"/>
    </row>
    <row r="4" spans="1:25" ht="15" customHeight="1">
      <c r="A4" s="41"/>
      <c r="B4" s="41"/>
      <c r="C4" s="41"/>
      <c r="D4" s="41"/>
    </row>
    <row r="5" spans="1:25" ht="15.95" customHeight="1">
      <c r="A5" s="130" t="s">
        <v>238</v>
      </c>
      <c r="B5" s="130"/>
      <c r="C5" s="130"/>
      <c r="D5" s="130"/>
      <c r="K5" s="131"/>
      <c r="O5" s="131" t="s">
        <v>43</v>
      </c>
    </row>
    <row r="6" spans="1:25" ht="15.95" customHeight="1">
      <c r="A6" s="158" t="s">
        <v>44</v>
      </c>
      <c r="B6" s="157"/>
      <c r="C6" s="157"/>
      <c r="D6" s="157"/>
      <c r="E6" s="157"/>
      <c r="F6" s="168" t="s">
        <v>252</v>
      </c>
      <c r="G6" s="168"/>
      <c r="H6" s="168" t="s">
        <v>253</v>
      </c>
      <c r="I6" s="168"/>
      <c r="J6" s="168" t="s">
        <v>248</v>
      </c>
      <c r="K6" s="168"/>
      <c r="L6" s="168" t="s">
        <v>249</v>
      </c>
      <c r="M6" s="168"/>
      <c r="N6" s="168"/>
      <c r="O6" s="168"/>
    </row>
    <row r="7" spans="1:25" ht="15.95" customHeight="1">
      <c r="A7" s="157"/>
      <c r="B7" s="157"/>
      <c r="C7" s="157"/>
      <c r="D7" s="157"/>
      <c r="E7" s="157"/>
      <c r="F7" s="127" t="s">
        <v>256</v>
      </c>
      <c r="G7" s="126" t="s">
        <v>257</v>
      </c>
      <c r="H7" s="127" t="s">
        <v>256</v>
      </c>
      <c r="I7" s="127" t="s">
        <v>257</v>
      </c>
      <c r="J7" s="127" t="s">
        <v>250</v>
      </c>
      <c r="K7" s="127" t="s">
        <v>251</v>
      </c>
      <c r="L7" s="127" t="s">
        <v>250</v>
      </c>
      <c r="M7" s="127" t="s">
        <v>251</v>
      </c>
      <c r="N7" s="127" t="s">
        <v>237</v>
      </c>
      <c r="O7" s="127" t="s">
        <v>240</v>
      </c>
    </row>
    <row r="8" spans="1:25" ht="15.95" customHeight="1">
      <c r="A8" s="155" t="s">
        <v>83</v>
      </c>
      <c r="B8" s="132" t="s">
        <v>45</v>
      </c>
      <c r="C8" s="133"/>
      <c r="D8" s="133"/>
      <c r="E8" s="134" t="s">
        <v>36</v>
      </c>
      <c r="F8" s="81">
        <v>34215</v>
      </c>
      <c r="G8" s="81">
        <v>34085</v>
      </c>
      <c r="H8" s="81">
        <v>49402</v>
      </c>
      <c r="I8" s="81">
        <v>50377</v>
      </c>
      <c r="J8" s="81">
        <v>16997</v>
      </c>
      <c r="K8" s="81">
        <v>15868</v>
      </c>
      <c r="L8" s="81">
        <f>26647+246</f>
        <v>26893</v>
      </c>
      <c r="M8" s="81">
        <v>25381</v>
      </c>
      <c r="N8" s="81"/>
      <c r="O8" s="81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1:25" ht="15.95" customHeight="1">
      <c r="A9" s="155"/>
      <c r="B9" s="136"/>
      <c r="C9" s="133" t="s">
        <v>46</v>
      </c>
      <c r="D9" s="133"/>
      <c r="E9" s="134" t="s">
        <v>37</v>
      </c>
      <c r="F9" s="81">
        <v>34215</v>
      </c>
      <c r="G9" s="81">
        <v>34085</v>
      </c>
      <c r="H9" s="81">
        <v>49402</v>
      </c>
      <c r="I9" s="81">
        <v>50377</v>
      </c>
      <c r="J9" s="81">
        <v>16997</v>
      </c>
      <c r="K9" s="81">
        <v>15868</v>
      </c>
      <c r="L9" s="81">
        <v>26647</v>
      </c>
      <c r="M9" s="81">
        <v>25381</v>
      </c>
      <c r="N9" s="81"/>
      <c r="O9" s="81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ht="15.95" customHeight="1">
      <c r="A10" s="155"/>
      <c r="B10" s="137"/>
      <c r="C10" s="133" t="s">
        <v>47</v>
      </c>
      <c r="D10" s="133"/>
      <c r="E10" s="134" t="s">
        <v>38</v>
      </c>
      <c r="F10" s="81">
        <v>0</v>
      </c>
      <c r="G10" s="81">
        <v>0</v>
      </c>
      <c r="H10" s="81">
        <v>0</v>
      </c>
      <c r="I10" s="81">
        <v>0</v>
      </c>
      <c r="J10" s="138">
        <v>0</v>
      </c>
      <c r="K10" s="138">
        <v>0</v>
      </c>
      <c r="L10" s="81">
        <v>246</v>
      </c>
      <c r="M10" s="81">
        <v>0</v>
      </c>
      <c r="N10" s="81"/>
      <c r="O10" s="81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1:25" ht="15.95" customHeight="1">
      <c r="A11" s="155"/>
      <c r="B11" s="132" t="s">
        <v>48</v>
      </c>
      <c r="C11" s="133"/>
      <c r="D11" s="133"/>
      <c r="E11" s="134" t="s">
        <v>39</v>
      </c>
      <c r="F11" s="81">
        <v>30301</v>
      </c>
      <c r="G11" s="81">
        <v>30184</v>
      </c>
      <c r="H11" s="81">
        <v>45762</v>
      </c>
      <c r="I11" s="81">
        <v>49258</v>
      </c>
      <c r="J11" s="81">
        <v>20538</v>
      </c>
      <c r="K11" s="81">
        <v>20673</v>
      </c>
      <c r="L11" s="81">
        <v>30444</v>
      </c>
      <c r="M11" s="81">
        <v>30773</v>
      </c>
      <c r="N11" s="81"/>
      <c r="O11" s="81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1:25" ht="15.95" customHeight="1">
      <c r="A12" s="155"/>
      <c r="B12" s="136"/>
      <c r="C12" s="133" t="s">
        <v>49</v>
      </c>
      <c r="D12" s="133"/>
      <c r="E12" s="134" t="s">
        <v>40</v>
      </c>
      <c r="F12" s="81">
        <v>30301</v>
      </c>
      <c r="G12" s="81">
        <v>30184</v>
      </c>
      <c r="H12" s="81">
        <v>45762</v>
      </c>
      <c r="I12" s="81">
        <v>47289</v>
      </c>
      <c r="J12" s="81">
        <v>20538</v>
      </c>
      <c r="K12" s="81">
        <v>20673</v>
      </c>
      <c r="L12" s="81">
        <v>30444</v>
      </c>
      <c r="M12" s="81">
        <v>30773</v>
      </c>
      <c r="N12" s="81"/>
      <c r="O12" s="81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ht="15.95" customHeight="1">
      <c r="A13" s="155"/>
      <c r="B13" s="137"/>
      <c r="C13" s="133" t="s">
        <v>50</v>
      </c>
      <c r="D13" s="133"/>
      <c r="E13" s="134" t="s">
        <v>41</v>
      </c>
      <c r="F13" s="81">
        <v>0</v>
      </c>
      <c r="G13" s="81">
        <v>0</v>
      </c>
      <c r="H13" s="138"/>
      <c r="I13" s="138">
        <v>1969</v>
      </c>
      <c r="J13" s="138">
        <v>0</v>
      </c>
      <c r="K13" s="138">
        <v>0</v>
      </c>
      <c r="L13" s="81">
        <v>0</v>
      </c>
      <c r="M13" s="81">
        <v>0</v>
      </c>
      <c r="N13" s="81"/>
      <c r="O13" s="81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1:25" ht="15.95" customHeight="1">
      <c r="A14" s="155"/>
      <c r="B14" s="133" t="s">
        <v>51</v>
      </c>
      <c r="C14" s="133"/>
      <c r="D14" s="133"/>
      <c r="E14" s="134" t="s">
        <v>148</v>
      </c>
      <c r="F14" s="81">
        <f>F9-F12</f>
        <v>3914</v>
      </c>
      <c r="G14" s="81">
        <f>G9-G12</f>
        <v>3901</v>
      </c>
      <c r="H14" s="81">
        <f t="shared" ref="F14:I15" si="0">H9-H12</f>
        <v>3640</v>
      </c>
      <c r="I14" s="81">
        <f t="shared" si="0"/>
        <v>3088</v>
      </c>
      <c r="J14" s="81">
        <f t="shared" ref="J14:O15" si="1">J9-J12</f>
        <v>-3541</v>
      </c>
      <c r="K14" s="81">
        <f t="shared" si="1"/>
        <v>-4805</v>
      </c>
      <c r="L14" s="81">
        <f t="shared" si="1"/>
        <v>-3797</v>
      </c>
      <c r="M14" s="81">
        <f t="shared" si="1"/>
        <v>-5392</v>
      </c>
      <c r="N14" s="81">
        <f t="shared" si="1"/>
        <v>0</v>
      </c>
      <c r="O14" s="81">
        <f t="shared" si="1"/>
        <v>0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1:25" ht="15.95" customHeight="1">
      <c r="A15" s="155"/>
      <c r="B15" s="133" t="s">
        <v>52</v>
      </c>
      <c r="C15" s="133"/>
      <c r="D15" s="133"/>
      <c r="E15" s="134" t="s">
        <v>149</v>
      </c>
      <c r="F15" s="81">
        <f t="shared" si="0"/>
        <v>0</v>
      </c>
      <c r="G15" s="81">
        <f t="shared" si="0"/>
        <v>0</v>
      </c>
      <c r="H15" s="81">
        <f t="shared" si="0"/>
        <v>0</v>
      </c>
      <c r="I15" s="81">
        <f t="shared" si="0"/>
        <v>-1969</v>
      </c>
      <c r="J15" s="81">
        <f t="shared" si="1"/>
        <v>0</v>
      </c>
      <c r="K15" s="81">
        <f t="shared" si="1"/>
        <v>0</v>
      </c>
      <c r="L15" s="81">
        <f t="shared" si="1"/>
        <v>246</v>
      </c>
      <c r="M15" s="81">
        <f t="shared" si="1"/>
        <v>0</v>
      </c>
      <c r="N15" s="81">
        <f t="shared" si="1"/>
        <v>0</v>
      </c>
      <c r="O15" s="81">
        <f t="shared" si="1"/>
        <v>0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1:25" ht="15.95" customHeight="1">
      <c r="A16" s="155"/>
      <c r="B16" s="133" t="s">
        <v>53</v>
      </c>
      <c r="C16" s="133"/>
      <c r="D16" s="133"/>
      <c r="E16" s="134" t="s">
        <v>150</v>
      </c>
      <c r="F16" s="81">
        <f t="shared" ref="F16:I16" si="2">F8-F11</f>
        <v>3914</v>
      </c>
      <c r="G16" s="81">
        <f t="shared" si="2"/>
        <v>3901</v>
      </c>
      <c r="H16" s="81">
        <f t="shared" si="2"/>
        <v>3640</v>
      </c>
      <c r="I16" s="81">
        <f t="shared" si="2"/>
        <v>1119</v>
      </c>
      <c r="J16" s="81">
        <f t="shared" ref="J16:O16" si="3">J8-J11</f>
        <v>-3541</v>
      </c>
      <c r="K16" s="81">
        <f t="shared" si="3"/>
        <v>-4805</v>
      </c>
      <c r="L16" s="81">
        <f t="shared" si="3"/>
        <v>-3551</v>
      </c>
      <c r="M16" s="81">
        <f t="shared" si="3"/>
        <v>-5392</v>
      </c>
      <c r="N16" s="81">
        <f t="shared" si="3"/>
        <v>0</v>
      </c>
      <c r="O16" s="81">
        <f t="shared" si="3"/>
        <v>0</v>
      </c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1:25" ht="15.95" customHeight="1">
      <c r="A17" s="155"/>
      <c r="B17" s="133" t="s">
        <v>54</v>
      </c>
      <c r="C17" s="133"/>
      <c r="D17" s="133"/>
      <c r="E17" s="127"/>
      <c r="F17" s="138">
        <v>0</v>
      </c>
      <c r="G17" s="138">
        <v>0</v>
      </c>
      <c r="H17" s="138"/>
      <c r="I17" s="138">
        <v>0</v>
      </c>
      <c r="J17" s="81">
        <v>-1445</v>
      </c>
      <c r="K17" s="81">
        <v>0</v>
      </c>
      <c r="L17" s="81">
        <v>311766</v>
      </c>
      <c r="M17" s="81">
        <v>308216</v>
      </c>
      <c r="N17" s="138"/>
      <c r="O17" s="128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1:25" ht="15.95" customHeight="1">
      <c r="A18" s="155"/>
      <c r="B18" s="133" t="s">
        <v>55</v>
      </c>
      <c r="C18" s="133"/>
      <c r="D18" s="133"/>
      <c r="E18" s="127"/>
      <c r="F18" s="128">
        <v>0</v>
      </c>
      <c r="G18" s="128">
        <v>0</v>
      </c>
      <c r="H18" s="128"/>
      <c r="I18" s="128">
        <v>0</v>
      </c>
      <c r="J18" s="128">
        <v>-419</v>
      </c>
      <c r="K18" s="128">
        <v>0</v>
      </c>
      <c r="L18" s="128">
        <v>41700</v>
      </c>
      <c r="M18" s="128">
        <v>37106</v>
      </c>
      <c r="N18" s="128"/>
      <c r="O18" s="128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5.95" customHeight="1">
      <c r="A19" s="155" t="s">
        <v>84</v>
      </c>
      <c r="B19" s="132" t="s">
        <v>56</v>
      </c>
      <c r="C19" s="133"/>
      <c r="D19" s="133"/>
      <c r="E19" s="134"/>
      <c r="F19" s="81">
        <v>19689</v>
      </c>
      <c r="G19" s="81">
        <v>11091</v>
      </c>
      <c r="H19" s="81">
        <v>22367</v>
      </c>
      <c r="I19" s="81">
        <v>28826</v>
      </c>
      <c r="J19" s="81">
        <v>1809</v>
      </c>
      <c r="K19" s="81">
        <v>2454</v>
      </c>
      <c r="L19" s="81">
        <v>30107</v>
      </c>
      <c r="M19" s="81">
        <v>28498</v>
      </c>
      <c r="N19" s="81"/>
      <c r="O19" s="81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1:25" ht="15.95" customHeight="1">
      <c r="A20" s="155"/>
      <c r="B20" s="137"/>
      <c r="C20" s="133" t="s">
        <v>57</v>
      </c>
      <c r="D20" s="133"/>
      <c r="E20" s="134"/>
      <c r="F20" s="81">
        <v>12720</v>
      </c>
      <c r="G20" s="81">
        <v>7640</v>
      </c>
      <c r="H20" s="81">
        <v>16543</v>
      </c>
      <c r="I20" s="81">
        <v>19283</v>
      </c>
      <c r="J20" s="81">
        <v>1755</v>
      </c>
      <c r="K20" s="138">
        <v>2027</v>
      </c>
      <c r="L20" s="81">
        <v>25868</v>
      </c>
      <c r="M20" s="81">
        <v>24604</v>
      </c>
      <c r="N20" s="81"/>
      <c r="O20" s="81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1:25" ht="15.95" customHeight="1">
      <c r="A21" s="155"/>
      <c r="B21" s="133" t="s">
        <v>58</v>
      </c>
      <c r="C21" s="133"/>
      <c r="D21" s="133"/>
      <c r="E21" s="134" t="s">
        <v>151</v>
      </c>
      <c r="F21" s="81">
        <v>19689</v>
      </c>
      <c r="G21" s="81">
        <v>11091</v>
      </c>
      <c r="H21" s="81">
        <v>22367</v>
      </c>
      <c r="I21" s="81">
        <v>28826</v>
      </c>
      <c r="J21" s="81">
        <v>1809</v>
      </c>
      <c r="K21" s="81">
        <v>2454</v>
      </c>
      <c r="L21" s="81">
        <v>30107</v>
      </c>
      <c r="M21" s="81">
        <v>28498</v>
      </c>
      <c r="N21" s="81"/>
      <c r="O21" s="81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1:25" ht="15.95" customHeight="1">
      <c r="A22" s="155"/>
      <c r="B22" s="132" t="s">
        <v>59</v>
      </c>
      <c r="C22" s="133"/>
      <c r="D22" s="133"/>
      <c r="E22" s="134" t="s">
        <v>152</v>
      </c>
      <c r="F22" s="81">
        <v>35895</v>
      </c>
      <c r="G22" s="81">
        <v>28828</v>
      </c>
      <c r="H22" s="81">
        <v>45241</v>
      </c>
      <c r="I22" s="81">
        <v>57471</v>
      </c>
      <c r="J22" s="81">
        <v>2939</v>
      </c>
      <c r="K22" s="81">
        <v>3299</v>
      </c>
      <c r="L22" s="81">
        <v>42203</v>
      </c>
      <c r="M22" s="81">
        <v>40214</v>
      </c>
      <c r="N22" s="81"/>
      <c r="O22" s="81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1:25" ht="15.95" customHeight="1">
      <c r="A23" s="155"/>
      <c r="B23" s="137" t="s">
        <v>60</v>
      </c>
      <c r="C23" s="133" t="s">
        <v>61</v>
      </c>
      <c r="D23" s="133"/>
      <c r="E23" s="134"/>
      <c r="F23" s="81">
        <v>13568</v>
      </c>
      <c r="G23" s="81">
        <v>9776</v>
      </c>
      <c r="H23" s="81">
        <v>24425</v>
      </c>
      <c r="I23" s="81">
        <v>28131</v>
      </c>
      <c r="J23" s="81">
        <v>1289</v>
      </c>
      <c r="K23" s="81">
        <v>1062</v>
      </c>
      <c r="L23" s="81">
        <v>28240</v>
      </c>
      <c r="M23" s="81">
        <v>27237</v>
      </c>
      <c r="N23" s="81"/>
      <c r="O23" s="81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1:25" ht="15.95" customHeight="1">
      <c r="A24" s="155"/>
      <c r="B24" s="133" t="s">
        <v>153</v>
      </c>
      <c r="C24" s="133"/>
      <c r="D24" s="133"/>
      <c r="E24" s="134" t="s">
        <v>154</v>
      </c>
      <c r="F24" s="81">
        <f>F21-F22</f>
        <v>-16206</v>
      </c>
      <c r="G24" s="81">
        <f>G21-G22</f>
        <v>-17737</v>
      </c>
      <c r="H24" s="81">
        <f t="shared" ref="H24:I24" si="4">H21-H22</f>
        <v>-22874</v>
      </c>
      <c r="I24" s="81">
        <f t="shared" si="4"/>
        <v>-28645</v>
      </c>
      <c r="J24" s="81">
        <f t="shared" ref="J24:O24" si="5">J21-J22</f>
        <v>-1130</v>
      </c>
      <c r="K24" s="81">
        <f t="shared" si="5"/>
        <v>-845</v>
      </c>
      <c r="L24" s="81">
        <f t="shared" si="5"/>
        <v>-12096</v>
      </c>
      <c r="M24" s="81">
        <f t="shared" si="5"/>
        <v>-11716</v>
      </c>
      <c r="N24" s="81">
        <f t="shared" si="5"/>
        <v>0</v>
      </c>
      <c r="O24" s="81">
        <f t="shared" si="5"/>
        <v>0</v>
      </c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1:25" ht="15.95" customHeight="1">
      <c r="A25" s="155"/>
      <c r="B25" s="132" t="s">
        <v>62</v>
      </c>
      <c r="C25" s="132"/>
      <c r="D25" s="132"/>
      <c r="E25" s="171" t="s">
        <v>155</v>
      </c>
      <c r="F25" s="166">
        <v>16206</v>
      </c>
      <c r="G25" s="166">
        <v>17737</v>
      </c>
      <c r="H25" s="166">
        <v>22874</v>
      </c>
      <c r="I25" s="166">
        <v>28645</v>
      </c>
      <c r="J25" s="166">
        <v>872</v>
      </c>
      <c r="K25" s="166">
        <v>845</v>
      </c>
      <c r="L25" s="166">
        <v>0</v>
      </c>
      <c r="M25" s="166">
        <v>0</v>
      </c>
      <c r="N25" s="166"/>
      <c r="O25" s="166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1:25" ht="15.95" customHeight="1">
      <c r="A26" s="155"/>
      <c r="B26" s="139" t="s">
        <v>63</v>
      </c>
      <c r="C26" s="139"/>
      <c r="D26" s="139"/>
      <c r="E26" s="172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1:25" ht="15.95" customHeight="1">
      <c r="A27" s="155"/>
      <c r="B27" s="133" t="s">
        <v>156</v>
      </c>
      <c r="C27" s="133"/>
      <c r="D27" s="133"/>
      <c r="E27" s="134" t="s">
        <v>157</v>
      </c>
      <c r="F27" s="81">
        <f t="shared" ref="F27:I27" si="6">F24+F25</f>
        <v>0</v>
      </c>
      <c r="G27" s="81">
        <f t="shared" si="6"/>
        <v>0</v>
      </c>
      <c r="H27" s="81">
        <f t="shared" si="6"/>
        <v>0</v>
      </c>
      <c r="I27" s="81">
        <f t="shared" si="6"/>
        <v>0</v>
      </c>
      <c r="J27" s="81">
        <f t="shared" ref="J27:O27" si="7">J24+J25</f>
        <v>-258</v>
      </c>
      <c r="K27" s="81">
        <f t="shared" si="7"/>
        <v>0</v>
      </c>
      <c r="L27" s="81">
        <f t="shared" si="7"/>
        <v>-12096</v>
      </c>
      <c r="M27" s="81">
        <f t="shared" si="7"/>
        <v>-11716</v>
      </c>
      <c r="N27" s="81">
        <f t="shared" si="7"/>
        <v>0</v>
      </c>
      <c r="O27" s="81">
        <f t="shared" si="7"/>
        <v>0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1:25" ht="15.95" customHeight="1"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1:25" ht="15.95" customHeight="1">
      <c r="A29" s="130"/>
      <c r="F29" s="135"/>
      <c r="G29" s="135"/>
      <c r="H29" s="135"/>
      <c r="I29" s="135"/>
      <c r="J29" s="140"/>
      <c r="K29" s="140"/>
      <c r="L29" s="135"/>
      <c r="M29" s="135"/>
      <c r="N29" s="135"/>
      <c r="O29" s="140" t="s">
        <v>158</v>
      </c>
      <c r="P29" s="135"/>
      <c r="Q29" s="135"/>
      <c r="R29" s="135"/>
      <c r="S29" s="135"/>
      <c r="T29" s="135"/>
      <c r="U29" s="135"/>
      <c r="V29" s="135"/>
      <c r="W29" s="135"/>
      <c r="X29" s="135"/>
      <c r="Y29" s="140"/>
    </row>
    <row r="30" spans="1:25" ht="15.95" customHeight="1">
      <c r="A30" s="157" t="s">
        <v>64</v>
      </c>
      <c r="B30" s="157"/>
      <c r="C30" s="157"/>
      <c r="D30" s="157"/>
      <c r="E30" s="157"/>
      <c r="F30" s="151" t="s">
        <v>258</v>
      </c>
      <c r="G30" s="151"/>
      <c r="H30" s="151" t="s">
        <v>259</v>
      </c>
      <c r="I30" s="151"/>
      <c r="J30" s="151" t="s">
        <v>260</v>
      </c>
      <c r="K30" s="151"/>
      <c r="L30" s="151"/>
      <c r="M30" s="151"/>
      <c r="N30" s="151"/>
      <c r="O30" s="151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1:25" ht="15.95" customHeight="1">
      <c r="A31" s="157"/>
      <c r="B31" s="157"/>
      <c r="C31" s="157"/>
      <c r="D31" s="157"/>
      <c r="E31" s="157"/>
      <c r="F31" s="127" t="s">
        <v>250</v>
      </c>
      <c r="G31" s="127" t="s">
        <v>251</v>
      </c>
      <c r="H31" s="127" t="s">
        <v>250</v>
      </c>
      <c r="I31" s="127" t="s">
        <v>251</v>
      </c>
      <c r="J31" s="127" t="s">
        <v>250</v>
      </c>
      <c r="K31" s="127" t="s">
        <v>251</v>
      </c>
      <c r="L31" s="127" t="s">
        <v>237</v>
      </c>
      <c r="M31" s="127" t="s">
        <v>240</v>
      </c>
      <c r="N31" s="127" t="s">
        <v>237</v>
      </c>
      <c r="O31" s="127" t="s">
        <v>240</v>
      </c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5.95" customHeight="1">
      <c r="A32" s="155" t="s">
        <v>85</v>
      </c>
      <c r="B32" s="132" t="s">
        <v>45</v>
      </c>
      <c r="C32" s="133"/>
      <c r="D32" s="133"/>
      <c r="E32" s="134" t="s">
        <v>36</v>
      </c>
      <c r="F32" s="81">
        <v>2556</v>
      </c>
      <c r="G32" s="81">
        <v>2163</v>
      </c>
      <c r="H32" s="81">
        <v>661</v>
      </c>
      <c r="I32" s="81">
        <v>646</v>
      </c>
      <c r="J32" s="81">
        <v>36</v>
      </c>
      <c r="K32" s="81">
        <v>31</v>
      </c>
      <c r="L32" s="81"/>
      <c r="M32" s="81"/>
      <c r="N32" s="81"/>
      <c r="O32" s="81"/>
      <c r="P32" s="142"/>
      <c r="Q32" s="142"/>
      <c r="R32" s="142"/>
      <c r="S32" s="142"/>
      <c r="T32" s="143"/>
      <c r="U32" s="143"/>
      <c r="V32" s="142"/>
      <c r="W32" s="142"/>
      <c r="X32" s="143"/>
      <c r="Y32" s="143"/>
    </row>
    <row r="33" spans="1:25" ht="15.95" customHeight="1">
      <c r="A33" s="169"/>
      <c r="B33" s="136"/>
      <c r="C33" s="132" t="s">
        <v>65</v>
      </c>
      <c r="D33" s="133"/>
      <c r="E33" s="134"/>
      <c r="F33" s="81">
        <v>1794</v>
      </c>
      <c r="G33" s="81">
        <v>1841</v>
      </c>
      <c r="H33" s="81">
        <v>322</v>
      </c>
      <c r="I33" s="81">
        <v>308</v>
      </c>
      <c r="J33" s="81">
        <v>4</v>
      </c>
      <c r="K33" s="81">
        <v>4</v>
      </c>
      <c r="L33" s="81"/>
      <c r="M33" s="81"/>
      <c r="N33" s="81"/>
      <c r="O33" s="81"/>
      <c r="P33" s="142"/>
      <c r="Q33" s="142"/>
      <c r="R33" s="142"/>
      <c r="S33" s="142"/>
      <c r="T33" s="143"/>
      <c r="U33" s="143"/>
      <c r="V33" s="142"/>
      <c r="W33" s="142"/>
      <c r="X33" s="143"/>
      <c r="Y33" s="143"/>
    </row>
    <row r="34" spans="1:25" ht="15.95" customHeight="1">
      <c r="A34" s="169"/>
      <c r="B34" s="136"/>
      <c r="C34" s="137"/>
      <c r="D34" s="133" t="s">
        <v>66</v>
      </c>
      <c r="E34" s="134"/>
      <c r="F34" s="81">
        <v>1443</v>
      </c>
      <c r="G34" s="81">
        <v>1474</v>
      </c>
      <c r="H34" s="81">
        <v>233</v>
      </c>
      <c r="I34" s="81">
        <v>219</v>
      </c>
      <c r="J34" s="81">
        <v>4</v>
      </c>
      <c r="K34" s="81">
        <v>4</v>
      </c>
      <c r="L34" s="81"/>
      <c r="M34" s="81"/>
      <c r="N34" s="81"/>
      <c r="O34" s="81"/>
      <c r="P34" s="142"/>
      <c r="Q34" s="142"/>
      <c r="R34" s="142"/>
      <c r="S34" s="142"/>
      <c r="T34" s="143"/>
      <c r="U34" s="143"/>
      <c r="V34" s="142"/>
      <c r="W34" s="142"/>
      <c r="X34" s="143"/>
      <c r="Y34" s="143"/>
    </row>
    <row r="35" spans="1:25" ht="15.95" customHeight="1">
      <c r="A35" s="169"/>
      <c r="B35" s="137"/>
      <c r="C35" s="133" t="s">
        <v>67</v>
      </c>
      <c r="D35" s="133"/>
      <c r="E35" s="134"/>
      <c r="F35" s="81">
        <v>762</v>
      </c>
      <c r="G35" s="81">
        <v>321</v>
      </c>
      <c r="H35" s="81">
        <v>339</v>
      </c>
      <c r="I35" s="81">
        <v>338</v>
      </c>
      <c r="J35" s="128">
        <v>32</v>
      </c>
      <c r="K35" s="128">
        <v>27</v>
      </c>
      <c r="L35" s="81"/>
      <c r="M35" s="81"/>
      <c r="N35" s="81"/>
      <c r="O35" s="81"/>
      <c r="P35" s="142"/>
      <c r="Q35" s="142"/>
      <c r="R35" s="142"/>
      <c r="S35" s="142"/>
      <c r="T35" s="143"/>
      <c r="U35" s="143"/>
      <c r="V35" s="142"/>
      <c r="W35" s="142"/>
      <c r="X35" s="143"/>
      <c r="Y35" s="143"/>
    </row>
    <row r="36" spans="1:25" ht="15.95" customHeight="1">
      <c r="A36" s="169"/>
      <c r="B36" s="132" t="s">
        <v>48</v>
      </c>
      <c r="C36" s="133"/>
      <c r="D36" s="133"/>
      <c r="E36" s="134" t="s">
        <v>37</v>
      </c>
      <c r="F36" s="81">
        <v>2126</v>
      </c>
      <c r="G36" s="81">
        <v>1674</v>
      </c>
      <c r="H36" s="81">
        <v>661</v>
      </c>
      <c r="I36" s="81">
        <v>646</v>
      </c>
      <c r="J36" s="81">
        <v>21</v>
      </c>
      <c r="K36" s="81">
        <v>22</v>
      </c>
      <c r="L36" s="81"/>
      <c r="M36" s="81"/>
      <c r="N36" s="81"/>
      <c r="O36" s="81"/>
      <c r="P36" s="142"/>
      <c r="Q36" s="142"/>
      <c r="R36" s="142"/>
      <c r="S36" s="142"/>
      <c r="T36" s="142"/>
      <c r="U36" s="142"/>
      <c r="V36" s="142"/>
      <c r="W36" s="142"/>
      <c r="X36" s="143"/>
      <c r="Y36" s="143"/>
    </row>
    <row r="37" spans="1:25" ht="15.95" customHeight="1">
      <c r="A37" s="169"/>
      <c r="B37" s="136"/>
      <c r="C37" s="133" t="s">
        <v>68</v>
      </c>
      <c r="D37" s="133"/>
      <c r="E37" s="134"/>
      <c r="F37" s="81">
        <v>2104</v>
      </c>
      <c r="G37" s="81">
        <v>1626</v>
      </c>
      <c r="H37" s="81">
        <v>633</v>
      </c>
      <c r="I37" s="81">
        <v>618</v>
      </c>
      <c r="J37" s="81">
        <v>18</v>
      </c>
      <c r="K37" s="81">
        <v>19</v>
      </c>
      <c r="L37" s="81"/>
      <c r="M37" s="81"/>
      <c r="N37" s="81"/>
      <c r="O37" s="81"/>
      <c r="P37" s="142"/>
      <c r="Q37" s="142"/>
      <c r="R37" s="142"/>
      <c r="S37" s="142"/>
      <c r="T37" s="142"/>
      <c r="U37" s="142"/>
      <c r="V37" s="142"/>
      <c r="W37" s="142"/>
      <c r="X37" s="143"/>
      <c r="Y37" s="143"/>
    </row>
    <row r="38" spans="1:25" ht="15.95" customHeight="1">
      <c r="A38" s="169"/>
      <c r="B38" s="137"/>
      <c r="C38" s="133" t="s">
        <v>69</v>
      </c>
      <c r="D38" s="133"/>
      <c r="E38" s="134"/>
      <c r="F38" s="81">
        <v>22</v>
      </c>
      <c r="G38" s="81">
        <v>48</v>
      </c>
      <c r="H38" s="81">
        <v>27</v>
      </c>
      <c r="I38" s="81">
        <v>28</v>
      </c>
      <c r="J38" s="81">
        <v>3</v>
      </c>
      <c r="K38" s="128">
        <v>3</v>
      </c>
      <c r="L38" s="81"/>
      <c r="M38" s="81"/>
      <c r="N38" s="81"/>
      <c r="O38" s="81"/>
      <c r="P38" s="142"/>
      <c r="Q38" s="142"/>
      <c r="R38" s="143"/>
      <c r="S38" s="143"/>
      <c r="T38" s="142"/>
      <c r="U38" s="142"/>
      <c r="V38" s="142"/>
      <c r="W38" s="142"/>
      <c r="X38" s="143"/>
      <c r="Y38" s="143"/>
    </row>
    <row r="39" spans="1:25" ht="15.95" customHeight="1">
      <c r="A39" s="169"/>
      <c r="B39" s="144" t="s">
        <v>70</v>
      </c>
      <c r="C39" s="144"/>
      <c r="D39" s="144"/>
      <c r="E39" s="134" t="s">
        <v>159</v>
      </c>
      <c r="F39" s="81">
        <f t="shared" ref="F39:K39" si="8">F32-F36</f>
        <v>430</v>
      </c>
      <c r="G39" s="81">
        <f>G32-G36</f>
        <v>489</v>
      </c>
      <c r="H39" s="81">
        <f t="shared" si="8"/>
        <v>0</v>
      </c>
      <c r="I39" s="81">
        <f>I32-I36</f>
        <v>0</v>
      </c>
      <c r="J39" s="81">
        <f t="shared" si="8"/>
        <v>15</v>
      </c>
      <c r="K39" s="81">
        <f t="shared" si="8"/>
        <v>9</v>
      </c>
      <c r="L39" s="81">
        <f t="shared" ref="L39:O39" si="9">L32-L36</f>
        <v>0</v>
      </c>
      <c r="M39" s="81">
        <f t="shared" si="9"/>
        <v>0</v>
      </c>
      <c r="N39" s="81">
        <f t="shared" si="9"/>
        <v>0</v>
      </c>
      <c r="O39" s="81">
        <f t="shared" si="9"/>
        <v>0</v>
      </c>
      <c r="P39" s="142"/>
      <c r="Q39" s="142"/>
      <c r="R39" s="142"/>
      <c r="S39" s="142"/>
      <c r="T39" s="142"/>
      <c r="U39" s="142"/>
      <c r="V39" s="142"/>
      <c r="W39" s="142"/>
      <c r="X39" s="143"/>
      <c r="Y39" s="143"/>
    </row>
    <row r="40" spans="1:25" ht="15.95" customHeight="1">
      <c r="A40" s="155" t="s">
        <v>86</v>
      </c>
      <c r="B40" s="132" t="s">
        <v>71</v>
      </c>
      <c r="C40" s="133"/>
      <c r="D40" s="133"/>
      <c r="E40" s="134" t="s">
        <v>39</v>
      </c>
      <c r="F40" s="81">
        <v>6545</v>
      </c>
      <c r="G40" s="81">
        <v>5530</v>
      </c>
      <c r="H40" s="81">
        <v>1517</v>
      </c>
      <c r="I40" s="81">
        <v>88</v>
      </c>
      <c r="J40" s="81">
        <v>12</v>
      </c>
      <c r="K40" s="81">
        <v>25</v>
      </c>
      <c r="L40" s="81"/>
      <c r="M40" s="81"/>
      <c r="N40" s="81"/>
      <c r="O40" s="81"/>
      <c r="P40" s="142"/>
      <c r="Q40" s="142"/>
      <c r="R40" s="142"/>
      <c r="S40" s="142"/>
      <c r="T40" s="143"/>
      <c r="U40" s="143"/>
      <c r="V40" s="143"/>
      <c r="W40" s="143"/>
      <c r="X40" s="142"/>
      <c r="Y40" s="142"/>
    </row>
    <row r="41" spans="1:25" ht="15.95" customHeight="1">
      <c r="A41" s="170"/>
      <c r="B41" s="137"/>
      <c r="C41" s="133" t="s">
        <v>72</v>
      </c>
      <c r="D41" s="133"/>
      <c r="E41" s="134"/>
      <c r="F41" s="128">
        <v>4101</v>
      </c>
      <c r="G41" s="128">
        <v>3154</v>
      </c>
      <c r="H41" s="128">
        <v>54</v>
      </c>
      <c r="I41" s="128">
        <v>0</v>
      </c>
      <c r="J41" s="81">
        <v>8</v>
      </c>
      <c r="K41" s="81">
        <v>12</v>
      </c>
      <c r="L41" s="81"/>
      <c r="M41" s="81"/>
      <c r="N41" s="81"/>
      <c r="O41" s="81"/>
      <c r="P41" s="143"/>
      <c r="Q41" s="143"/>
      <c r="R41" s="143"/>
      <c r="S41" s="143"/>
      <c r="T41" s="143"/>
      <c r="U41" s="143"/>
      <c r="V41" s="143"/>
      <c r="W41" s="143"/>
      <c r="X41" s="142"/>
      <c r="Y41" s="142"/>
    </row>
    <row r="42" spans="1:25" ht="15.95" customHeight="1">
      <c r="A42" s="170"/>
      <c r="B42" s="132" t="s">
        <v>59</v>
      </c>
      <c r="C42" s="133"/>
      <c r="D42" s="133"/>
      <c r="E42" s="134" t="s">
        <v>40</v>
      </c>
      <c r="F42" s="81">
        <v>6771</v>
      </c>
      <c r="G42" s="81">
        <v>6734</v>
      </c>
      <c r="H42" s="81">
        <v>609</v>
      </c>
      <c r="I42" s="81">
        <v>88</v>
      </c>
      <c r="J42" s="81">
        <v>26</v>
      </c>
      <c r="K42" s="81">
        <v>33</v>
      </c>
      <c r="L42" s="81"/>
      <c r="M42" s="81"/>
      <c r="N42" s="81"/>
      <c r="O42" s="81"/>
      <c r="P42" s="142"/>
      <c r="Q42" s="142"/>
      <c r="R42" s="142"/>
      <c r="S42" s="142"/>
      <c r="T42" s="143"/>
      <c r="U42" s="143"/>
      <c r="V42" s="142"/>
      <c r="W42" s="142"/>
      <c r="X42" s="142"/>
      <c r="Y42" s="142"/>
    </row>
    <row r="43" spans="1:25" ht="15.95" customHeight="1">
      <c r="A43" s="170"/>
      <c r="B43" s="137"/>
      <c r="C43" s="133" t="s">
        <v>73</v>
      </c>
      <c r="D43" s="133"/>
      <c r="E43" s="134"/>
      <c r="F43" s="81">
        <v>896</v>
      </c>
      <c r="G43" s="81">
        <v>647</v>
      </c>
      <c r="H43" s="81">
        <v>235</v>
      </c>
      <c r="I43" s="81">
        <v>77</v>
      </c>
      <c r="J43" s="128">
        <v>18</v>
      </c>
      <c r="K43" s="128">
        <v>18</v>
      </c>
      <c r="L43" s="81"/>
      <c r="M43" s="81"/>
      <c r="N43" s="81"/>
      <c r="O43" s="81"/>
      <c r="P43" s="142"/>
      <c r="Q43" s="142"/>
      <c r="R43" s="143"/>
      <c r="S43" s="142"/>
      <c r="T43" s="143"/>
      <c r="U43" s="143"/>
      <c r="V43" s="142"/>
      <c r="W43" s="142"/>
      <c r="X43" s="143"/>
      <c r="Y43" s="143"/>
    </row>
    <row r="44" spans="1:25" ht="15.95" customHeight="1">
      <c r="A44" s="170"/>
      <c r="B44" s="133" t="s">
        <v>70</v>
      </c>
      <c r="C44" s="133"/>
      <c r="D44" s="133"/>
      <c r="E44" s="134" t="s">
        <v>160</v>
      </c>
      <c r="F44" s="128">
        <f t="shared" ref="F44:K44" si="10">F40-F42</f>
        <v>-226</v>
      </c>
      <c r="G44" s="128">
        <f t="shared" si="10"/>
        <v>-1204</v>
      </c>
      <c r="H44" s="128">
        <f t="shared" si="10"/>
        <v>908</v>
      </c>
      <c r="I44" s="128">
        <f>I40-I42</f>
        <v>0</v>
      </c>
      <c r="J44" s="128">
        <f t="shared" si="10"/>
        <v>-14</v>
      </c>
      <c r="K44" s="128">
        <f t="shared" si="10"/>
        <v>-8</v>
      </c>
      <c r="L44" s="128">
        <f t="shared" ref="L44:O44" si="11">L40-L42</f>
        <v>0</v>
      </c>
      <c r="M44" s="128">
        <f t="shared" si="11"/>
        <v>0</v>
      </c>
      <c r="N44" s="128">
        <f t="shared" si="11"/>
        <v>0</v>
      </c>
      <c r="O44" s="128">
        <f t="shared" si="11"/>
        <v>0</v>
      </c>
      <c r="P44" s="143"/>
      <c r="Q44" s="143"/>
      <c r="R44" s="142"/>
      <c r="S44" s="142"/>
      <c r="T44" s="143"/>
      <c r="U44" s="143"/>
      <c r="V44" s="142"/>
      <c r="W44" s="142"/>
      <c r="X44" s="142"/>
      <c r="Y44" s="142"/>
    </row>
    <row r="45" spans="1:25" ht="15.95" customHeight="1">
      <c r="A45" s="155" t="s">
        <v>78</v>
      </c>
      <c r="B45" s="144" t="s">
        <v>74</v>
      </c>
      <c r="C45" s="144"/>
      <c r="D45" s="144"/>
      <c r="E45" s="134" t="s">
        <v>161</v>
      </c>
      <c r="F45" s="81">
        <f>F39+F44</f>
        <v>204</v>
      </c>
      <c r="G45" s="81">
        <f>G39+G44</f>
        <v>-715</v>
      </c>
      <c r="H45" s="81">
        <f t="shared" ref="H45:J45" si="12">H39+H44</f>
        <v>908</v>
      </c>
      <c r="I45" s="81">
        <f>I39+I44</f>
        <v>0</v>
      </c>
      <c r="J45" s="81">
        <f t="shared" si="12"/>
        <v>1</v>
      </c>
      <c r="K45" s="81">
        <f>K39+K44</f>
        <v>1</v>
      </c>
      <c r="L45" s="81">
        <f t="shared" ref="L45:O45" si="13">L39+L44</f>
        <v>0</v>
      </c>
      <c r="M45" s="81">
        <f t="shared" si="13"/>
        <v>0</v>
      </c>
      <c r="N45" s="81">
        <f t="shared" si="13"/>
        <v>0</v>
      </c>
      <c r="O45" s="81">
        <f t="shared" si="13"/>
        <v>0</v>
      </c>
      <c r="P45" s="142"/>
      <c r="Q45" s="142"/>
      <c r="R45" s="142"/>
      <c r="S45" s="142"/>
      <c r="T45" s="142"/>
      <c r="U45" s="142"/>
      <c r="V45" s="142"/>
      <c r="W45" s="142"/>
      <c r="X45" s="142"/>
      <c r="Y45" s="142"/>
    </row>
    <row r="46" spans="1:25" ht="15.95" customHeight="1">
      <c r="A46" s="170"/>
      <c r="B46" s="133" t="s">
        <v>75</v>
      </c>
      <c r="C46" s="133"/>
      <c r="D46" s="133"/>
      <c r="E46" s="133"/>
      <c r="F46" s="128"/>
      <c r="G46" s="128">
        <v>0</v>
      </c>
      <c r="H46" s="128">
        <v>0</v>
      </c>
      <c r="I46" s="128">
        <v>0</v>
      </c>
      <c r="J46" s="128"/>
      <c r="K46" s="128">
        <v>0</v>
      </c>
      <c r="L46" s="81"/>
      <c r="M46" s="81"/>
      <c r="N46" s="128"/>
      <c r="O46" s="128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1:25" ht="15.95" customHeight="1">
      <c r="A47" s="170"/>
      <c r="B47" s="133" t="s">
        <v>76</v>
      </c>
      <c r="C47" s="133"/>
      <c r="D47" s="133"/>
      <c r="E47" s="133"/>
      <c r="F47" s="81">
        <v>875</v>
      </c>
      <c r="G47" s="81">
        <v>671</v>
      </c>
      <c r="H47" s="81">
        <v>908</v>
      </c>
      <c r="I47" s="81">
        <v>0</v>
      </c>
      <c r="J47" s="81"/>
      <c r="K47" s="81">
        <v>0</v>
      </c>
      <c r="L47" s="81"/>
      <c r="M47" s="81"/>
      <c r="N47" s="81"/>
      <c r="O47" s="81"/>
      <c r="P47" s="142"/>
      <c r="Q47" s="142"/>
      <c r="R47" s="142"/>
      <c r="S47" s="142"/>
      <c r="T47" s="142"/>
      <c r="U47" s="142"/>
      <c r="V47" s="142"/>
      <c r="W47" s="142"/>
      <c r="X47" s="142"/>
      <c r="Y47" s="142"/>
    </row>
    <row r="48" spans="1:25" ht="15.95" customHeight="1">
      <c r="A48" s="170"/>
      <c r="B48" s="133" t="s">
        <v>77</v>
      </c>
      <c r="C48" s="133"/>
      <c r="D48" s="133"/>
      <c r="E48" s="133"/>
      <c r="F48" s="81">
        <v>875</v>
      </c>
      <c r="G48" s="81">
        <v>671</v>
      </c>
      <c r="H48" s="81">
        <v>0</v>
      </c>
      <c r="I48" s="81">
        <v>0</v>
      </c>
      <c r="J48" s="81"/>
      <c r="K48" s="81">
        <v>0</v>
      </c>
      <c r="L48" s="81"/>
      <c r="M48" s="81"/>
      <c r="N48" s="81"/>
      <c r="O48" s="81"/>
      <c r="P48" s="142"/>
      <c r="Q48" s="142"/>
      <c r="R48" s="142"/>
      <c r="S48" s="142"/>
      <c r="T48" s="142"/>
      <c r="U48" s="142"/>
      <c r="V48" s="142"/>
      <c r="W48" s="142"/>
      <c r="X48" s="142"/>
      <c r="Y48" s="142"/>
    </row>
    <row r="49" spans="1:15" ht="15.95" customHeight="1">
      <c r="A49" s="129" t="s">
        <v>162</v>
      </c>
      <c r="O49" s="145"/>
    </row>
    <row r="50" spans="1:15" ht="15.95" customHeight="1"/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D12" sqref="D12"/>
    </sheetView>
  </sheetViews>
  <sheetFormatPr defaultRowHeight="13.5"/>
  <cols>
    <col min="1" max="2" width="3.625" style="40" customWidth="1"/>
    <col min="3" max="3" width="21.375" style="40" customWidth="1"/>
    <col min="4" max="4" width="20" style="40" customWidth="1"/>
    <col min="5" max="14" width="12.625" style="40" customWidth="1"/>
    <col min="15" max="16384" width="9" style="40"/>
  </cols>
  <sheetData>
    <row r="1" spans="1:14" ht="33.950000000000003" customHeight="1">
      <c r="A1" s="37" t="s">
        <v>0</v>
      </c>
      <c r="B1" s="37"/>
      <c r="C1" s="38" t="s">
        <v>244</v>
      </c>
      <c r="D1" s="39"/>
    </row>
    <row r="3" spans="1:14" ht="15" customHeight="1">
      <c r="A3" s="41" t="s">
        <v>163</v>
      </c>
      <c r="B3" s="41"/>
      <c r="C3" s="41"/>
      <c r="D3" s="41"/>
      <c r="E3" s="41"/>
      <c r="F3" s="41"/>
      <c r="I3" s="41"/>
      <c r="J3" s="41"/>
    </row>
    <row r="4" spans="1:14" ht="15" customHeight="1">
      <c r="A4" s="41"/>
      <c r="B4" s="41"/>
      <c r="C4" s="41"/>
      <c r="D4" s="41"/>
      <c r="E4" s="41"/>
      <c r="F4" s="41"/>
      <c r="I4" s="41"/>
      <c r="J4" s="41"/>
    </row>
    <row r="5" spans="1:14" ht="15" customHeight="1">
      <c r="A5" s="42"/>
      <c r="B5" s="42" t="s">
        <v>239</v>
      </c>
      <c r="C5" s="42"/>
      <c r="D5" s="42"/>
      <c r="H5" s="43"/>
      <c r="L5" s="43"/>
      <c r="N5" s="43" t="s">
        <v>164</v>
      </c>
    </row>
    <row r="6" spans="1:14" ht="15" customHeight="1">
      <c r="A6" s="44"/>
      <c r="B6" s="45"/>
      <c r="C6" s="45"/>
      <c r="D6" s="46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ht="15" customHeight="1">
      <c r="A7" s="47"/>
      <c r="B7" s="48"/>
      <c r="C7" s="48"/>
      <c r="D7" s="49"/>
      <c r="E7" s="50" t="s">
        <v>237</v>
      </c>
      <c r="F7" s="51" t="s">
        <v>240</v>
      </c>
      <c r="G7" s="50" t="s">
        <v>237</v>
      </c>
      <c r="H7" s="50" t="s">
        <v>240</v>
      </c>
      <c r="I7" s="50" t="s">
        <v>237</v>
      </c>
      <c r="J7" s="50" t="s">
        <v>240</v>
      </c>
      <c r="K7" s="50" t="s">
        <v>237</v>
      </c>
      <c r="L7" s="50" t="s">
        <v>240</v>
      </c>
      <c r="M7" s="50" t="s">
        <v>237</v>
      </c>
      <c r="N7" s="50" t="s">
        <v>240</v>
      </c>
    </row>
    <row r="8" spans="1:14" ht="18" customHeight="1">
      <c r="A8" s="162" t="s">
        <v>165</v>
      </c>
      <c r="B8" s="52" t="s">
        <v>166</v>
      </c>
      <c r="C8" s="53"/>
      <c r="D8" s="53"/>
      <c r="E8" s="34">
        <v>1</v>
      </c>
      <c r="F8" s="34">
        <v>1</v>
      </c>
      <c r="G8" s="34">
        <v>1</v>
      </c>
      <c r="H8" s="34">
        <v>1</v>
      </c>
      <c r="I8" s="34">
        <v>9</v>
      </c>
      <c r="J8" s="34">
        <v>9</v>
      </c>
      <c r="K8" s="34">
        <v>33</v>
      </c>
      <c r="L8" s="34">
        <v>33</v>
      </c>
      <c r="M8" s="34">
        <v>2</v>
      </c>
      <c r="N8" s="34">
        <v>2</v>
      </c>
    </row>
    <row r="9" spans="1:14" ht="18" customHeight="1">
      <c r="A9" s="162"/>
      <c r="B9" s="162" t="s">
        <v>167</v>
      </c>
      <c r="C9" s="54" t="s">
        <v>168</v>
      </c>
      <c r="D9" s="54"/>
      <c r="E9" s="34">
        <v>20</v>
      </c>
      <c r="F9" s="34">
        <v>20</v>
      </c>
      <c r="G9" s="34">
        <v>10</v>
      </c>
      <c r="H9" s="34">
        <v>10</v>
      </c>
      <c r="I9" s="34">
        <v>90</v>
      </c>
      <c r="J9" s="34">
        <v>90</v>
      </c>
      <c r="K9" s="34">
        <v>3495</v>
      </c>
      <c r="L9" s="34">
        <v>3495</v>
      </c>
      <c r="M9" s="34">
        <v>40</v>
      </c>
      <c r="N9" s="34">
        <v>40</v>
      </c>
    </row>
    <row r="10" spans="1:14" ht="18" customHeight="1">
      <c r="A10" s="162"/>
      <c r="B10" s="162"/>
      <c r="C10" s="54" t="s">
        <v>169</v>
      </c>
      <c r="D10" s="54"/>
      <c r="E10" s="34">
        <v>20</v>
      </c>
      <c r="F10" s="34">
        <v>20</v>
      </c>
      <c r="G10" s="34">
        <v>10</v>
      </c>
      <c r="H10" s="34">
        <v>10</v>
      </c>
      <c r="I10" s="34">
        <v>54</v>
      </c>
      <c r="J10" s="34">
        <v>54</v>
      </c>
      <c r="K10" s="34">
        <v>2040</v>
      </c>
      <c r="L10" s="34">
        <v>2040</v>
      </c>
      <c r="M10" s="34">
        <v>22</v>
      </c>
      <c r="N10" s="34">
        <v>22</v>
      </c>
    </row>
    <row r="11" spans="1:14" ht="18" customHeight="1">
      <c r="A11" s="162"/>
      <c r="B11" s="162"/>
      <c r="C11" s="54" t="s">
        <v>170</v>
      </c>
      <c r="D11" s="54"/>
      <c r="E11" s="34">
        <v>0</v>
      </c>
      <c r="F11" s="34">
        <v>0</v>
      </c>
      <c r="G11" s="55">
        <v>0</v>
      </c>
      <c r="H11" s="34">
        <v>0</v>
      </c>
      <c r="I11" s="34">
        <v>5</v>
      </c>
      <c r="J11" s="34">
        <v>5</v>
      </c>
      <c r="K11" s="34">
        <v>0</v>
      </c>
      <c r="L11" s="34">
        <v>0</v>
      </c>
      <c r="M11" s="34">
        <v>0</v>
      </c>
      <c r="N11" s="34">
        <v>0</v>
      </c>
    </row>
    <row r="12" spans="1:14" ht="18" customHeight="1">
      <c r="A12" s="162"/>
      <c r="B12" s="162"/>
      <c r="C12" s="54" t="s">
        <v>171</v>
      </c>
      <c r="D12" s="54"/>
      <c r="E12" s="34">
        <v>0</v>
      </c>
      <c r="F12" s="34">
        <v>0</v>
      </c>
      <c r="G12" s="34">
        <v>0</v>
      </c>
      <c r="H12" s="34">
        <v>0</v>
      </c>
      <c r="I12" s="34">
        <v>31</v>
      </c>
      <c r="J12" s="34">
        <v>31</v>
      </c>
      <c r="K12" s="34">
        <v>1455</v>
      </c>
      <c r="L12" s="34">
        <v>1455</v>
      </c>
      <c r="M12" s="34">
        <v>0</v>
      </c>
      <c r="N12" s="34">
        <v>0</v>
      </c>
    </row>
    <row r="13" spans="1:14" ht="18" customHeight="1">
      <c r="A13" s="162"/>
      <c r="B13" s="162"/>
      <c r="C13" s="54" t="s">
        <v>172</v>
      </c>
      <c r="D13" s="54"/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spans="1:14" ht="18" customHeight="1">
      <c r="A14" s="162"/>
      <c r="B14" s="162"/>
      <c r="C14" s="54" t="s">
        <v>78</v>
      </c>
      <c r="D14" s="54"/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18</v>
      </c>
      <c r="N14" s="34">
        <v>18</v>
      </c>
    </row>
    <row r="15" spans="1:14" ht="18" customHeight="1">
      <c r="A15" s="162" t="s">
        <v>173</v>
      </c>
      <c r="B15" s="162" t="s">
        <v>174</v>
      </c>
      <c r="C15" s="54" t="s">
        <v>175</v>
      </c>
      <c r="D15" s="54"/>
      <c r="E15" s="33">
        <v>11924</v>
      </c>
      <c r="F15" s="33">
        <v>11919</v>
      </c>
      <c r="G15" s="33">
        <v>4822</v>
      </c>
      <c r="H15" s="33">
        <v>4393</v>
      </c>
      <c r="I15" s="33">
        <v>766</v>
      </c>
      <c r="J15" s="33">
        <v>755</v>
      </c>
      <c r="K15" s="33">
        <v>593</v>
      </c>
      <c r="L15" s="33">
        <v>712</v>
      </c>
      <c r="M15" s="33">
        <v>229</v>
      </c>
      <c r="N15" s="33">
        <v>229</v>
      </c>
    </row>
    <row r="16" spans="1:14" ht="18" customHeight="1">
      <c r="A16" s="162"/>
      <c r="B16" s="162"/>
      <c r="C16" s="54" t="s">
        <v>176</v>
      </c>
      <c r="D16" s="54"/>
      <c r="E16" s="33">
        <v>101</v>
      </c>
      <c r="F16" s="33">
        <v>102</v>
      </c>
      <c r="G16" s="33">
        <v>13991</v>
      </c>
      <c r="H16" s="33">
        <v>13963</v>
      </c>
      <c r="I16" s="33">
        <v>62</v>
      </c>
      <c r="J16" s="33">
        <v>46</v>
      </c>
      <c r="K16" s="33">
        <v>9000</v>
      </c>
      <c r="L16" s="33">
        <v>9582</v>
      </c>
      <c r="M16" s="33">
        <v>1</v>
      </c>
      <c r="N16" s="33">
        <v>1</v>
      </c>
    </row>
    <row r="17" spans="1:15" ht="18" customHeight="1">
      <c r="A17" s="162"/>
      <c r="B17" s="162"/>
      <c r="C17" s="54" t="s">
        <v>177</v>
      </c>
      <c r="D17" s="54"/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</row>
    <row r="18" spans="1:15" ht="18" customHeight="1">
      <c r="A18" s="162"/>
      <c r="B18" s="162"/>
      <c r="C18" s="54" t="s">
        <v>178</v>
      </c>
      <c r="D18" s="54"/>
      <c r="E18" s="33">
        <v>12026</v>
      </c>
      <c r="F18" s="33">
        <v>12021</v>
      </c>
      <c r="G18" s="33">
        <v>18813</v>
      </c>
      <c r="H18" s="33">
        <v>18362</v>
      </c>
      <c r="I18" s="33">
        <v>828</v>
      </c>
      <c r="J18" s="33">
        <v>801</v>
      </c>
      <c r="K18" s="33">
        <v>9593</v>
      </c>
      <c r="L18" s="33">
        <v>10295</v>
      </c>
      <c r="M18" s="33">
        <v>230</v>
      </c>
      <c r="N18" s="33">
        <v>230</v>
      </c>
    </row>
    <row r="19" spans="1:15" ht="18" customHeight="1">
      <c r="A19" s="162"/>
      <c r="B19" s="162" t="s">
        <v>179</v>
      </c>
      <c r="C19" s="54" t="s">
        <v>180</v>
      </c>
      <c r="D19" s="54"/>
      <c r="E19" s="33">
        <v>11001</v>
      </c>
      <c r="F19" s="35">
        <v>1</v>
      </c>
      <c r="G19" s="33">
        <v>3362</v>
      </c>
      <c r="H19" s="33">
        <v>2933</v>
      </c>
      <c r="I19" s="33">
        <v>297</v>
      </c>
      <c r="J19" s="33">
        <v>320</v>
      </c>
      <c r="K19" s="33">
        <v>647</v>
      </c>
      <c r="L19" s="33">
        <v>764</v>
      </c>
      <c r="M19" s="33">
        <v>26</v>
      </c>
      <c r="N19" s="33">
        <v>28</v>
      </c>
    </row>
    <row r="20" spans="1:15" ht="18" customHeight="1">
      <c r="A20" s="162"/>
      <c r="B20" s="162"/>
      <c r="C20" s="54" t="s">
        <v>181</v>
      </c>
      <c r="D20" s="54"/>
      <c r="E20" s="33">
        <v>0</v>
      </c>
      <c r="F20" s="35">
        <v>11000</v>
      </c>
      <c r="G20" s="33">
        <v>7921</v>
      </c>
      <c r="H20" s="33">
        <v>8373</v>
      </c>
      <c r="I20" s="33">
        <v>86</v>
      </c>
      <c r="J20" s="36">
        <v>63289</v>
      </c>
      <c r="K20" s="33">
        <v>7042</v>
      </c>
      <c r="L20" s="33">
        <v>7490</v>
      </c>
      <c r="M20" s="33">
        <v>0</v>
      </c>
      <c r="N20" s="33">
        <v>0</v>
      </c>
    </row>
    <row r="21" spans="1:15" ht="18" customHeight="1">
      <c r="A21" s="162"/>
      <c r="B21" s="162"/>
      <c r="C21" s="54" t="s">
        <v>182</v>
      </c>
      <c r="D21" s="54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spans="1:15" ht="18" customHeight="1">
      <c r="A22" s="162"/>
      <c r="B22" s="162"/>
      <c r="C22" s="56" t="s">
        <v>183</v>
      </c>
      <c r="D22" s="56"/>
      <c r="E22" s="33">
        <v>11001</v>
      </c>
      <c r="F22" s="33">
        <v>11001</v>
      </c>
      <c r="G22" s="33">
        <v>11283</v>
      </c>
      <c r="H22" s="33">
        <v>11306</v>
      </c>
      <c r="I22" s="33">
        <v>383</v>
      </c>
      <c r="J22" s="33">
        <v>383</v>
      </c>
      <c r="K22" s="33">
        <v>7689</v>
      </c>
      <c r="L22" s="33">
        <v>8254</v>
      </c>
      <c r="M22" s="33">
        <v>26</v>
      </c>
      <c r="N22" s="33">
        <v>29</v>
      </c>
    </row>
    <row r="23" spans="1:15" ht="18" customHeight="1">
      <c r="A23" s="162"/>
      <c r="B23" s="162" t="s">
        <v>184</v>
      </c>
      <c r="C23" s="54" t="s">
        <v>185</v>
      </c>
      <c r="D23" s="54"/>
      <c r="E23" s="33">
        <v>20</v>
      </c>
      <c r="F23" s="33">
        <v>20</v>
      </c>
      <c r="G23" s="33">
        <v>10</v>
      </c>
      <c r="H23" s="33">
        <v>10</v>
      </c>
      <c r="I23" s="33">
        <v>90</v>
      </c>
      <c r="J23" s="33">
        <v>90</v>
      </c>
      <c r="K23" s="33">
        <v>3495</v>
      </c>
      <c r="L23" s="33">
        <v>3495</v>
      </c>
      <c r="M23" s="33">
        <v>40</v>
      </c>
      <c r="N23" s="33">
        <v>40</v>
      </c>
    </row>
    <row r="24" spans="1:15" ht="18" customHeight="1">
      <c r="A24" s="162"/>
      <c r="B24" s="162"/>
      <c r="C24" s="54" t="s">
        <v>186</v>
      </c>
      <c r="D24" s="54"/>
      <c r="E24" s="33">
        <v>5</v>
      </c>
      <c r="F24" s="36">
        <v>0</v>
      </c>
      <c r="G24" s="33">
        <v>7520</v>
      </c>
      <c r="H24" s="33">
        <v>7046</v>
      </c>
      <c r="I24" s="33">
        <v>354</v>
      </c>
      <c r="J24" s="33">
        <v>328</v>
      </c>
      <c r="K24" s="33">
        <v>-1591</v>
      </c>
      <c r="L24" s="33">
        <v>-1454</v>
      </c>
      <c r="M24" s="33">
        <v>193</v>
      </c>
      <c r="N24" s="33">
        <v>190</v>
      </c>
    </row>
    <row r="25" spans="1:15" ht="18" customHeight="1">
      <c r="A25" s="162"/>
      <c r="B25" s="162"/>
      <c r="C25" s="54" t="s">
        <v>187</v>
      </c>
      <c r="D25" s="54"/>
      <c r="E25" s="33">
        <v>999</v>
      </c>
      <c r="F25" s="33">
        <v>999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</row>
    <row r="26" spans="1:15" ht="18" customHeight="1">
      <c r="A26" s="162"/>
      <c r="B26" s="162"/>
      <c r="C26" s="54" t="s">
        <v>188</v>
      </c>
      <c r="D26" s="54"/>
      <c r="E26" s="33">
        <v>1025</v>
      </c>
      <c r="F26" s="33">
        <v>1019</v>
      </c>
      <c r="G26" s="33">
        <v>7530</v>
      </c>
      <c r="H26" s="33">
        <v>7056</v>
      </c>
      <c r="I26" s="33">
        <v>444</v>
      </c>
      <c r="J26" s="33">
        <v>418</v>
      </c>
      <c r="K26" s="33">
        <v>1904</v>
      </c>
      <c r="L26" s="33">
        <v>2041</v>
      </c>
      <c r="M26" s="33">
        <v>204</v>
      </c>
      <c r="N26" s="33">
        <v>201</v>
      </c>
    </row>
    <row r="27" spans="1:15" ht="18" customHeight="1">
      <c r="A27" s="162"/>
      <c r="B27" s="54" t="s">
        <v>189</v>
      </c>
      <c r="C27" s="54"/>
      <c r="D27" s="54"/>
      <c r="E27" s="33">
        <v>12026</v>
      </c>
      <c r="F27" s="33">
        <v>12021</v>
      </c>
      <c r="G27" s="33">
        <v>18813</v>
      </c>
      <c r="H27" s="33">
        <v>18362</v>
      </c>
      <c r="I27" s="33">
        <v>828</v>
      </c>
      <c r="J27" s="33">
        <v>801</v>
      </c>
      <c r="K27" s="33">
        <v>9593</v>
      </c>
      <c r="L27" s="33">
        <v>10295</v>
      </c>
      <c r="M27" s="33">
        <v>230</v>
      </c>
      <c r="N27" s="33">
        <v>230</v>
      </c>
    </row>
    <row r="28" spans="1:15" ht="18" customHeight="1">
      <c r="A28" s="162" t="s">
        <v>190</v>
      </c>
      <c r="B28" s="162" t="s">
        <v>191</v>
      </c>
      <c r="C28" s="54" t="s">
        <v>192</v>
      </c>
      <c r="D28" s="57" t="s">
        <v>36</v>
      </c>
      <c r="E28" s="33">
        <v>19</v>
      </c>
      <c r="F28" s="33">
        <v>5190</v>
      </c>
      <c r="G28" s="33">
        <v>5507</v>
      </c>
      <c r="H28" s="33">
        <v>6076</v>
      </c>
      <c r="I28" s="33">
        <v>561</v>
      </c>
      <c r="J28" s="33">
        <v>450</v>
      </c>
      <c r="K28" s="33">
        <v>1025</v>
      </c>
      <c r="L28" s="33">
        <v>995</v>
      </c>
      <c r="M28" s="33">
        <v>240</v>
      </c>
      <c r="N28" s="33">
        <v>247</v>
      </c>
    </row>
    <row r="29" spans="1:15" ht="18" customHeight="1">
      <c r="A29" s="162"/>
      <c r="B29" s="162"/>
      <c r="C29" s="54" t="s">
        <v>193</v>
      </c>
      <c r="D29" s="57" t="s">
        <v>37</v>
      </c>
      <c r="E29" s="33">
        <v>8</v>
      </c>
      <c r="F29" s="33">
        <v>5145</v>
      </c>
      <c r="G29" s="33">
        <v>4894</v>
      </c>
      <c r="H29" s="33">
        <v>5398</v>
      </c>
      <c r="I29" s="33">
        <v>123</v>
      </c>
      <c r="J29" s="33">
        <v>174</v>
      </c>
      <c r="K29" s="33">
        <v>0</v>
      </c>
      <c r="L29" s="33">
        <v>0</v>
      </c>
      <c r="M29" s="33">
        <v>205</v>
      </c>
      <c r="N29" s="33">
        <v>209</v>
      </c>
    </row>
    <row r="30" spans="1:15" ht="18" customHeight="1">
      <c r="A30" s="162"/>
      <c r="B30" s="162"/>
      <c r="C30" s="54" t="s">
        <v>194</v>
      </c>
      <c r="D30" s="57" t="s">
        <v>195</v>
      </c>
      <c r="E30" s="33">
        <v>6</v>
      </c>
      <c r="F30" s="33">
        <v>6</v>
      </c>
      <c r="G30" s="33">
        <v>188</v>
      </c>
      <c r="H30" s="33">
        <v>175</v>
      </c>
      <c r="I30" s="33">
        <v>501</v>
      </c>
      <c r="J30" s="33">
        <v>385</v>
      </c>
      <c r="K30" s="33">
        <v>1180</v>
      </c>
      <c r="L30" s="33">
        <v>1191</v>
      </c>
      <c r="M30" s="33">
        <v>32</v>
      </c>
      <c r="N30" s="33">
        <v>33</v>
      </c>
    </row>
    <row r="31" spans="1:15" ht="18" customHeight="1">
      <c r="A31" s="162"/>
      <c r="B31" s="162"/>
      <c r="C31" s="56" t="s">
        <v>196</v>
      </c>
      <c r="D31" s="57" t="s">
        <v>197</v>
      </c>
      <c r="E31" s="33">
        <f>E28-E29-E30</f>
        <v>5</v>
      </c>
      <c r="F31" s="33">
        <v>40</v>
      </c>
      <c r="G31" s="33">
        <f t="shared" ref="G31:N31" si="0">G28-G29-G30</f>
        <v>425</v>
      </c>
      <c r="H31" s="33">
        <f t="shared" si="0"/>
        <v>503</v>
      </c>
      <c r="I31" s="33">
        <f t="shared" si="0"/>
        <v>-63</v>
      </c>
      <c r="J31" s="33">
        <v>-110</v>
      </c>
      <c r="K31" s="33">
        <f t="shared" si="0"/>
        <v>-155</v>
      </c>
      <c r="L31" s="33">
        <f t="shared" si="0"/>
        <v>-196</v>
      </c>
      <c r="M31" s="33">
        <f t="shared" si="0"/>
        <v>3</v>
      </c>
      <c r="N31" s="33">
        <f t="shared" si="0"/>
        <v>5</v>
      </c>
      <c r="O31" s="58"/>
    </row>
    <row r="32" spans="1:15" ht="18" customHeight="1">
      <c r="A32" s="162"/>
      <c r="B32" s="162"/>
      <c r="C32" s="54" t="s">
        <v>198</v>
      </c>
      <c r="D32" s="57" t="s">
        <v>199</v>
      </c>
      <c r="E32" s="33">
        <v>0</v>
      </c>
      <c r="F32" s="33">
        <v>0</v>
      </c>
      <c r="G32" s="33">
        <v>42</v>
      </c>
      <c r="H32" s="33">
        <v>35</v>
      </c>
      <c r="I32" s="33">
        <v>23</v>
      </c>
      <c r="J32" s="33">
        <v>13</v>
      </c>
      <c r="K32" s="33">
        <v>31</v>
      </c>
      <c r="L32" s="33">
        <v>22</v>
      </c>
      <c r="M32" s="33">
        <v>0</v>
      </c>
      <c r="N32" s="33">
        <v>0</v>
      </c>
    </row>
    <row r="33" spans="1:14" ht="18" customHeight="1">
      <c r="A33" s="162"/>
      <c r="B33" s="162"/>
      <c r="C33" s="54" t="s">
        <v>200</v>
      </c>
      <c r="D33" s="57" t="s">
        <v>201</v>
      </c>
      <c r="E33" s="33">
        <v>0</v>
      </c>
      <c r="F33" s="33">
        <v>0</v>
      </c>
      <c r="G33" s="33">
        <v>31</v>
      </c>
      <c r="H33" s="33">
        <v>17</v>
      </c>
      <c r="I33" s="33">
        <v>0</v>
      </c>
      <c r="J33" s="33">
        <v>0</v>
      </c>
      <c r="K33" s="33">
        <v>11</v>
      </c>
      <c r="L33" s="33">
        <v>13</v>
      </c>
      <c r="M33" s="33">
        <v>0</v>
      </c>
      <c r="N33" s="33">
        <v>0</v>
      </c>
    </row>
    <row r="34" spans="1:14" ht="18" customHeight="1">
      <c r="A34" s="162"/>
      <c r="B34" s="162"/>
      <c r="C34" s="56" t="s">
        <v>202</v>
      </c>
      <c r="D34" s="57" t="s">
        <v>203</v>
      </c>
      <c r="E34" s="33">
        <f>E31+E32-E33</f>
        <v>5</v>
      </c>
      <c r="F34" s="33">
        <v>41</v>
      </c>
      <c r="G34" s="33">
        <f t="shared" ref="G34:N34" si="1">G31+G32-G33</f>
        <v>436</v>
      </c>
      <c r="H34" s="33">
        <f t="shared" si="1"/>
        <v>521</v>
      </c>
      <c r="I34" s="33">
        <f t="shared" si="1"/>
        <v>-40</v>
      </c>
      <c r="J34" s="33">
        <v>-98</v>
      </c>
      <c r="K34" s="33">
        <f t="shared" si="1"/>
        <v>-135</v>
      </c>
      <c r="L34" s="33">
        <f t="shared" si="1"/>
        <v>-187</v>
      </c>
      <c r="M34" s="33">
        <f t="shared" si="1"/>
        <v>3</v>
      </c>
      <c r="N34" s="33">
        <f t="shared" si="1"/>
        <v>5</v>
      </c>
    </row>
    <row r="35" spans="1:14" ht="18" customHeight="1">
      <c r="A35" s="162"/>
      <c r="B35" s="162" t="s">
        <v>204</v>
      </c>
      <c r="C35" s="54" t="s">
        <v>205</v>
      </c>
      <c r="D35" s="57" t="s">
        <v>206</v>
      </c>
      <c r="E35" s="33">
        <v>0</v>
      </c>
      <c r="F35" s="33">
        <v>0</v>
      </c>
      <c r="G35" s="33">
        <v>45</v>
      </c>
      <c r="H35" s="33">
        <v>1</v>
      </c>
      <c r="I35" s="33">
        <v>93</v>
      </c>
      <c r="J35" s="33">
        <v>189</v>
      </c>
      <c r="K35" s="33">
        <v>0</v>
      </c>
      <c r="L35" s="33">
        <v>0</v>
      </c>
      <c r="M35" s="33">
        <v>0</v>
      </c>
      <c r="N35" s="33">
        <v>0</v>
      </c>
    </row>
    <row r="36" spans="1:14" ht="18" customHeight="1">
      <c r="A36" s="162"/>
      <c r="B36" s="162"/>
      <c r="C36" s="54" t="s">
        <v>207</v>
      </c>
      <c r="D36" s="57" t="s">
        <v>208</v>
      </c>
      <c r="E36" s="33">
        <v>0</v>
      </c>
      <c r="F36" s="33">
        <v>0</v>
      </c>
      <c r="G36" s="33">
        <v>8</v>
      </c>
      <c r="H36" s="33">
        <v>80</v>
      </c>
      <c r="I36" s="33">
        <v>26</v>
      </c>
      <c r="J36" s="33">
        <v>220</v>
      </c>
      <c r="K36" s="33">
        <v>0</v>
      </c>
      <c r="L36" s="33">
        <v>1</v>
      </c>
      <c r="M36" s="33">
        <v>0</v>
      </c>
      <c r="N36" s="33">
        <v>0</v>
      </c>
    </row>
    <row r="37" spans="1:14" ht="18" customHeight="1">
      <c r="A37" s="162"/>
      <c r="B37" s="162"/>
      <c r="C37" s="54" t="s">
        <v>209</v>
      </c>
      <c r="D37" s="57" t="s">
        <v>210</v>
      </c>
      <c r="E37" s="33">
        <f t="shared" ref="E37:N37" si="2">E34+E35-E36</f>
        <v>5</v>
      </c>
      <c r="F37" s="33">
        <v>41</v>
      </c>
      <c r="G37" s="33">
        <f t="shared" si="2"/>
        <v>473</v>
      </c>
      <c r="H37" s="33">
        <f t="shared" si="2"/>
        <v>442</v>
      </c>
      <c r="I37" s="33">
        <f t="shared" si="2"/>
        <v>27</v>
      </c>
      <c r="J37" s="33">
        <f t="shared" si="2"/>
        <v>-129</v>
      </c>
      <c r="K37" s="33">
        <f t="shared" si="2"/>
        <v>-135</v>
      </c>
      <c r="L37" s="33">
        <v>-187</v>
      </c>
      <c r="M37" s="33">
        <f t="shared" si="2"/>
        <v>3</v>
      </c>
      <c r="N37" s="33">
        <f t="shared" si="2"/>
        <v>5</v>
      </c>
    </row>
    <row r="38" spans="1:14" ht="18" customHeight="1">
      <c r="A38" s="162"/>
      <c r="B38" s="162"/>
      <c r="C38" s="54" t="s">
        <v>211</v>
      </c>
      <c r="D38" s="57" t="s">
        <v>212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ht="18" customHeight="1">
      <c r="A39" s="162"/>
      <c r="B39" s="162"/>
      <c r="C39" s="54" t="s">
        <v>213</v>
      </c>
      <c r="D39" s="57" t="s">
        <v>214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</row>
    <row r="40" spans="1:14" ht="18" customHeight="1">
      <c r="A40" s="162"/>
      <c r="B40" s="162"/>
      <c r="C40" s="54" t="s">
        <v>215</v>
      </c>
      <c r="D40" s="57" t="s">
        <v>216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-5</v>
      </c>
      <c r="K40" s="33">
        <v>1</v>
      </c>
      <c r="L40" s="33">
        <v>1</v>
      </c>
      <c r="M40" s="33">
        <v>1</v>
      </c>
      <c r="N40" s="33">
        <v>1</v>
      </c>
    </row>
    <row r="41" spans="1:14" ht="18" customHeight="1">
      <c r="A41" s="162"/>
      <c r="B41" s="162"/>
      <c r="C41" s="56" t="s">
        <v>217</v>
      </c>
      <c r="D41" s="57" t="s">
        <v>218</v>
      </c>
      <c r="E41" s="33">
        <f>E34+E35-E36-E40</f>
        <v>5</v>
      </c>
      <c r="F41" s="33">
        <v>41</v>
      </c>
      <c r="G41" s="33">
        <f t="shared" ref="G41:N41" si="3">G34+G35-G36-G40</f>
        <v>473</v>
      </c>
      <c r="H41" s="33">
        <f t="shared" si="3"/>
        <v>442</v>
      </c>
      <c r="I41" s="33">
        <f t="shared" si="3"/>
        <v>27</v>
      </c>
      <c r="J41" s="33">
        <f t="shared" si="3"/>
        <v>-124</v>
      </c>
      <c r="K41" s="33">
        <f t="shared" si="3"/>
        <v>-136</v>
      </c>
      <c r="L41" s="33">
        <v>-188</v>
      </c>
      <c r="M41" s="33">
        <f t="shared" si="3"/>
        <v>2</v>
      </c>
      <c r="N41" s="33">
        <f t="shared" si="3"/>
        <v>4</v>
      </c>
    </row>
    <row r="42" spans="1:14" ht="18" customHeight="1">
      <c r="A42" s="162"/>
      <c r="B42" s="162"/>
      <c r="C42" s="173" t="s">
        <v>219</v>
      </c>
      <c r="D42" s="173"/>
      <c r="E42" s="33">
        <f t="shared" ref="E42:N42" si="4">E37+E38-E39-E40</f>
        <v>5</v>
      </c>
      <c r="F42" s="33">
        <v>41</v>
      </c>
      <c r="G42" s="33">
        <f t="shared" si="4"/>
        <v>473</v>
      </c>
      <c r="H42" s="33">
        <f t="shared" si="4"/>
        <v>442</v>
      </c>
      <c r="I42" s="33">
        <f t="shared" si="4"/>
        <v>27</v>
      </c>
      <c r="J42" s="33">
        <f t="shared" si="4"/>
        <v>-124</v>
      </c>
      <c r="K42" s="33">
        <f t="shared" si="4"/>
        <v>-136</v>
      </c>
      <c r="L42" s="33">
        <f t="shared" si="4"/>
        <v>-188</v>
      </c>
      <c r="M42" s="33">
        <f t="shared" si="4"/>
        <v>2</v>
      </c>
      <c r="N42" s="33">
        <f t="shared" si="4"/>
        <v>4</v>
      </c>
    </row>
    <row r="43" spans="1:14" ht="18" customHeight="1">
      <c r="A43" s="162"/>
      <c r="B43" s="162"/>
      <c r="C43" s="54" t="s">
        <v>220</v>
      </c>
      <c r="D43" s="57" t="s">
        <v>221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/>
      <c r="K43" s="33">
        <v>0</v>
      </c>
      <c r="L43" s="33"/>
      <c r="M43" s="33">
        <v>0</v>
      </c>
      <c r="N43" s="33">
        <v>0</v>
      </c>
    </row>
    <row r="44" spans="1:14" ht="18" customHeight="1">
      <c r="A44" s="162"/>
      <c r="B44" s="162"/>
      <c r="C44" s="56" t="s">
        <v>222</v>
      </c>
      <c r="D44" s="59" t="s">
        <v>223</v>
      </c>
      <c r="E44" s="33">
        <f>E41+E43</f>
        <v>5</v>
      </c>
      <c r="F44" s="33">
        <v>41</v>
      </c>
      <c r="G44" s="33">
        <f t="shared" ref="G44:N44" si="5">G41+G43</f>
        <v>473</v>
      </c>
      <c r="H44" s="33">
        <f t="shared" si="5"/>
        <v>442</v>
      </c>
      <c r="I44" s="33">
        <f t="shared" si="5"/>
        <v>27</v>
      </c>
      <c r="J44" s="33">
        <f t="shared" si="5"/>
        <v>-124</v>
      </c>
      <c r="K44" s="33">
        <f t="shared" si="5"/>
        <v>-136</v>
      </c>
      <c r="L44" s="33">
        <f t="shared" si="5"/>
        <v>-188</v>
      </c>
      <c r="M44" s="33">
        <f t="shared" si="5"/>
        <v>2</v>
      </c>
      <c r="N44" s="33">
        <f t="shared" si="5"/>
        <v>4</v>
      </c>
    </row>
    <row r="45" spans="1:14" ht="14.1" customHeight="1">
      <c r="A45" s="60" t="s">
        <v>224</v>
      </c>
    </row>
    <row r="46" spans="1:14" ht="14.1" customHeight="1">
      <c r="A46" s="60" t="s">
        <v>225</v>
      </c>
    </row>
    <row r="47" spans="1:14">
      <c r="A47" s="61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2022-07-07T08:41:34Z</cp:lastPrinted>
  <dcterms:created xsi:type="dcterms:W3CDTF">1999-07-06T05:17:05Z</dcterms:created>
  <dcterms:modified xsi:type="dcterms:W3CDTF">2023-08-17T05:06:46Z</dcterms:modified>
</cp:coreProperties>
</file>