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\\192.168.0.241\共有\【財政状況】\令和5年度\02 団体回答\02 政令市\浜松市\"/>
    </mc:Choice>
  </mc:AlternateContent>
  <xr:revisionPtr revIDLastSave="0" documentId="8_{C4C608EE-F3AA-41B7-944C-75DA623836A7}" xr6:coauthVersionLast="47" xr6:coauthVersionMax="47" xr10:uidLastSave="{00000000-0000-0000-0000-000000000000}"/>
  <bookViews>
    <workbookView xWindow="-120" yWindow="-120" windowWidth="29040" windowHeight="15840" tabRatio="826" xr2:uid="{00000000-000D-0000-FFFF-FFFF00000000}"/>
  </bookViews>
  <sheets>
    <sheet name="1.普通会計予算（R4-5年度）" sheetId="2" r:id="rId1"/>
    <sheet name="2.公営企業会計予算（R4-5年度）" sheetId="6" r:id="rId2"/>
    <sheet name="3.(1)普通会計決算（R2-3年度）" sheetId="7" r:id="rId3"/>
    <sheet name="3.(2)財政指標等（H29‐R3年度）" sheetId="8" r:id="rId4"/>
    <sheet name="4.公営企業会計決算（R2-3年度）" sheetId="9" r:id="rId5"/>
    <sheet name="5.三セク決算（R2-3年度）" sheetId="10" r:id="rId6"/>
  </sheets>
  <definedNames>
    <definedName name="_xlnm.Print_Area" localSheetId="0">'1.普通会計予算（R4-5年度）'!$A$1:$I$42</definedName>
    <definedName name="_xlnm.Print_Area" localSheetId="1">'2.公営企業会計予算（R4-5年度）'!$A$1:$O$50</definedName>
    <definedName name="_xlnm.Print_Area" localSheetId="2">'3.(1)普通会計決算（R2-3年度）'!$A$1:$I$42</definedName>
    <definedName name="_xlnm.Print_Area" localSheetId="3">'3.(2)財政指標等（H29‐R3年度）'!$A$1:$I$35</definedName>
    <definedName name="_xlnm.Print_Area" localSheetId="4">'4.公営企業会計決算（R2-3年度）'!$A$1:$O$49</definedName>
    <definedName name="_xlnm.Print_Area" localSheetId="5">'5.三セク決算（R2-3年度）'!$A$1:$N$46</definedName>
    <definedName name="_xlnm.Print_Titles" localSheetId="1">'2.公営企業会計予算（R4-5年度）'!$1:$4</definedName>
    <definedName name="_xlnm.Print_Titles" localSheetId="4">'4.公営企業会計決算（R2-3年度）'!$1:$4</definedName>
  </definedNames>
  <calcPr calcId="191029"/>
</workbook>
</file>

<file path=xl/calcChain.xml><?xml version="1.0" encoding="utf-8"?>
<calcChain xmlns="http://schemas.openxmlformats.org/spreadsheetml/2006/main">
  <c r="J44" i="9" l="1"/>
  <c r="J39" i="9"/>
  <c r="K44" i="6"/>
  <c r="J44" i="6"/>
  <c r="K39" i="6"/>
  <c r="K45" i="6" s="1"/>
  <c r="J39" i="6"/>
  <c r="J45" i="9" l="1"/>
  <c r="J45" i="6"/>
  <c r="G25" i="9"/>
  <c r="I24" i="9"/>
  <c r="I27" i="9" s="1"/>
  <c r="H24" i="9"/>
  <c r="H27" i="9" s="1"/>
  <c r="G24" i="9"/>
  <c r="G27" i="9" s="1"/>
  <c r="F24" i="9"/>
  <c r="F27" i="9" s="1"/>
  <c r="I16" i="9"/>
  <c r="H16" i="9"/>
  <c r="G16" i="9"/>
  <c r="F16" i="9"/>
  <c r="I15" i="9"/>
  <c r="H15" i="9"/>
  <c r="G15" i="9"/>
  <c r="F15" i="9"/>
  <c r="I14" i="9"/>
  <c r="H14" i="9"/>
  <c r="G14" i="9"/>
  <c r="F14" i="9"/>
  <c r="I24" i="6"/>
  <c r="I27" i="6" s="1"/>
  <c r="H24" i="6"/>
  <c r="H27" i="6" s="1"/>
  <c r="G24" i="6"/>
  <c r="G27" i="6" s="1"/>
  <c r="F24" i="6"/>
  <c r="F27" i="6" s="1"/>
  <c r="I16" i="6"/>
  <c r="H16" i="6"/>
  <c r="G16" i="6"/>
  <c r="F16" i="6"/>
  <c r="I15" i="6"/>
  <c r="H15" i="6"/>
  <c r="G15" i="6"/>
  <c r="F15" i="6"/>
  <c r="I14" i="6"/>
  <c r="H14" i="6"/>
  <c r="G14" i="6"/>
  <c r="F14" i="6"/>
  <c r="E31" i="10" l="1"/>
  <c r="E34" i="10" s="1"/>
  <c r="E37" i="10" l="1"/>
  <c r="E42" i="10" s="1"/>
  <c r="E41" i="10"/>
  <c r="E44" i="10" s="1"/>
  <c r="H48" i="9"/>
  <c r="H47" i="9"/>
  <c r="H46" i="9"/>
  <c r="H43" i="9"/>
  <c r="H42" i="9"/>
  <c r="H40" i="9"/>
  <c r="H38" i="9"/>
  <c r="H37" i="9"/>
  <c r="H36" i="9"/>
  <c r="H35" i="9"/>
  <c r="H34" i="9"/>
  <c r="H33" i="9"/>
  <c r="H32" i="9"/>
  <c r="H39" i="9" s="1"/>
  <c r="F44" i="9"/>
  <c r="F39" i="9"/>
  <c r="F45" i="9" s="1"/>
  <c r="H46" i="6"/>
  <c r="H43" i="6"/>
  <c r="H42" i="6"/>
  <c r="H38" i="6"/>
  <c r="H37" i="6"/>
  <c r="H36" i="6"/>
  <c r="H35" i="6"/>
  <c r="H34" i="6"/>
  <c r="H33" i="6"/>
  <c r="H32" i="6"/>
  <c r="F44" i="6"/>
  <c r="F39" i="6"/>
  <c r="F45" i="6" s="1"/>
  <c r="H44" i="9" l="1"/>
  <c r="H45" i="9" s="1"/>
  <c r="I44" i="9"/>
  <c r="I39" i="9"/>
  <c r="I45" i="9" s="1"/>
  <c r="G44" i="9"/>
  <c r="G39" i="9"/>
  <c r="G45" i="9" s="1"/>
  <c r="H44" i="6"/>
  <c r="H39" i="6"/>
  <c r="I45" i="6"/>
  <c r="I44" i="6"/>
  <c r="I39" i="6"/>
  <c r="G44" i="6"/>
  <c r="G39" i="6"/>
  <c r="G45" i="6" s="1"/>
  <c r="H45" i="6" l="1"/>
  <c r="K24" i="9"/>
  <c r="K27" i="9" s="1"/>
  <c r="J24" i="9"/>
  <c r="J27" i="9" s="1"/>
  <c r="K16" i="9"/>
  <c r="J16" i="9"/>
  <c r="K15" i="9"/>
  <c r="J15" i="9"/>
  <c r="K14" i="9"/>
  <c r="J14" i="9"/>
  <c r="K24" i="6"/>
  <c r="K27" i="6" s="1"/>
  <c r="J24" i="6"/>
  <c r="J27" i="6" s="1"/>
  <c r="K16" i="6"/>
  <c r="J16" i="6"/>
  <c r="K15" i="6"/>
  <c r="J15" i="6"/>
  <c r="K14" i="6"/>
  <c r="J14" i="6"/>
  <c r="M44" i="9" l="1"/>
  <c r="L44" i="9"/>
  <c r="M39" i="9"/>
  <c r="M45" i="9" s="1"/>
  <c r="L39" i="9"/>
  <c r="L45" i="9" s="1"/>
  <c r="M44" i="6"/>
  <c r="L44" i="6"/>
  <c r="M39" i="6"/>
  <c r="M45" i="6" s="1"/>
  <c r="L39" i="6"/>
  <c r="L45" i="6" s="1"/>
  <c r="I22" i="8" l="1"/>
  <c r="I20" i="8"/>
  <c r="F34" i="7"/>
  <c r="F27" i="7"/>
  <c r="F23" i="7"/>
  <c r="F27" i="2" l="1"/>
  <c r="I39" i="2"/>
  <c r="F35" i="2"/>
  <c r="F34" i="2" s="1"/>
  <c r="F23" i="2"/>
  <c r="F22" i="2"/>
  <c r="F40" i="2" l="1"/>
  <c r="H40" i="2" l="1"/>
  <c r="H22" i="2"/>
  <c r="H40" i="7"/>
  <c r="H22" i="7"/>
  <c r="I19" i="8"/>
  <c r="E24" i="8"/>
  <c r="E22" i="8" s="1"/>
  <c r="H22" i="8"/>
  <c r="H20" i="8"/>
  <c r="G20" i="8"/>
  <c r="F20" i="8"/>
  <c r="E20" i="8"/>
  <c r="H19" i="8"/>
  <c r="H23" i="8" s="1"/>
  <c r="G19" i="8"/>
  <c r="F19" i="8"/>
  <c r="E19" i="8"/>
  <c r="E23" i="8" l="1"/>
  <c r="F24" i="8"/>
  <c r="F23" i="8" s="1"/>
  <c r="H21" i="8"/>
  <c r="E21" i="8"/>
  <c r="F21" i="8"/>
  <c r="G21" i="8"/>
  <c r="G24" i="8" l="1"/>
  <c r="F22" i="8"/>
  <c r="G22" i="8" l="1"/>
  <c r="G23" i="8"/>
  <c r="I16" i="2" l="1"/>
  <c r="F40" i="7"/>
  <c r="G38" i="2"/>
  <c r="G20" i="2"/>
  <c r="I36" i="2"/>
  <c r="N31" i="10"/>
  <c r="N34" i="10" s="1"/>
  <c r="M31" i="10"/>
  <c r="M34" i="10" s="1"/>
  <c r="L31" i="10"/>
  <c r="L34" i="10" s="1"/>
  <c r="L41" i="10" s="1"/>
  <c r="L44" i="10" s="1"/>
  <c r="K31" i="10"/>
  <c r="K34" i="10" s="1"/>
  <c r="K41" i="10" s="1"/>
  <c r="K44" i="10" s="1"/>
  <c r="J31" i="10"/>
  <c r="J34" i="10" s="1"/>
  <c r="I31" i="10"/>
  <c r="I34" i="10" s="1"/>
  <c r="H31" i="10"/>
  <c r="H34" i="10" s="1"/>
  <c r="G31" i="10"/>
  <c r="G34" i="10" s="1"/>
  <c r="O44" i="9"/>
  <c r="N44" i="9"/>
  <c r="O39" i="9"/>
  <c r="N39" i="9"/>
  <c r="O24" i="9"/>
  <c r="O27" i="9" s="1"/>
  <c r="N24" i="9"/>
  <c r="N27" i="9" s="1"/>
  <c r="M24" i="9"/>
  <c r="M27" i="9" s="1"/>
  <c r="L24" i="9"/>
  <c r="L27" i="9" s="1"/>
  <c r="O16" i="9"/>
  <c r="N16" i="9"/>
  <c r="M16" i="9"/>
  <c r="L16" i="9"/>
  <c r="O15" i="9"/>
  <c r="N15" i="9"/>
  <c r="M15" i="9"/>
  <c r="L15" i="9"/>
  <c r="O14" i="9"/>
  <c r="N14" i="9"/>
  <c r="M14" i="9"/>
  <c r="L14" i="9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0" i="7"/>
  <c r="I19" i="7"/>
  <c r="I18" i="7"/>
  <c r="I17" i="7"/>
  <c r="I16" i="7"/>
  <c r="I15" i="7"/>
  <c r="I14" i="7"/>
  <c r="I13" i="7"/>
  <c r="I12" i="7"/>
  <c r="I11" i="7"/>
  <c r="I10" i="7"/>
  <c r="I9" i="7"/>
  <c r="O44" i="6"/>
  <c r="N44" i="6"/>
  <c r="O39" i="6"/>
  <c r="N39" i="6"/>
  <c r="O24" i="6"/>
  <c r="O27" i="6" s="1"/>
  <c r="N24" i="6"/>
  <c r="N27" i="6" s="1"/>
  <c r="M24" i="6"/>
  <c r="M27" i="6" s="1"/>
  <c r="L24" i="6"/>
  <c r="L27" i="6" s="1"/>
  <c r="O16" i="6"/>
  <c r="N16" i="6"/>
  <c r="M16" i="6"/>
  <c r="L16" i="6"/>
  <c r="O15" i="6"/>
  <c r="N15" i="6"/>
  <c r="M15" i="6"/>
  <c r="L15" i="6"/>
  <c r="O14" i="6"/>
  <c r="N14" i="6"/>
  <c r="M14" i="6"/>
  <c r="L14" i="6"/>
  <c r="I38" i="2"/>
  <c r="I37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1" i="2"/>
  <c r="I20" i="2"/>
  <c r="I17" i="2"/>
  <c r="I15" i="2"/>
  <c r="I14" i="2"/>
  <c r="I13" i="2"/>
  <c r="I10" i="2"/>
  <c r="I9" i="2"/>
  <c r="I11" i="2"/>
  <c r="I12" i="2"/>
  <c r="I18" i="2"/>
  <c r="I19" i="2"/>
  <c r="O45" i="6" l="1"/>
  <c r="G31" i="2"/>
  <c r="G34" i="2"/>
  <c r="O45" i="9"/>
  <c r="I23" i="8"/>
  <c r="I21" i="8"/>
  <c r="G40" i="2"/>
  <c r="G21" i="2"/>
  <c r="N45" i="6"/>
  <c r="I40" i="7"/>
  <c r="K37" i="10"/>
  <c r="K42" i="10" s="1"/>
  <c r="G13" i="2"/>
  <c r="G31" i="7"/>
  <c r="G39" i="7"/>
  <c r="N45" i="9"/>
  <c r="G24" i="7"/>
  <c r="G28" i="7"/>
  <c r="G32" i="7"/>
  <c r="G36" i="7"/>
  <c r="G40" i="7"/>
  <c r="G25" i="7"/>
  <c r="G29" i="7"/>
  <c r="G33" i="7"/>
  <c r="G37" i="7"/>
  <c r="G26" i="2"/>
  <c r="G26" i="7"/>
  <c r="G30" i="7"/>
  <c r="G34" i="7"/>
  <c r="G38" i="7"/>
  <c r="G23" i="7"/>
  <c r="G27" i="7"/>
  <c r="G35" i="7"/>
  <c r="H41" i="10"/>
  <c r="H44" i="10" s="1"/>
  <c r="H37" i="10"/>
  <c r="H42" i="10" s="1"/>
  <c r="I37" i="10"/>
  <c r="I42" i="10" s="1"/>
  <c r="I41" i="10"/>
  <c r="I44" i="10" s="1"/>
  <c r="L37" i="10"/>
  <c r="L42" i="10" s="1"/>
  <c r="G9" i="2"/>
  <c r="I22" i="2"/>
  <c r="G22" i="2"/>
  <c r="G10" i="2"/>
  <c r="G16" i="2"/>
  <c r="G14" i="2"/>
  <c r="G19" i="2"/>
  <c r="G37" i="10"/>
  <c r="G42" i="10" s="1"/>
  <c r="G41" i="10"/>
  <c r="G44" i="10" s="1"/>
  <c r="M37" i="10"/>
  <c r="M42" i="10" s="1"/>
  <c r="M41" i="10"/>
  <c r="M44" i="10" s="1"/>
  <c r="N41" i="10"/>
  <c r="N44" i="10" s="1"/>
  <c r="N37" i="10"/>
  <c r="N42" i="10" s="1"/>
  <c r="J41" i="10"/>
  <c r="J44" i="10" s="1"/>
  <c r="J37" i="10"/>
  <c r="J42" i="10" s="1"/>
  <c r="G29" i="2"/>
  <c r="G30" i="2"/>
  <c r="I40" i="2"/>
  <c r="G17" i="2"/>
  <c r="G24" i="2"/>
  <c r="G35" i="2"/>
  <c r="G37" i="2"/>
  <c r="G39" i="2"/>
  <c r="G28" i="2"/>
  <c r="G15" i="2"/>
  <c r="G32" i="2"/>
  <c r="G27" i="2"/>
  <c r="G12" i="2"/>
  <c r="G18" i="2"/>
  <c r="G11" i="2"/>
  <c r="G33" i="2"/>
  <c r="G23" i="2"/>
  <c r="G25" i="2"/>
  <c r="G36" i="2"/>
  <c r="I21" i="7"/>
  <c r="F22" i="7"/>
  <c r="G10" i="7" s="1"/>
  <c r="G14" i="7" l="1"/>
  <c r="G11" i="7"/>
  <c r="G15" i="7"/>
  <c r="G12" i="7"/>
  <c r="G18" i="7"/>
  <c r="G22" i="7"/>
  <c r="G17" i="7"/>
  <c r="G19" i="7"/>
  <c r="G20" i="7"/>
  <c r="G13" i="7"/>
  <c r="G9" i="7"/>
  <c r="G16" i="7"/>
  <c r="I22" i="7"/>
  <c r="G21" i="7"/>
</calcChain>
</file>

<file path=xl/sharedStrings.xml><?xml version="1.0" encoding="utf-8"?>
<sst xmlns="http://schemas.openxmlformats.org/spreadsheetml/2006/main" count="513" uniqueCount="262">
  <si>
    <t>団体名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</si>
  <si>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</si>
  <si>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</si>
  <si>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</si>
  <si>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</si>
  <si>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</si>
  <si>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</si>
  <si>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</si>
  <si>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</si>
  <si>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</si>
  <si>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</si>
  <si>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</si>
  <si>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</si>
  <si>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</si>
  <si>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</si>
  <si>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</si>
  <si>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</si>
  <si>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</si>
  <si>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</si>
  <si>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</si>
  <si>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</si>
  <si>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</si>
  <si>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</si>
  <si>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</si>
  <si>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</si>
  <si>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</si>
  <si>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</si>
  <si>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</si>
  <si>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</si>
  <si>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</si>
  <si>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</si>
  <si>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</si>
  <si>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</si>
  <si>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</si>
  <si>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</si>
  <si>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</si>
  <si>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</si>
  <si>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</si>
  <si>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</si>
  <si>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</si>
  <si>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</si>
  <si>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</si>
  <si>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</si>
  <si>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</si>
  <si>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</si>
  <si>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</si>
  <si>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</si>
  <si>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</si>
  <si>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</si>
  <si>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</si>
  <si>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</si>
  <si>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</si>
  <si>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</si>
  <si>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</si>
  <si>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</si>
  <si>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</si>
  <si>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</si>
  <si>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</si>
  <si>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</si>
  <si>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</si>
  <si>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</si>
  <si>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</si>
  <si>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</si>
  <si>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</si>
  <si>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</si>
  <si>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</si>
  <si>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</si>
  <si>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</si>
  <si>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</si>
  <si>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</si>
  <si>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</si>
  <si>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</si>
  <si>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</si>
  <si>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</si>
  <si>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</si>
  <si>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</si>
  <si>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</si>
  <si>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</si>
  <si>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</si>
  <si>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</si>
  <si>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入</t>
    <rPh sb="0" eb="1">
      <t>トシ</t>
    </rPh>
    <rPh sb="3" eb="4">
      <t>イ</t>
    </rPh>
    <phoneticPr fontId="8"/>
  </si>
  <si>
    <t>歳　　出</t>
    <rPh sb="0" eb="1">
      <t>トシ</t>
    </rPh>
    <rPh sb="3" eb="4">
      <t>デ</t>
    </rPh>
    <phoneticPr fontId="8"/>
  </si>
  <si>
    <t>（注）原則として表示単位未満を四捨五入して端数調整していないため、合計等と一致しない場合がある。</t>
    <phoneticPr fontId="7"/>
  </si>
  <si>
    <t>損益収支</t>
  </si>
  <si>
    <t>資本収支</t>
  </si>
  <si>
    <t>収益的収支</t>
  </si>
  <si>
    <t>資本的収支</t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</si>
  <si>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</si>
  <si>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</si>
  <si>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</si>
  <si>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</si>
  <si>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</si>
  <si>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</si>
  <si>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</si>
  <si>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</si>
  <si>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</si>
  <si>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</si>
  <si>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(c=a-b)</t>
    <phoneticPr fontId="8"/>
  </si>
  <si>
    <t>(f=d-e)</t>
    <phoneticPr fontId="8"/>
  </si>
  <si>
    <t>(g=c+f)</t>
    <phoneticPr fontId="8"/>
  </si>
  <si>
    <t>（単位：百万円）</t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</si>
  <si>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</si>
  <si>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</si>
  <si>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phoneticPr fontId="7"/>
  </si>
  <si>
    <t>（単位：百万円、％）</t>
    <phoneticPr fontId="7"/>
  </si>
  <si>
    <t>３.普通会計の状況</t>
    <phoneticPr fontId="7"/>
  </si>
  <si>
    <t>（単位：百万円、％）</t>
    <phoneticPr fontId="7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</si>
  <si>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</si>
  <si>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</si>
  <si>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</si>
  <si>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</si>
  <si>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</si>
  <si>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</si>
  <si>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</si>
  <si>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</si>
  <si>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</si>
  <si>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</si>
  <si>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7"/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</si>
  <si>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</si>
  <si>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</t>
    </rPh>
    <rPh sb="2" eb="5">
      <t>ショウカンキン</t>
    </rPh>
    <phoneticPr fontId="7"/>
  </si>
  <si>
    <t>実質単年度収支</t>
    <rPh sb="0" eb="2">
      <t>ジッシツ</t>
    </rPh>
    <phoneticPr fontId="7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</si>
  <si>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</si>
  <si>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</si>
  <si>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</si>
  <si>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</si>
  <si>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</si>
  <si>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</si>
  <si>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</si>
  <si>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</si>
  <si>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</si>
  <si>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</si>
  <si>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7"/>
  </si>
  <si>
    <t>一人あたり後年度財政負担</t>
  </si>
  <si>
    <t>(f/g、円)</t>
    <rPh sb="5" eb="6">
      <t>エン</t>
    </rPh>
    <phoneticPr fontId="7"/>
  </si>
  <si>
    <t>人口　（注 1）</t>
    <rPh sb="4" eb="5">
      <t>チュウ</t>
    </rPh>
    <phoneticPr fontId="8"/>
  </si>
  <si>
    <t>(g、人)</t>
    <rPh sb="3" eb="4">
      <t>ニン</t>
    </rPh>
    <phoneticPr fontId="7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</si>
  <si>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</si>
  <si>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</si>
  <si>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</si>
  <si>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</si>
  <si>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</si>
  <si>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</si>
  <si>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</si>
  <si>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</si>
  <si>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7"/>
  </si>
  <si>
    <t>将来負担比率</t>
    <rPh sb="0" eb="2">
      <t>ショウライ</t>
    </rPh>
    <rPh sb="2" eb="4">
      <t>フタン</t>
    </rPh>
    <rPh sb="4" eb="6">
      <t>ヒリツ</t>
    </rPh>
    <phoneticPr fontId="7"/>
  </si>
  <si>
    <t>（注）原則として表示単位未満を四捨五入して端数調整していないため、合計等と一致しない場合がある。</t>
    <phoneticPr fontId="7"/>
  </si>
  <si>
    <t>４.公営企業会計の状況</t>
    <phoneticPr fontId="7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</si>
  <si>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</si>
  <si>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</si>
  <si>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</si>
  <si>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</si>
  <si>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</si>
  <si>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</si>
  <si>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</si>
  <si>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</si>
  <si>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</si>
  <si>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</si>
  <si>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（単位：百万円）</t>
    <phoneticPr fontId="7"/>
  </si>
  <si>
    <t>(c=a-b)</t>
    <phoneticPr fontId="8"/>
  </si>
  <si>
    <t>(f=d-e)</t>
    <phoneticPr fontId="8"/>
  </si>
  <si>
    <t>(g=c+f)</t>
    <phoneticPr fontId="8"/>
  </si>
  <si>
    <t>（注）原則として表示単位未満を四捨五入して端数調整していないため、合計等と一致しない場合がある。</t>
    <phoneticPr fontId="7"/>
  </si>
  <si>
    <t>５.第三セクター(公社・株式会社形態の三セク)の状況</t>
    <phoneticPr fontId="7"/>
  </si>
  <si>
    <t>　（単位：百万円）</t>
  </si>
  <si>
    <t>出資状況</t>
    <rPh sb="0" eb="2">
      <t>シュッシ</t>
    </rPh>
    <rPh sb="2" eb="4">
      <t>ジョウキョウ</t>
    </rPh>
    <phoneticPr fontId="7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</si>
  <si>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</si>
  <si>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</si>
  <si>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</si>
  <si>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</si>
  <si>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</si>
  <si>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</si>
  <si>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</si>
  <si>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</si>
  <si>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</si>
  <si>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</si>
  <si>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</si>
  <si>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</si>
  <si>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</si>
  <si>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</si>
  <si>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</si>
  <si>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</si>
  <si>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</si>
  <si>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</si>
  <si>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</si>
  <si>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</si>
  <si>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</si>
  <si>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</si>
  <si>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</si>
  <si>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</si>
  <si>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7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</si>
  <si>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</si>
  <si>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</si>
  <si>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</si>
  <si>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7"/>
  </si>
  <si>
    <t>(c)</t>
    <phoneticPr fontId="7"/>
  </si>
  <si>
    <t xml:space="preserve">営業利益          </t>
  </si>
  <si>
    <t>(d=a-b-c)</t>
    <phoneticPr fontId="7"/>
  </si>
  <si>
    <t>営業外収益</t>
  </si>
  <si>
    <t>(e)</t>
    <phoneticPr fontId="7"/>
  </si>
  <si>
    <t>営業外費用</t>
  </si>
  <si>
    <t>(f)</t>
    <phoneticPr fontId="7"/>
  </si>
  <si>
    <t xml:space="preserve">経常利益      </t>
  </si>
  <si>
    <t>(g=d+e-f)</t>
    <phoneticPr fontId="7"/>
  </si>
  <si>
    <t>特別損失</t>
    <rPh sb="0" eb="2">
      <t>トクベツ</t>
    </rPh>
    <rPh sb="2" eb="4">
      <t>ソンシツ</t>
    </rPh>
    <phoneticPr fontId="8"/>
  </si>
  <si>
    <t>特別利益</t>
  </si>
  <si>
    <t>(h)</t>
    <phoneticPr fontId="7"/>
  </si>
  <si>
    <t>特別損失</t>
  </si>
  <si>
    <t>(i)</t>
    <phoneticPr fontId="7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</si>
  <si>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7"/>
  </si>
  <si>
    <t>(j=g+h-i)</t>
    <phoneticPr fontId="7"/>
  </si>
  <si>
    <t>特定準備金取崩</t>
    <rPh sb="0" eb="2">
      <t>トクテイ</t>
    </rPh>
    <rPh sb="2" eb="5">
      <t>ジュンビキン</t>
    </rPh>
    <rPh sb="5" eb="7">
      <t>トリクズシ</t>
    </rPh>
    <phoneticPr fontId="7"/>
  </si>
  <si>
    <t>(k)</t>
    <phoneticPr fontId="7"/>
  </si>
  <si>
    <t>特定準備金繰入</t>
    <rPh sb="0" eb="2">
      <t>トクテイ</t>
    </rPh>
    <rPh sb="2" eb="5">
      <t>ジュンビキン</t>
    </rPh>
    <rPh sb="5" eb="7">
      <t>クリイレ</t>
    </rPh>
    <phoneticPr fontId="7"/>
  </si>
  <si>
    <t>(l)</t>
    <phoneticPr fontId="7"/>
  </si>
  <si>
    <t>法人税等</t>
  </si>
  <si>
    <t>(m)</t>
    <phoneticPr fontId="7"/>
  </si>
  <si>
    <t xml:space="preserve">当期利益  </t>
  </si>
  <si>
    <t>(ｎ=g+h-i-m)</t>
    <phoneticPr fontId="7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</si>
  <si>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7"/>
  </si>
  <si>
    <t>前期繰越利益</t>
  </si>
  <si>
    <t>(o)</t>
    <phoneticPr fontId="7"/>
  </si>
  <si>
    <t xml:space="preserve">当期未処分利益    </t>
  </si>
  <si>
    <t>(p=n+o)</t>
    <phoneticPr fontId="7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</si>
  <si>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7"/>
  </si>
  <si>
    <t>（注２）原則として表示単位未満を四捨五入して端数調整していないため、合計等と一致しない場合がある。</t>
    <phoneticPr fontId="7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</si>
  <si>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</si>
  <si>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</si>
  <si>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t>元年度</t>
    <rPh sb="0" eb="1">
      <t>ガン</t>
    </rPh>
    <rPh sb="1" eb="3">
      <t>ネンド</t>
    </rPh>
    <phoneticPr fontId="7"/>
  </si>
  <si>
    <t>２年度</t>
    <rPh sb="1" eb="3">
      <t>ネンド</t>
    </rPh>
    <phoneticPr fontId="7"/>
  </si>
  <si>
    <t>予算額</t>
    <phoneticPr fontId="7"/>
  </si>
  <si>
    <t>決算額</t>
    <phoneticPr fontId="15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</si>
  <si>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7"/>
  </si>
  <si>
    <t>令和５年度</t>
    <rPh sb="3" eb="5">
      <t>ネンド</t>
    </rPh>
    <phoneticPr fontId="7"/>
  </si>
  <si>
    <t>(令和５年度予算ﾍﾞｰｽ）</t>
    <rPh sb="6" eb="8">
      <t>ヨサン</t>
    </rPh>
    <phoneticPr fontId="7"/>
  </si>
  <si>
    <t>令和５年度</t>
    <phoneticPr fontId="7"/>
  </si>
  <si>
    <t>（1）令和３年度普通会計決算の状況</t>
    <phoneticPr fontId="7"/>
  </si>
  <si>
    <t>令和３年度</t>
    <rPh sb="3" eb="5">
      <t>ネンド</t>
    </rPh>
    <phoneticPr fontId="15"/>
  </si>
  <si>
    <t>(令和３年度決算ﾍﾞｰｽ）</t>
    <rPh sb="4" eb="6">
      <t>ネンド</t>
    </rPh>
    <phoneticPr fontId="15"/>
  </si>
  <si>
    <t>(令和３年度決算額）</t>
    <rPh sb="4" eb="6">
      <t>ネンド</t>
    </rPh>
    <phoneticPr fontId="15"/>
  </si>
  <si>
    <t>令和２年度</t>
    <phoneticPr fontId="15"/>
  </si>
  <si>
    <t>３年度</t>
    <rPh sb="1" eb="3">
      <t>ネンド</t>
    </rPh>
    <phoneticPr fontId="7"/>
  </si>
  <si>
    <r>
      <t>（注1）平成29年度～令和元年度は平成27年度国勢調査、令和</t>
    </r>
    <r>
      <rPr>
        <sz val="11"/>
        <rFont val="Meiryo UI"/>
        <family val="1"/>
        <charset val="128"/>
      </rPr>
      <t>2年度～令和3年度は令和2年度国勢調査</t>
    </r>
    <r>
      <rPr>
        <sz val="11"/>
        <rFont val="明朝"/>
        <family val="1"/>
        <charset val="128"/>
      </rPr>
      <t>を基に計上している。</t>
    </r>
    <rPh sb="4" eb="6">
      <t>ヘイセイ</t>
    </rPh>
    <rPh sb="8" eb="10">
      <t>ネンド</t>
    </rPh>
    <rPh sb="11" eb="13">
      <t>レイワ</t>
    </rPh>
    <rPh sb="13" eb="15">
      <t>ガンネン</t>
    </rPh>
    <rPh sb="15" eb="16">
      <t>ド</t>
    </rPh>
    <rPh sb="16" eb="18">
      <t>ヘイネンド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30">
      <t>レイワ</t>
    </rPh>
    <rPh sb="31" eb="33">
      <t>ネンド</t>
    </rPh>
    <rPh sb="34" eb="36">
      <t>レイワ</t>
    </rPh>
    <rPh sb="37" eb="39">
      <t>ネンド</t>
    </rPh>
    <rPh sb="40" eb="42">
      <t>レイワ</t>
    </rPh>
    <rPh sb="43" eb="45">
      <t>ネンド</t>
    </rPh>
    <rPh sb="45" eb="49">
      <t>コクセイチョウサ</t>
    </rPh>
    <rPh sb="50" eb="51">
      <t>モト</t>
    </rPh>
    <rPh sb="52" eb="54">
      <t>ケイジョウ</t>
    </rPh>
    <phoneticPr fontId="9"/>
  </si>
  <si>
    <t>令和４年度</t>
    <rPh sb="3" eb="5">
      <t>ネンド</t>
    </rPh>
    <phoneticPr fontId="7"/>
  </si>
  <si>
    <t>←照会フォルダ　普通会計集計表</t>
    <rPh sb="1" eb="3">
      <t>ショウカイ</t>
    </rPh>
    <rPh sb="8" eb="10">
      <t>フツウ</t>
    </rPh>
    <rPh sb="10" eb="12">
      <t>カイケイ</t>
    </rPh>
    <rPh sb="12" eb="14">
      <t>シュウケイ</t>
    </rPh>
    <rPh sb="14" eb="15">
      <t>ヒョウ</t>
    </rPh>
    <phoneticPr fontId="7"/>
  </si>
  <si>
    <t>←歳入合計－（その他収入以外の収入）</t>
    <rPh sb="1" eb="3">
      <t>サイニュウ</t>
    </rPh>
    <rPh sb="3" eb="5">
      <t>ゴウケイ</t>
    </rPh>
    <rPh sb="9" eb="12">
      <t>タシュウニュウ</t>
    </rPh>
    <rPh sb="12" eb="14">
      <t>イガイ</t>
    </rPh>
    <rPh sb="15" eb="17">
      <t>シュウニュウ</t>
    </rPh>
    <phoneticPr fontId="7"/>
  </si>
  <si>
    <t>←R5当初歳入イロハ</t>
    <rPh sb="3" eb="5">
      <t>トウショ</t>
    </rPh>
    <rPh sb="5" eb="7">
      <t>サイニュウ</t>
    </rPh>
    <phoneticPr fontId="7"/>
  </si>
  <si>
    <t>←決算カード</t>
    <rPh sb="1" eb="3">
      <t>ケッサン</t>
    </rPh>
    <phoneticPr fontId="7"/>
  </si>
  <si>
    <t>←決算手持ち（市税決算額の比較）</t>
    <rPh sb="1" eb="3">
      <t>ケッサン</t>
    </rPh>
    <rPh sb="3" eb="5">
      <t>テモ</t>
    </rPh>
    <rPh sb="7" eb="8">
      <t>シ</t>
    </rPh>
    <rPh sb="8" eb="9">
      <t>ゼイ</t>
    </rPh>
    <rPh sb="9" eb="11">
      <t>ケッサン</t>
    </rPh>
    <rPh sb="11" eb="12">
      <t>ガク</t>
    </rPh>
    <rPh sb="13" eb="15">
      <t>ヒカク</t>
    </rPh>
    <phoneticPr fontId="7"/>
  </si>
  <si>
    <t>←自動計算</t>
    <rPh sb="1" eb="3">
      <t>ジドウ</t>
    </rPh>
    <rPh sb="3" eb="5">
      <t>ケイサン</t>
    </rPh>
    <phoneticPr fontId="7"/>
  </si>
  <si>
    <t>←財政のすがた　本編　３　普通会計決算の分析　 (1) 歳入決算の概要　</t>
    <rPh sb="1" eb="3">
      <t>ザイセイ</t>
    </rPh>
    <rPh sb="8" eb="10">
      <t>ホンペン</t>
    </rPh>
    <phoneticPr fontId="7"/>
  </si>
  <si>
    <t>浜松市</t>
    <rPh sb="0" eb="3">
      <t>ハママツシ</t>
    </rPh>
    <phoneticPr fontId="7"/>
  </si>
  <si>
    <t>浜松市</t>
    <rPh sb="0" eb="3">
      <t>ハママツシ</t>
    </rPh>
    <phoneticPr fontId="15"/>
  </si>
  <si>
    <t>水道事業</t>
    <rPh sb="0" eb="2">
      <t>スイドウ</t>
    </rPh>
    <rPh sb="2" eb="4">
      <t>ジギョウ</t>
    </rPh>
    <phoneticPr fontId="7"/>
  </si>
  <si>
    <t>下水道事業</t>
    <rPh sb="0" eb="3">
      <t>ゲスイドウ</t>
    </rPh>
    <rPh sb="3" eb="5">
      <t>ジギョウ</t>
    </rPh>
    <phoneticPr fontId="7"/>
  </si>
  <si>
    <t>病院事業</t>
    <rPh sb="0" eb="2">
      <t>ビョウイン</t>
    </rPh>
    <rPh sb="2" eb="4">
      <t>ジギョウ</t>
    </rPh>
    <phoneticPr fontId="7"/>
  </si>
  <si>
    <t>と畜事業</t>
    <rPh sb="1" eb="2">
      <t>チク</t>
    </rPh>
    <rPh sb="2" eb="4">
      <t>ジギョウ</t>
    </rPh>
    <phoneticPr fontId="7"/>
  </si>
  <si>
    <t>市場事業</t>
    <rPh sb="0" eb="2">
      <t>シジョウ</t>
    </rPh>
    <rPh sb="2" eb="4">
      <t>ジギョウ</t>
    </rPh>
    <phoneticPr fontId="7"/>
  </si>
  <si>
    <t>駐車場事業</t>
    <rPh sb="0" eb="3">
      <t>チュウシャジョウ</t>
    </rPh>
    <rPh sb="3" eb="5">
      <t>ジギョウ</t>
    </rPh>
    <phoneticPr fontId="7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</si>
  <si>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7"/>
  </si>
  <si>
    <t>なゆた浜北</t>
    <rPh sb="3" eb="5">
      <t>ハマキタ</t>
    </rPh>
    <phoneticPr fontId="7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</si>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</sst>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;[Red]&quot;△&quot;#,##0"/>
    <numFmt numFmtId="180" formatCode="_ * #,##0.00_ ;_ * &quot;▲ &quot;#,##0.00_ ;_ * &quot;－&quot;_ ;_ @_ "/>
    <numFmt numFmtId="181" formatCode="_ * #,##0.000_ ;_ * &quot;▲ &quot;#,##0.000_ ;_ * &quot;－&quot;_ ;_ @_ "/>
  </numFmts>
  <fonts count="20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ｺﾞｼｯｸ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11"/>
      <name val="游ゴシック"/>
      <family val="1"/>
      <charset val="128"/>
    </font>
    <font>
      <sz val="11"/>
      <name val="ＭＳ Ｐゴシック"/>
      <family val="1"/>
      <charset val="128"/>
    </font>
    <font>
      <sz val="11"/>
      <name val="Meiryo UI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2" fillId="0" borderId="0"/>
  </cellStyleXfs>
  <cellXfs count="125">
    <xf numFmtId="0" fontId="0" fillId="0" borderId="0" xfId="0"/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4" xfId="0" applyNumberFormat="1" applyBorder="1" applyAlignment="1">
      <alignment horizontal="left" vertical="center"/>
    </xf>
    <xf numFmtId="0" fontId="3" fillId="0" borderId="4" xfId="0" applyFont="1" applyBorder="1" applyAlignment="1">
      <alignment horizontal="distributed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3" fillId="0" borderId="4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0" fontId="3" fillId="0" borderId="4" xfId="0" applyFont="1" applyBorder="1" applyAlignment="1">
      <alignment horizontal="distributed" vertical="center" justifyLastLine="1"/>
    </xf>
    <xf numFmtId="0" fontId="1" fillId="0" borderId="4" xfId="0" applyFont="1" applyBorder="1" applyAlignment="1">
      <alignment horizontal="distributed" vertical="center" justifyLastLine="1"/>
    </xf>
    <xf numFmtId="177" fontId="2" fillId="0" borderId="0" xfId="1" applyNumberForma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quotePrefix="1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8" xfId="0" applyNumberFormat="1" applyBorder="1" applyAlignment="1">
      <alignment vertical="center"/>
    </xf>
    <xf numFmtId="0" fontId="0" fillId="0" borderId="0" xfId="0" applyAlignment="1">
      <alignment vertical="center"/>
    </xf>
    <xf numFmtId="4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Continuous" vertical="center" wrapText="1"/>
    </xf>
    <xf numFmtId="178" fontId="0" fillId="0" borderId="0" xfId="1" applyNumberFormat="1" applyFont="1" applyBorder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4" xfId="0" applyNumberFormat="1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41" fontId="5" fillId="0" borderId="4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3" xfId="0" applyNumberFormat="1" applyBorder="1" applyAlignment="1">
      <alignment horizontal="centerContinuous" vertical="center"/>
    </xf>
    <xf numFmtId="41" fontId="0" fillId="0" borderId="4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1" xfId="0" applyNumberFormat="1" applyBorder="1" applyAlignment="1">
      <alignment horizontal="center" vertical="center"/>
    </xf>
    <xf numFmtId="0" fontId="0" fillId="0" borderId="8" xfId="0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177" fontId="0" fillId="0" borderId="8" xfId="1" applyNumberFormat="1" applyFont="1" applyBorder="1" applyAlignment="1">
      <alignment vertical="center"/>
    </xf>
    <xf numFmtId="178" fontId="0" fillId="0" borderId="8" xfId="1" applyNumberFormat="1" applyFont="1" applyBorder="1" applyAlignment="1">
      <alignment vertical="center"/>
    </xf>
    <xf numFmtId="41" fontId="14" fillId="0" borderId="8" xfId="0" applyNumberFormat="1" applyFon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41" fontId="0" fillId="0" borderId="9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8" xfId="0" applyNumberFormat="1" applyBorder="1" applyAlignment="1">
      <alignment horizontal="right" vertical="center"/>
    </xf>
    <xf numFmtId="177" fontId="2" fillId="0" borderId="8" xfId="1" applyNumberFormat="1" applyBorder="1" applyAlignment="1">
      <alignment vertical="center"/>
    </xf>
    <xf numFmtId="177" fontId="0" fillId="0" borderId="8" xfId="0" quotePrefix="1" applyNumberFormat="1" applyBorder="1" applyAlignment="1">
      <alignment horizontal="right" vertical="center"/>
    </xf>
    <xf numFmtId="177" fontId="2" fillId="0" borderId="8" xfId="1" quotePrefix="1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41" fontId="0" fillId="0" borderId="8" xfId="0" applyNumberFormat="1" applyBorder="1" applyAlignment="1">
      <alignment horizontal="centerContinuous" vertical="center"/>
    </xf>
    <xf numFmtId="177" fontId="0" fillId="0" borderId="8" xfId="0" applyNumberFormat="1" applyBorder="1" applyAlignment="1">
      <alignment vertical="center"/>
    </xf>
    <xf numFmtId="177" fontId="2" fillId="0" borderId="8" xfId="1" applyNumberFormat="1" applyFill="1" applyBorder="1" applyAlignment="1">
      <alignment horizontal="right" vertical="center"/>
    </xf>
    <xf numFmtId="177" fontId="2" fillId="0" borderId="8" xfId="1" applyNumberFormat="1" applyBorder="1" applyAlignment="1">
      <alignment horizontal="right" vertical="center"/>
    </xf>
    <xf numFmtId="180" fontId="0" fillId="0" borderId="8" xfId="0" applyNumberFormat="1" applyBorder="1" applyAlignment="1">
      <alignment vertical="center"/>
    </xf>
    <xf numFmtId="41" fontId="2" fillId="0" borderId="8" xfId="0" applyNumberFormat="1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181" fontId="0" fillId="0" borderId="8" xfId="0" applyNumberFormat="1" applyBorder="1" applyAlignment="1">
      <alignment vertical="center"/>
    </xf>
    <xf numFmtId="181" fontId="2" fillId="0" borderId="8" xfId="1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2" fillId="0" borderId="8" xfId="1" applyNumberFormat="1" applyBorder="1" applyAlignment="1">
      <alignment vertical="center"/>
    </xf>
    <xf numFmtId="178" fontId="2" fillId="0" borderId="8" xfId="1" applyNumberFormat="1" applyFill="1" applyBorder="1" applyAlignment="1">
      <alignment vertical="center"/>
    </xf>
    <xf numFmtId="41" fontId="0" fillId="0" borderId="9" xfId="0" applyNumberFormat="1" applyBorder="1" applyAlignment="1">
      <alignment horizontal="left" vertical="center"/>
    </xf>
    <xf numFmtId="0" fontId="18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1" fontId="18" fillId="0" borderId="8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177" fontId="2" fillId="0" borderId="8" xfId="1" applyNumberFormat="1" applyBorder="1" applyAlignment="1">
      <alignment horizontal="center" vertical="center"/>
    </xf>
    <xf numFmtId="177" fontId="2" fillId="0" borderId="8" xfId="1" applyNumberFormat="1" applyFill="1" applyBorder="1" applyAlignment="1">
      <alignment vertical="center"/>
    </xf>
    <xf numFmtId="41" fontId="0" fillId="0" borderId="8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177" fontId="0" fillId="0" borderId="8" xfId="1" applyNumberFormat="1" applyFont="1" applyFill="1" applyBorder="1" applyAlignment="1">
      <alignment vertical="center"/>
    </xf>
    <xf numFmtId="177" fontId="2" fillId="0" borderId="8" xfId="1" quotePrefix="1" applyNumberFormat="1" applyFont="1" applyFill="1" applyBorder="1" applyAlignment="1">
      <alignment horizontal="right" vertical="center"/>
    </xf>
    <xf numFmtId="177" fontId="0" fillId="0" borderId="8" xfId="1" quotePrefix="1" applyNumberFormat="1" applyFont="1" applyFill="1" applyBorder="1" applyAlignment="1">
      <alignment horizontal="right" vertical="center"/>
    </xf>
    <xf numFmtId="177" fontId="2" fillId="0" borderId="8" xfId="1" applyNumberFormat="1" applyFill="1" applyBorder="1" applyAlignment="1">
      <alignment horizontal="center" vertical="center"/>
    </xf>
    <xf numFmtId="177" fontId="0" fillId="0" borderId="8" xfId="1" applyNumberFormat="1" applyFont="1" applyFill="1" applyBorder="1" applyAlignment="1">
      <alignment horizontal="right" vertical="center"/>
    </xf>
    <xf numFmtId="41" fontId="3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7" fontId="2" fillId="0" borderId="8" xfId="1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2" fillId="0" borderId="8" xfId="1" applyNumberFormat="1" applyFill="1" applyBorder="1" applyAlignment="1">
      <alignment vertical="center"/>
    </xf>
    <xf numFmtId="179" fontId="9" fillId="0" borderId="8" xfId="1" applyNumberFormat="1" applyFont="1" applyBorder="1" applyAlignment="1">
      <alignment vertical="center" textRotation="255"/>
    </xf>
    <xf numFmtId="0" fontId="12" fillId="0" borderId="8" xfId="3" applyBorder="1" applyAlignment="1">
      <alignment vertical="center"/>
    </xf>
    <xf numFmtId="0" fontId="10" fillId="0" borderId="8" xfId="0" applyFont="1" applyBorder="1" applyAlignment="1">
      <alignment horizontal="distributed" vertical="center" justifyLastLine="1"/>
    </xf>
    <xf numFmtId="0" fontId="10" fillId="0" borderId="8" xfId="2" applyFont="1" applyBorder="1" applyAlignment="1">
      <alignment horizontal="distributed" vertical="center" justifyLastLine="1"/>
    </xf>
    <xf numFmtId="41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2" fillId="0" borderId="8" xfId="3" applyBorder="1" applyAlignment="1">
      <alignment vertical="center" textRotation="255"/>
    </xf>
    <xf numFmtId="177" fontId="2" fillId="0" borderId="10" xfId="1" applyNumberFormat="1" applyBorder="1" applyAlignment="1">
      <alignment vertical="center"/>
    </xf>
    <xf numFmtId="177" fontId="2" fillId="0" borderId="9" xfId="1" applyNumberFormat="1" applyBorder="1" applyAlignment="1">
      <alignment vertical="center"/>
    </xf>
    <xf numFmtId="177" fontId="0" fillId="0" borderId="8" xfId="1" applyNumberFormat="1" applyFont="1" applyBorder="1" applyAlignment="1">
      <alignment vertical="center"/>
    </xf>
    <xf numFmtId="177" fontId="2" fillId="0" borderId="10" xfId="1" applyNumberFormat="1" applyFill="1" applyBorder="1" applyAlignment="1">
      <alignment vertical="center"/>
    </xf>
    <xf numFmtId="177" fontId="2" fillId="0" borderId="9" xfId="1" applyNumberFormat="1" applyFill="1" applyBorder="1" applyAlignment="1">
      <alignment vertical="center"/>
    </xf>
    <xf numFmtId="41" fontId="16" fillId="0" borderId="8" xfId="0" applyNumberFormat="1" applyFont="1" applyBorder="1" applyAlignment="1">
      <alignment horizontal="right" vertical="center"/>
    </xf>
    <xf numFmtId="41" fontId="0" fillId="0" borderId="12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view="pageBreakPreview" zoomScaleNormal="100" zoomScaleSheetLayoutView="100" workbookViewId="0">
      <pane xSplit="5" ySplit="8" topLeftCell="F9" activePane="bottomRight" state="frozen"/>
      <selection activeCell="F17" sqref="F17"/>
      <selection pane="topRight" activeCell="F17" sqref="F17"/>
      <selection pane="bottomLeft" activeCell="F17" sqref="F17"/>
      <selection pane="bottomRight" activeCell="N27" sqref="N27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2" width="9" style="1"/>
    <col min="13" max="13" width="9.875" style="1" customWidth="1"/>
    <col min="14" max="16384" width="9" style="1"/>
  </cols>
  <sheetData>
    <row r="1" spans="1:10" ht="33.950000000000003" customHeight="1">
      <c r="A1" s="98" t="s">
        <v>0</v>
      </c>
      <c r="B1" s="98"/>
      <c r="C1" s="98"/>
      <c r="D1" s="98"/>
      <c r="E1" s="20" t="s">
        <v>251</v>
      </c>
      <c r="F1" s="2"/>
    </row>
    <row r="3" spans="1:10" ht="14.25">
      <c r="A3" s="10" t="s">
        <v>103</v>
      </c>
    </row>
    <row r="5" spans="1:10">
      <c r="A5" s="9" t="s">
        <v>232</v>
      </c>
    </row>
    <row r="6" spans="1:10" ht="14.25">
      <c r="A6" s="3"/>
      <c r="G6" s="100" t="s">
        <v>104</v>
      </c>
      <c r="H6" s="101"/>
      <c r="I6" s="101"/>
    </row>
    <row r="7" spans="1:10" ht="27" customHeight="1">
      <c r="A7" s="8"/>
      <c r="B7" s="4"/>
      <c r="C7" s="4"/>
      <c r="D7" s="4"/>
      <c r="E7" s="59"/>
      <c r="F7" s="51" t="s">
        <v>233</v>
      </c>
      <c r="G7" s="51"/>
      <c r="H7" s="51" t="s">
        <v>243</v>
      </c>
      <c r="I7" s="52" t="s">
        <v>20</v>
      </c>
    </row>
    <row r="8" spans="1:10" ht="17.100000000000001" customHeight="1">
      <c r="A8" s="5"/>
      <c r="B8" s="6"/>
      <c r="C8" s="6"/>
      <c r="D8" s="6"/>
      <c r="E8" s="60"/>
      <c r="F8" s="53" t="s">
        <v>101</v>
      </c>
      <c r="G8" s="53" t="s">
        <v>1</v>
      </c>
      <c r="H8" s="53" t="s">
        <v>230</v>
      </c>
      <c r="I8" s="54"/>
    </row>
    <row r="9" spans="1:10" ht="18" customHeight="1">
      <c r="A9" s="99" t="s">
        <v>79</v>
      </c>
      <c r="B9" s="99" t="s">
        <v>80</v>
      </c>
      <c r="C9" s="61" t="s">
        <v>2</v>
      </c>
      <c r="D9" s="55"/>
      <c r="E9" s="55"/>
      <c r="F9" s="56">
        <v>149700</v>
      </c>
      <c r="G9" s="57">
        <f t="shared" ref="G9:G22" si="0">F9/$F$22*100</f>
        <v>38.403373955739916</v>
      </c>
      <c r="H9" s="56">
        <v>146900</v>
      </c>
      <c r="I9" s="57">
        <f t="shared" ref="I9:I21" si="1">(F9/H9-1)*100</f>
        <v>1.9060585432266741</v>
      </c>
      <c r="J9" s="1" t="s">
        <v>246</v>
      </c>
    </row>
    <row r="10" spans="1:10" ht="18" customHeight="1">
      <c r="A10" s="99"/>
      <c r="B10" s="99"/>
      <c r="C10" s="63"/>
      <c r="D10" s="61" t="s">
        <v>21</v>
      </c>
      <c r="E10" s="55"/>
      <c r="F10" s="93">
        <v>73826</v>
      </c>
      <c r="G10" s="57">
        <f t="shared" si="0"/>
        <v>18.938994560163362</v>
      </c>
      <c r="H10" s="56">
        <v>72529</v>
      </c>
      <c r="I10" s="57">
        <f t="shared" si="1"/>
        <v>1.7882502171545189</v>
      </c>
      <c r="J10" s="1" t="s">
        <v>246</v>
      </c>
    </row>
    <row r="11" spans="1:10" ht="18" customHeight="1">
      <c r="A11" s="99"/>
      <c r="B11" s="99"/>
      <c r="C11" s="50"/>
      <c r="D11" s="50"/>
      <c r="E11" s="30" t="s">
        <v>22</v>
      </c>
      <c r="F11" s="93">
        <v>63016</v>
      </c>
      <c r="G11" s="57">
        <f t="shared" si="0"/>
        <v>16.165845111522422</v>
      </c>
      <c r="H11" s="56">
        <v>62122</v>
      </c>
      <c r="I11" s="57">
        <f t="shared" si="1"/>
        <v>1.4391036991725947</v>
      </c>
      <c r="J11" s="1" t="s">
        <v>246</v>
      </c>
    </row>
    <row r="12" spans="1:10" ht="18" customHeight="1">
      <c r="A12" s="99"/>
      <c r="B12" s="99"/>
      <c r="C12" s="50"/>
      <c r="D12" s="29"/>
      <c r="E12" s="30" t="s">
        <v>23</v>
      </c>
      <c r="F12" s="93">
        <v>6280</v>
      </c>
      <c r="G12" s="57">
        <f>F12/$F$22*100</f>
        <v>1.6110433429662439</v>
      </c>
      <c r="H12" s="56">
        <v>5804</v>
      </c>
      <c r="I12" s="57">
        <f t="shared" si="1"/>
        <v>8.2012405237767094</v>
      </c>
      <c r="J12" s="1" t="s">
        <v>246</v>
      </c>
    </row>
    <row r="13" spans="1:10" ht="18" customHeight="1">
      <c r="A13" s="99"/>
      <c r="B13" s="99"/>
      <c r="C13" s="62"/>
      <c r="D13" s="55" t="s">
        <v>24</v>
      </c>
      <c r="E13" s="55"/>
      <c r="F13" s="93">
        <v>55300</v>
      </c>
      <c r="G13" s="57">
        <f t="shared" si="0"/>
        <v>14.186416698412943</v>
      </c>
      <c r="H13" s="56">
        <v>54457</v>
      </c>
      <c r="I13" s="57">
        <f t="shared" si="1"/>
        <v>1.5480103567952597</v>
      </c>
      <c r="J13" s="1" t="s">
        <v>246</v>
      </c>
    </row>
    <row r="14" spans="1:10" ht="18" customHeight="1">
      <c r="A14" s="99"/>
      <c r="B14" s="99"/>
      <c r="C14" s="55" t="s">
        <v>3</v>
      </c>
      <c r="D14" s="55"/>
      <c r="E14" s="55"/>
      <c r="F14" s="56">
        <v>3635</v>
      </c>
      <c r="G14" s="57">
        <f t="shared" si="0"/>
        <v>0.9325067757455886</v>
      </c>
      <c r="H14" s="56">
        <v>3714</v>
      </c>
      <c r="I14" s="57">
        <f t="shared" si="1"/>
        <v>-2.1270866989768433</v>
      </c>
      <c r="J14" s="1" t="s">
        <v>244</v>
      </c>
    </row>
    <row r="15" spans="1:10" ht="18" customHeight="1">
      <c r="A15" s="99"/>
      <c r="B15" s="99"/>
      <c r="C15" s="55" t="s">
        <v>4</v>
      </c>
      <c r="D15" s="55"/>
      <c r="E15" s="55"/>
      <c r="F15" s="56">
        <v>31500</v>
      </c>
      <c r="G15" s="57">
        <f t="shared" si="0"/>
        <v>8.0808702712478802</v>
      </c>
      <c r="H15" s="56">
        <v>27000</v>
      </c>
      <c r="I15" s="57">
        <f t="shared" si="1"/>
        <v>16.666666666666675</v>
      </c>
      <c r="J15" s="1" t="s">
        <v>244</v>
      </c>
    </row>
    <row r="16" spans="1:10" ht="18" customHeight="1">
      <c r="A16" s="99"/>
      <c r="B16" s="99"/>
      <c r="C16" s="55" t="s">
        <v>25</v>
      </c>
      <c r="D16" s="55"/>
      <c r="E16" s="55"/>
      <c r="F16" s="56">
        <v>4257.8</v>
      </c>
      <c r="G16" s="57">
        <f t="shared" si="0"/>
        <v>1.0922771251085466</v>
      </c>
      <c r="H16" s="56">
        <v>4294.3999999999996</v>
      </c>
      <c r="I16" s="57">
        <f>(F16/H16-1)*100</f>
        <v>-0.85227272727271819</v>
      </c>
      <c r="J16" s="1" t="s">
        <v>244</v>
      </c>
    </row>
    <row r="17" spans="1:10" ht="18" customHeight="1">
      <c r="A17" s="99"/>
      <c r="B17" s="99"/>
      <c r="C17" s="55" t="s">
        <v>5</v>
      </c>
      <c r="D17" s="55"/>
      <c r="E17" s="55"/>
      <c r="F17" s="56">
        <v>74628.399999999994</v>
      </c>
      <c r="G17" s="57">
        <f t="shared" si="0"/>
        <v>19.144838696850638</v>
      </c>
      <c r="H17" s="56">
        <v>68417.899999999994</v>
      </c>
      <c r="I17" s="57">
        <f t="shared" si="1"/>
        <v>9.0773028695706905</v>
      </c>
      <c r="J17" s="1" t="s">
        <v>244</v>
      </c>
    </row>
    <row r="18" spans="1:10" ht="18" customHeight="1">
      <c r="A18" s="99"/>
      <c r="B18" s="99"/>
      <c r="C18" s="55" t="s">
        <v>26</v>
      </c>
      <c r="D18" s="55"/>
      <c r="E18" s="55"/>
      <c r="F18" s="56">
        <v>21050.400000000001</v>
      </c>
      <c r="G18" s="57">
        <f t="shared" si="0"/>
        <v>5.4001762399325832</v>
      </c>
      <c r="H18" s="56">
        <v>20388.5</v>
      </c>
      <c r="I18" s="57">
        <f t="shared" si="1"/>
        <v>3.246437942958047</v>
      </c>
      <c r="J18" s="1" t="s">
        <v>244</v>
      </c>
    </row>
    <row r="19" spans="1:10" ht="18" customHeight="1">
      <c r="A19" s="99"/>
      <c r="B19" s="99"/>
      <c r="C19" s="55" t="s">
        <v>27</v>
      </c>
      <c r="D19" s="55"/>
      <c r="E19" s="55"/>
      <c r="F19" s="56">
        <v>626</v>
      </c>
      <c r="G19" s="57">
        <f t="shared" si="0"/>
        <v>0.1605912631682912</v>
      </c>
      <c r="H19" s="56">
        <v>832.9</v>
      </c>
      <c r="I19" s="57">
        <f t="shared" si="1"/>
        <v>-24.84091727698403</v>
      </c>
      <c r="J19" s="1" t="s">
        <v>244</v>
      </c>
    </row>
    <row r="20" spans="1:10" ht="18" customHeight="1">
      <c r="A20" s="99"/>
      <c r="B20" s="99"/>
      <c r="C20" s="55" t="s">
        <v>6</v>
      </c>
      <c r="D20" s="55"/>
      <c r="E20" s="55"/>
      <c r="F20" s="56">
        <v>29657.9</v>
      </c>
      <c r="G20" s="57">
        <f t="shared" si="0"/>
        <v>7.6083061084965857</v>
      </c>
      <c r="H20" s="56">
        <v>35762.699999999997</v>
      </c>
      <c r="I20" s="57">
        <f t="shared" si="1"/>
        <v>-17.070299501995091</v>
      </c>
      <c r="J20" s="1" t="s">
        <v>244</v>
      </c>
    </row>
    <row r="21" spans="1:10" ht="18" customHeight="1">
      <c r="A21" s="99"/>
      <c r="B21" s="99"/>
      <c r="C21" s="55" t="s">
        <v>7</v>
      </c>
      <c r="D21" s="55"/>
      <c r="E21" s="55"/>
      <c r="F21" s="56">
        <v>74754</v>
      </c>
      <c r="G21" s="57">
        <f t="shared" si="0"/>
        <v>19.177059563709967</v>
      </c>
      <c r="H21" s="56">
        <v>56969</v>
      </c>
      <c r="I21" s="57">
        <f t="shared" si="1"/>
        <v>31.21873299513771</v>
      </c>
      <c r="J21" s="1" t="s">
        <v>245</v>
      </c>
    </row>
    <row r="22" spans="1:10" ht="18" customHeight="1">
      <c r="A22" s="99"/>
      <c r="B22" s="99"/>
      <c r="C22" s="55" t="s">
        <v>8</v>
      </c>
      <c r="D22" s="55"/>
      <c r="E22" s="55"/>
      <c r="F22" s="56">
        <f>SUM(F9,F14:F21)</f>
        <v>389809.5</v>
      </c>
      <c r="G22" s="57">
        <f t="shared" si="0"/>
        <v>100</v>
      </c>
      <c r="H22" s="56">
        <f>SUM(H9,H14:H21)</f>
        <v>364279.4</v>
      </c>
      <c r="I22" s="57">
        <f t="shared" ref="I22:I40" si="2">(F22/H22-1)*100</f>
        <v>7.008384223757913</v>
      </c>
      <c r="J22" s="1" t="s">
        <v>244</v>
      </c>
    </row>
    <row r="23" spans="1:10" ht="18" customHeight="1">
      <c r="A23" s="99"/>
      <c r="B23" s="99" t="s">
        <v>81</v>
      </c>
      <c r="C23" s="64" t="s">
        <v>9</v>
      </c>
      <c r="D23" s="30"/>
      <c r="E23" s="30"/>
      <c r="F23" s="56">
        <f>F24+F25+F26</f>
        <v>199626.2</v>
      </c>
      <c r="G23" s="57">
        <f t="shared" ref="G23:G37" si="3">F23/$F$40*100</f>
        <v>51.211206701938586</v>
      </c>
      <c r="H23" s="56">
        <v>201726</v>
      </c>
      <c r="I23" s="57">
        <f t="shared" si="2"/>
        <v>-1.0409168872629104</v>
      </c>
    </row>
    <row r="24" spans="1:10" ht="18" customHeight="1">
      <c r="A24" s="99"/>
      <c r="B24" s="99"/>
      <c r="C24" s="63"/>
      <c r="D24" s="30" t="s">
        <v>10</v>
      </c>
      <c r="E24" s="30"/>
      <c r="F24" s="56">
        <v>78556.2</v>
      </c>
      <c r="G24" s="57">
        <f t="shared" si="3"/>
        <v>20.152453915963072</v>
      </c>
      <c r="H24" s="56">
        <v>82552.7</v>
      </c>
      <c r="I24" s="57">
        <f t="shared" si="2"/>
        <v>-4.8411499563309253</v>
      </c>
      <c r="J24" s="1" t="s">
        <v>244</v>
      </c>
    </row>
    <row r="25" spans="1:10" ht="18" customHeight="1">
      <c r="A25" s="99"/>
      <c r="B25" s="99"/>
      <c r="C25" s="63"/>
      <c r="D25" s="30" t="s">
        <v>28</v>
      </c>
      <c r="E25" s="30"/>
      <c r="F25" s="56">
        <v>84945.3</v>
      </c>
      <c r="G25" s="57">
        <f t="shared" si="3"/>
        <v>21.791484868510164</v>
      </c>
      <c r="H25" s="56">
        <v>82226.7</v>
      </c>
      <c r="I25" s="57">
        <f t="shared" si="2"/>
        <v>3.3062253501599859</v>
      </c>
      <c r="J25" s="1" t="s">
        <v>244</v>
      </c>
    </row>
    <row r="26" spans="1:10" ht="18" customHeight="1">
      <c r="A26" s="99"/>
      <c r="B26" s="99"/>
      <c r="C26" s="62"/>
      <c r="D26" s="30" t="s">
        <v>11</v>
      </c>
      <c r="E26" s="30"/>
      <c r="F26" s="56">
        <v>36124.699999999997</v>
      </c>
      <c r="G26" s="57">
        <f t="shared" si="3"/>
        <v>9.267267917465345</v>
      </c>
      <c r="H26" s="56">
        <v>36946.400000000001</v>
      </c>
      <c r="I26" s="57">
        <f t="shared" si="2"/>
        <v>-2.2240326527077192</v>
      </c>
      <c r="J26" s="1" t="s">
        <v>244</v>
      </c>
    </row>
    <row r="27" spans="1:10" ht="18" customHeight="1">
      <c r="A27" s="99"/>
      <c r="B27" s="99"/>
      <c r="C27" s="64" t="s">
        <v>12</v>
      </c>
      <c r="D27" s="30"/>
      <c r="E27" s="30"/>
      <c r="F27" s="56">
        <f>F28+F29+F30+F31+F32+F33</f>
        <v>118619.60000000002</v>
      </c>
      <c r="G27" s="57">
        <f t="shared" si="3"/>
        <v>30.430138200803675</v>
      </c>
      <c r="H27" s="56">
        <v>115167</v>
      </c>
      <c r="I27" s="57">
        <f t="shared" si="2"/>
        <v>2.9979073866646111</v>
      </c>
    </row>
    <row r="28" spans="1:10" ht="18" customHeight="1">
      <c r="A28" s="99"/>
      <c r="B28" s="99"/>
      <c r="C28" s="63"/>
      <c r="D28" s="30" t="s">
        <v>13</v>
      </c>
      <c r="E28" s="30"/>
      <c r="F28" s="56">
        <v>56456.5</v>
      </c>
      <c r="G28" s="57">
        <f t="shared" si="3"/>
        <v>14.483096362942316</v>
      </c>
      <c r="H28" s="56">
        <v>54973.1</v>
      </c>
      <c r="I28" s="57">
        <f t="shared" si="2"/>
        <v>2.6984106772221406</v>
      </c>
      <c r="J28" s="1" t="s">
        <v>244</v>
      </c>
    </row>
    <row r="29" spans="1:10" ht="18" customHeight="1">
      <c r="A29" s="99"/>
      <c r="B29" s="99"/>
      <c r="C29" s="63"/>
      <c r="D29" s="30" t="s">
        <v>29</v>
      </c>
      <c r="E29" s="30"/>
      <c r="F29" s="56">
        <v>11444</v>
      </c>
      <c r="G29" s="57">
        <f t="shared" si="3"/>
        <v>2.9357922431874428</v>
      </c>
      <c r="H29" s="56">
        <v>11533.3</v>
      </c>
      <c r="I29" s="57">
        <f t="shared" si="2"/>
        <v>-0.77427969444997524</v>
      </c>
      <c r="J29" s="1" t="s">
        <v>244</v>
      </c>
    </row>
    <row r="30" spans="1:10" ht="18" customHeight="1">
      <c r="A30" s="99"/>
      <c r="B30" s="99"/>
      <c r="C30" s="63"/>
      <c r="D30" s="30" t="s">
        <v>30</v>
      </c>
      <c r="E30" s="30"/>
      <c r="F30" s="56">
        <v>21127.8</v>
      </c>
      <c r="G30" s="57">
        <f t="shared" si="3"/>
        <v>5.4200307021684431</v>
      </c>
      <c r="H30" s="56">
        <v>21793</v>
      </c>
      <c r="I30" s="57">
        <f t="shared" si="2"/>
        <v>-3.0523562611847854</v>
      </c>
      <c r="J30" s="1" t="s">
        <v>244</v>
      </c>
    </row>
    <row r="31" spans="1:10" ht="18" customHeight="1">
      <c r="A31" s="99"/>
      <c r="B31" s="99"/>
      <c r="C31" s="63"/>
      <c r="D31" s="30" t="s">
        <v>31</v>
      </c>
      <c r="E31" s="30"/>
      <c r="F31" s="56">
        <v>25527.9</v>
      </c>
      <c r="G31" s="57">
        <f t="shared" si="3"/>
        <v>6.5488125484852082</v>
      </c>
      <c r="H31" s="56">
        <v>25086.3</v>
      </c>
      <c r="I31" s="57">
        <f t="shared" si="2"/>
        <v>1.7603233637483395</v>
      </c>
      <c r="J31" s="1" t="s">
        <v>244</v>
      </c>
    </row>
    <row r="32" spans="1:10" ht="18" customHeight="1">
      <c r="A32" s="99"/>
      <c r="B32" s="99"/>
      <c r="C32" s="63"/>
      <c r="D32" s="30" t="s">
        <v>14</v>
      </c>
      <c r="E32" s="30"/>
      <c r="F32" s="56">
        <v>2678.6</v>
      </c>
      <c r="G32" s="57">
        <f t="shared" si="3"/>
        <v>0.68715598589670435</v>
      </c>
      <c r="H32" s="56">
        <v>509.6</v>
      </c>
      <c r="I32" s="57">
        <f t="shared" si="2"/>
        <v>425.62794348508629</v>
      </c>
      <c r="J32" s="1" t="s">
        <v>244</v>
      </c>
    </row>
    <row r="33" spans="1:10" ht="18" customHeight="1">
      <c r="A33" s="99"/>
      <c r="B33" s="99"/>
      <c r="C33" s="62"/>
      <c r="D33" s="30" t="s">
        <v>32</v>
      </c>
      <c r="E33" s="30"/>
      <c r="F33" s="56">
        <v>1384.8</v>
      </c>
      <c r="G33" s="57">
        <f t="shared" si="3"/>
        <v>0.35525035812355565</v>
      </c>
      <c r="H33" s="56">
        <v>1272</v>
      </c>
      <c r="I33" s="57">
        <f t="shared" si="2"/>
        <v>8.8679245283018737</v>
      </c>
      <c r="J33" s="1" t="s">
        <v>244</v>
      </c>
    </row>
    <row r="34" spans="1:10" ht="18" customHeight="1">
      <c r="A34" s="99"/>
      <c r="B34" s="99"/>
      <c r="C34" s="64" t="s">
        <v>15</v>
      </c>
      <c r="D34" s="30"/>
      <c r="E34" s="30"/>
      <c r="F34" s="56">
        <f>F35+F38</f>
        <v>71563.8</v>
      </c>
      <c r="G34" s="57">
        <f t="shared" si="3"/>
        <v>18.358655097257738</v>
      </c>
      <c r="H34" s="56">
        <v>47386</v>
      </c>
      <c r="I34" s="57">
        <f t="shared" si="2"/>
        <v>51.023086987717889</v>
      </c>
    </row>
    <row r="35" spans="1:10" ht="18" customHeight="1">
      <c r="A35" s="99"/>
      <c r="B35" s="99"/>
      <c r="C35" s="63"/>
      <c r="D35" s="64" t="s">
        <v>16</v>
      </c>
      <c r="E35" s="30"/>
      <c r="F35" s="56">
        <f>F36+F37</f>
        <v>68563.8</v>
      </c>
      <c r="G35" s="57">
        <f t="shared" si="3"/>
        <v>17.589048602189376</v>
      </c>
      <c r="H35" s="56">
        <v>44386</v>
      </c>
      <c r="I35" s="57">
        <f t="shared" si="2"/>
        <v>54.471680259541301</v>
      </c>
    </row>
    <row r="36" spans="1:10" ht="18" customHeight="1">
      <c r="A36" s="99"/>
      <c r="B36" s="99"/>
      <c r="C36" s="63"/>
      <c r="D36" s="63"/>
      <c r="E36" s="58" t="s">
        <v>102</v>
      </c>
      <c r="F36" s="56">
        <v>47925.9</v>
      </c>
      <c r="G36" s="57">
        <f t="shared" si="3"/>
        <v>12.294694640665597</v>
      </c>
      <c r="H36" s="56">
        <v>23463.200000000001</v>
      </c>
      <c r="I36" s="57">
        <f>(F36/H36-1)*100</f>
        <v>104.25986225237818</v>
      </c>
      <c r="J36" s="1" t="s">
        <v>244</v>
      </c>
    </row>
    <row r="37" spans="1:10" ht="18" customHeight="1">
      <c r="A37" s="99"/>
      <c r="B37" s="99"/>
      <c r="C37" s="63"/>
      <c r="D37" s="62"/>
      <c r="E37" s="30" t="s">
        <v>33</v>
      </c>
      <c r="F37" s="56">
        <v>20637.900000000001</v>
      </c>
      <c r="G37" s="57">
        <f t="shared" si="3"/>
        <v>5.2943539615237798</v>
      </c>
      <c r="H37" s="56">
        <v>20922.900000000001</v>
      </c>
      <c r="I37" s="57">
        <f t="shared" si="2"/>
        <v>-1.3621438710694989</v>
      </c>
      <c r="J37" s="1" t="s">
        <v>244</v>
      </c>
    </row>
    <row r="38" spans="1:10" ht="18" customHeight="1">
      <c r="A38" s="99"/>
      <c r="B38" s="99"/>
      <c r="C38" s="63"/>
      <c r="D38" s="55" t="s">
        <v>34</v>
      </c>
      <c r="E38" s="55"/>
      <c r="F38" s="56">
        <v>3000</v>
      </c>
      <c r="G38" s="57">
        <f>F38/$F$40*100</f>
        <v>0.76960649506836154</v>
      </c>
      <c r="H38" s="56">
        <v>3000</v>
      </c>
      <c r="I38" s="57">
        <f t="shared" si="2"/>
        <v>0</v>
      </c>
      <c r="J38" s="1" t="s">
        <v>244</v>
      </c>
    </row>
    <row r="39" spans="1:10" ht="18" customHeight="1">
      <c r="A39" s="99"/>
      <c r="B39" s="99"/>
      <c r="C39" s="62"/>
      <c r="D39" s="55" t="s">
        <v>35</v>
      </c>
      <c r="E39" s="55"/>
      <c r="F39" s="56">
        <v>0</v>
      </c>
      <c r="G39" s="57">
        <f>F39/$F$40*100</f>
        <v>0</v>
      </c>
      <c r="H39" s="56">
        <v>0</v>
      </c>
      <c r="I39" s="57" t="e">
        <f>(F39/H39-1)*100</f>
        <v>#DIV/0!</v>
      </c>
    </row>
    <row r="40" spans="1:10" ht="18" customHeight="1">
      <c r="A40" s="99"/>
      <c r="B40" s="99"/>
      <c r="C40" s="30" t="s">
        <v>17</v>
      </c>
      <c r="D40" s="30"/>
      <c r="E40" s="30"/>
      <c r="F40" s="56">
        <f>SUM(F23,F27,F34)</f>
        <v>389809.60000000003</v>
      </c>
      <c r="G40" s="57">
        <f>F40/$F$40*100</f>
        <v>100</v>
      </c>
      <c r="H40" s="56">
        <f>SUM(H23,H27,H34)</f>
        <v>364279</v>
      </c>
      <c r="I40" s="57">
        <f t="shared" si="2"/>
        <v>7.0085291768122948</v>
      </c>
    </row>
    <row r="41" spans="1:10" ht="18" customHeight="1">
      <c r="A41" s="26" t="s">
        <v>18</v>
      </c>
      <c r="B41" s="26"/>
    </row>
    <row r="42" spans="1:10" ht="18" customHeight="1">
      <c r="A42" s="27" t="s">
        <v>19</v>
      </c>
      <c r="B42" s="26"/>
    </row>
  </sheetData>
  <mergeCells count="5">
    <mergeCell ref="A1:D1"/>
    <mergeCell ref="A9:A40"/>
    <mergeCell ref="B9:B22"/>
    <mergeCell ref="B23:B40"/>
    <mergeCell ref="G6:I6"/>
  </mergeCells>
  <phoneticPr fontId="7"/>
  <printOptions horizontalCentered="1" verticalCentered="1" gridLinesSet="0"/>
  <pageMargins left="0" right="0" top="0.43307086614173229" bottom="0.19685039370078741" header="0.19685039370078741" footer="0.31496062992125984"/>
  <pageSetup paperSize="9" scale="97" orientation="portrait" useFirstPageNumber="1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94" zoomScaleNormal="100" zoomScaleSheetLayoutView="94" workbookViewId="0">
      <pane xSplit="5" ySplit="7" topLeftCell="F26" activePane="bottomRight" state="frozen"/>
      <selection activeCell="N27" sqref="N27"/>
      <selection pane="topRight" activeCell="N27" sqref="N27"/>
      <selection pane="bottomLeft" activeCell="N27" sqref="N27"/>
      <selection pane="bottomRight" activeCell="N27" sqref="N27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17" t="s">
        <v>0</v>
      </c>
      <c r="B1" s="13"/>
      <c r="C1" s="13"/>
      <c r="D1" s="21" t="s">
        <v>251</v>
      </c>
      <c r="E1" s="14"/>
      <c r="F1" s="14"/>
      <c r="G1" s="14"/>
    </row>
    <row r="2" spans="1:25" ht="15" customHeight="1"/>
    <row r="3" spans="1:25" ht="15" customHeight="1">
      <c r="A3" s="15" t="s">
        <v>42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2" t="s">
        <v>234</v>
      </c>
      <c r="B5" s="12"/>
      <c r="C5" s="12"/>
      <c r="D5" s="12"/>
      <c r="K5" s="16"/>
      <c r="O5" s="16" t="s">
        <v>43</v>
      </c>
    </row>
    <row r="6" spans="1:25" ht="15.95" customHeight="1">
      <c r="A6" s="112" t="s">
        <v>44</v>
      </c>
      <c r="B6" s="111"/>
      <c r="C6" s="111"/>
      <c r="D6" s="111"/>
      <c r="E6" s="111"/>
      <c r="F6" s="104" t="s">
        <v>253</v>
      </c>
      <c r="G6" s="105"/>
      <c r="H6" s="104" t="s">
        <v>254</v>
      </c>
      <c r="I6" s="105"/>
      <c r="J6" s="104" t="s">
        <v>255</v>
      </c>
      <c r="K6" s="105"/>
      <c r="L6" s="102"/>
      <c r="M6" s="102"/>
      <c r="N6" s="102"/>
      <c r="O6" s="102"/>
    </row>
    <row r="7" spans="1:25" ht="15.95" customHeight="1">
      <c r="A7" s="111"/>
      <c r="B7" s="111"/>
      <c r="C7" s="111"/>
      <c r="D7" s="111"/>
      <c r="E7" s="111"/>
      <c r="F7" s="53" t="s">
        <v>235</v>
      </c>
      <c r="G7" s="53" t="s">
        <v>243</v>
      </c>
      <c r="H7" s="53" t="s">
        <v>235</v>
      </c>
      <c r="I7" s="53" t="s">
        <v>243</v>
      </c>
      <c r="J7" s="53" t="s">
        <v>235</v>
      </c>
      <c r="K7" s="53" t="s">
        <v>243</v>
      </c>
      <c r="L7" s="53" t="s">
        <v>235</v>
      </c>
      <c r="M7" s="53" t="s">
        <v>243</v>
      </c>
      <c r="N7" s="53" t="s">
        <v>235</v>
      </c>
      <c r="O7" s="53" t="s">
        <v>243</v>
      </c>
    </row>
    <row r="8" spans="1:25" ht="15.95" customHeight="1">
      <c r="A8" s="109" t="s">
        <v>83</v>
      </c>
      <c r="B8" s="61" t="s">
        <v>45</v>
      </c>
      <c r="C8" s="55"/>
      <c r="D8" s="55"/>
      <c r="E8" s="65" t="s">
        <v>36</v>
      </c>
      <c r="F8" s="89">
        <v>12787</v>
      </c>
      <c r="G8" s="66">
        <v>12624</v>
      </c>
      <c r="H8" s="89">
        <v>21259</v>
      </c>
      <c r="I8" s="66">
        <v>21360</v>
      </c>
      <c r="J8" s="89">
        <v>8185</v>
      </c>
      <c r="K8" s="89">
        <v>8040</v>
      </c>
      <c r="L8" s="66"/>
      <c r="M8" s="66"/>
      <c r="N8" s="66"/>
      <c r="O8" s="66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5.95" customHeight="1">
      <c r="A9" s="109"/>
      <c r="B9" s="63"/>
      <c r="C9" s="55" t="s">
        <v>46</v>
      </c>
      <c r="D9" s="55"/>
      <c r="E9" s="65" t="s">
        <v>37</v>
      </c>
      <c r="F9" s="89">
        <v>12590</v>
      </c>
      <c r="G9" s="66">
        <v>12594</v>
      </c>
      <c r="H9" s="89">
        <v>21246</v>
      </c>
      <c r="I9" s="66">
        <v>21348</v>
      </c>
      <c r="J9" s="89">
        <v>8172</v>
      </c>
      <c r="K9" s="89">
        <v>8015</v>
      </c>
      <c r="L9" s="66"/>
      <c r="M9" s="66"/>
      <c r="N9" s="66"/>
      <c r="O9" s="66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5.95" customHeight="1">
      <c r="A10" s="109"/>
      <c r="B10" s="62"/>
      <c r="C10" s="55" t="s">
        <v>47</v>
      </c>
      <c r="D10" s="55"/>
      <c r="E10" s="65" t="s">
        <v>38</v>
      </c>
      <c r="F10" s="89">
        <v>198</v>
      </c>
      <c r="G10" s="66">
        <v>29</v>
      </c>
      <c r="H10" s="89">
        <v>13</v>
      </c>
      <c r="I10" s="66">
        <v>13</v>
      </c>
      <c r="J10" s="67">
        <v>13</v>
      </c>
      <c r="K10" s="67">
        <v>25</v>
      </c>
      <c r="L10" s="66"/>
      <c r="M10" s="66"/>
      <c r="N10" s="66"/>
      <c r="O10" s="66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5.95" customHeight="1">
      <c r="A11" s="109"/>
      <c r="B11" s="61" t="s">
        <v>48</v>
      </c>
      <c r="C11" s="55"/>
      <c r="D11" s="55"/>
      <c r="E11" s="65" t="s">
        <v>39</v>
      </c>
      <c r="F11" s="89">
        <v>12779</v>
      </c>
      <c r="G11" s="66">
        <v>12444</v>
      </c>
      <c r="H11" s="89">
        <v>19000</v>
      </c>
      <c r="I11" s="66">
        <v>19075</v>
      </c>
      <c r="J11" s="89">
        <v>8665</v>
      </c>
      <c r="K11" s="89">
        <v>7798</v>
      </c>
      <c r="L11" s="66"/>
      <c r="M11" s="66"/>
      <c r="N11" s="66"/>
      <c r="O11" s="66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5.95" customHeight="1">
      <c r="A12" s="109"/>
      <c r="B12" s="63"/>
      <c r="C12" s="55" t="s">
        <v>49</v>
      </c>
      <c r="D12" s="55"/>
      <c r="E12" s="65" t="s">
        <v>40</v>
      </c>
      <c r="F12" s="89">
        <v>12771</v>
      </c>
      <c r="G12" s="66">
        <v>12433</v>
      </c>
      <c r="H12" s="89">
        <v>18967</v>
      </c>
      <c r="I12" s="66">
        <v>19034</v>
      </c>
      <c r="J12" s="89">
        <v>8605</v>
      </c>
      <c r="K12" s="89">
        <v>7777</v>
      </c>
      <c r="L12" s="66"/>
      <c r="M12" s="66"/>
      <c r="N12" s="66"/>
      <c r="O12" s="66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5.95" customHeight="1">
      <c r="A13" s="109"/>
      <c r="B13" s="62"/>
      <c r="C13" s="55" t="s">
        <v>50</v>
      </c>
      <c r="D13" s="55"/>
      <c r="E13" s="65" t="s">
        <v>41</v>
      </c>
      <c r="F13" s="89">
        <v>8</v>
      </c>
      <c r="G13" s="66">
        <v>11</v>
      </c>
      <c r="H13" s="67">
        <v>33</v>
      </c>
      <c r="I13" s="67">
        <v>41</v>
      </c>
      <c r="J13" s="67">
        <v>59</v>
      </c>
      <c r="K13" s="67">
        <v>21</v>
      </c>
      <c r="L13" s="66"/>
      <c r="M13" s="66"/>
      <c r="N13" s="66"/>
      <c r="O13" s="66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5.95" customHeight="1">
      <c r="A14" s="109"/>
      <c r="B14" s="55" t="s">
        <v>51</v>
      </c>
      <c r="C14" s="55"/>
      <c r="D14" s="55"/>
      <c r="E14" s="65" t="s">
        <v>87</v>
      </c>
      <c r="F14" s="89">
        <f t="shared" ref="F14:I15" si="0">F9-F12</f>
        <v>-181</v>
      </c>
      <c r="G14" s="66">
        <f t="shared" si="0"/>
        <v>161</v>
      </c>
      <c r="H14" s="89">
        <f>H9-H12</f>
        <v>2279</v>
      </c>
      <c r="I14" s="66">
        <f t="shared" si="0"/>
        <v>2314</v>
      </c>
      <c r="J14" s="89">
        <f t="shared" ref="J14:O15" si="1">J9-J12</f>
        <v>-433</v>
      </c>
      <c r="K14" s="89">
        <f t="shared" si="1"/>
        <v>238</v>
      </c>
      <c r="L14" s="66">
        <f t="shared" si="1"/>
        <v>0</v>
      </c>
      <c r="M14" s="66">
        <f t="shared" si="1"/>
        <v>0</v>
      </c>
      <c r="N14" s="66">
        <f t="shared" si="1"/>
        <v>0</v>
      </c>
      <c r="O14" s="66">
        <f t="shared" si="1"/>
        <v>0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5.95" customHeight="1">
      <c r="A15" s="109"/>
      <c r="B15" s="55" t="s">
        <v>52</v>
      </c>
      <c r="C15" s="55"/>
      <c r="D15" s="55"/>
      <c r="E15" s="65" t="s">
        <v>88</v>
      </c>
      <c r="F15" s="89">
        <f t="shared" si="0"/>
        <v>190</v>
      </c>
      <c r="G15" s="66">
        <f>G10-G13</f>
        <v>18</v>
      </c>
      <c r="H15" s="89">
        <f>H10-H13</f>
        <v>-20</v>
      </c>
      <c r="I15" s="66">
        <f t="shared" si="0"/>
        <v>-28</v>
      </c>
      <c r="J15" s="89">
        <f t="shared" si="1"/>
        <v>-46</v>
      </c>
      <c r="K15" s="89">
        <f t="shared" si="1"/>
        <v>4</v>
      </c>
      <c r="L15" s="66">
        <f t="shared" ref="L15:O15" si="2">L10-L13</f>
        <v>0</v>
      </c>
      <c r="M15" s="66">
        <f t="shared" si="2"/>
        <v>0</v>
      </c>
      <c r="N15" s="66">
        <f t="shared" si="2"/>
        <v>0</v>
      </c>
      <c r="O15" s="66">
        <f t="shared" si="2"/>
        <v>0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5.95" customHeight="1">
      <c r="A16" s="109"/>
      <c r="B16" s="55" t="s">
        <v>53</v>
      </c>
      <c r="C16" s="55"/>
      <c r="D16" s="55"/>
      <c r="E16" s="65" t="s">
        <v>89</v>
      </c>
      <c r="F16" s="89">
        <f>F8-F11</f>
        <v>8</v>
      </c>
      <c r="G16" s="66">
        <f t="shared" ref="G16:I16" si="3">G8-G11</f>
        <v>180</v>
      </c>
      <c r="H16" s="89">
        <f t="shared" si="3"/>
        <v>2259</v>
      </c>
      <c r="I16" s="66">
        <f t="shared" si="3"/>
        <v>2285</v>
      </c>
      <c r="J16" s="89">
        <f t="shared" ref="J16:O16" si="4">J8-J11</f>
        <v>-480</v>
      </c>
      <c r="K16" s="89">
        <f t="shared" si="4"/>
        <v>242</v>
      </c>
      <c r="L16" s="66">
        <f t="shared" si="4"/>
        <v>0</v>
      </c>
      <c r="M16" s="66">
        <f t="shared" si="4"/>
        <v>0</v>
      </c>
      <c r="N16" s="66">
        <f t="shared" si="4"/>
        <v>0</v>
      </c>
      <c r="O16" s="66">
        <f t="shared" si="4"/>
        <v>0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5.95" customHeight="1">
      <c r="A17" s="109"/>
      <c r="B17" s="55" t="s">
        <v>54</v>
      </c>
      <c r="C17" s="55"/>
      <c r="D17" s="55"/>
      <c r="E17" s="53"/>
      <c r="F17" s="89">
        <v>0</v>
      </c>
      <c r="G17" s="66">
        <v>0</v>
      </c>
      <c r="H17" s="67">
        <v>0</v>
      </c>
      <c r="I17" s="67">
        <v>0</v>
      </c>
      <c r="J17" s="89">
        <v>0</v>
      </c>
      <c r="K17" s="89">
        <v>0</v>
      </c>
      <c r="L17" s="66"/>
      <c r="M17" s="66"/>
      <c r="N17" s="67"/>
      <c r="O17" s="6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5.95" customHeight="1">
      <c r="A18" s="109"/>
      <c r="B18" s="55" t="s">
        <v>55</v>
      </c>
      <c r="C18" s="55"/>
      <c r="D18" s="55"/>
      <c r="E18" s="53"/>
      <c r="F18" s="94">
        <v>0</v>
      </c>
      <c r="G18" s="68">
        <v>0</v>
      </c>
      <c r="H18" s="94">
        <v>0</v>
      </c>
      <c r="I18" s="68">
        <v>0</v>
      </c>
      <c r="J18" s="94">
        <v>0</v>
      </c>
      <c r="K18" s="94">
        <v>0</v>
      </c>
      <c r="L18" s="68"/>
      <c r="M18" s="68"/>
      <c r="N18" s="68"/>
      <c r="O18" s="6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5.95" customHeight="1">
      <c r="A19" s="109" t="s">
        <v>84</v>
      </c>
      <c r="B19" s="61" t="s">
        <v>56</v>
      </c>
      <c r="C19" s="55"/>
      <c r="D19" s="55"/>
      <c r="E19" s="65"/>
      <c r="F19" s="89">
        <v>2483</v>
      </c>
      <c r="G19" s="66">
        <v>2602</v>
      </c>
      <c r="H19" s="89">
        <v>10815</v>
      </c>
      <c r="I19" s="66">
        <v>10407</v>
      </c>
      <c r="J19" s="89">
        <v>16083</v>
      </c>
      <c r="K19" s="89">
        <v>8645</v>
      </c>
      <c r="L19" s="66"/>
      <c r="M19" s="66"/>
      <c r="N19" s="66"/>
      <c r="O19" s="66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5.95" customHeight="1">
      <c r="A20" s="109"/>
      <c r="B20" s="62"/>
      <c r="C20" s="55" t="s">
        <v>57</v>
      </c>
      <c r="D20" s="55"/>
      <c r="E20" s="65"/>
      <c r="F20" s="89">
        <v>1579</v>
      </c>
      <c r="G20" s="66">
        <v>1649</v>
      </c>
      <c r="H20" s="89">
        <v>6887</v>
      </c>
      <c r="I20" s="66">
        <v>7045</v>
      </c>
      <c r="J20" s="89">
        <v>15884</v>
      </c>
      <c r="K20" s="89">
        <v>8424</v>
      </c>
      <c r="L20" s="66"/>
      <c r="M20" s="66"/>
      <c r="N20" s="66"/>
      <c r="O20" s="66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5.95" customHeight="1">
      <c r="A21" s="109"/>
      <c r="B21" s="55" t="s">
        <v>58</v>
      </c>
      <c r="C21" s="55"/>
      <c r="D21" s="55"/>
      <c r="E21" s="65" t="s">
        <v>90</v>
      </c>
      <c r="F21" s="89">
        <v>2483</v>
      </c>
      <c r="G21" s="66">
        <v>2602</v>
      </c>
      <c r="H21" s="89">
        <v>10815</v>
      </c>
      <c r="I21" s="66">
        <v>10407</v>
      </c>
      <c r="J21" s="89">
        <v>16083</v>
      </c>
      <c r="K21" s="89">
        <v>8645</v>
      </c>
      <c r="L21" s="66"/>
      <c r="M21" s="66"/>
      <c r="N21" s="66"/>
      <c r="O21" s="66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5.95" customHeight="1">
      <c r="A22" s="109"/>
      <c r="B22" s="61" t="s">
        <v>59</v>
      </c>
      <c r="C22" s="55"/>
      <c r="D22" s="55"/>
      <c r="E22" s="65" t="s">
        <v>91</v>
      </c>
      <c r="F22" s="89">
        <v>8857</v>
      </c>
      <c r="G22" s="66">
        <v>8235</v>
      </c>
      <c r="H22" s="89">
        <v>20092</v>
      </c>
      <c r="I22" s="66">
        <v>19382</v>
      </c>
      <c r="J22" s="89">
        <v>18160</v>
      </c>
      <c r="K22" s="89">
        <v>10482</v>
      </c>
      <c r="L22" s="66"/>
      <c r="M22" s="66"/>
      <c r="N22" s="66"/>
      <c r="O22" s="66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5.95" customHeight="1">
      <c r="A23" s="109"/>
      <c r="B23" s="62" t="s">
        <v>60</v>
      </c>
      <c r="C23" s="55" t="s">
        <v>61</v>
      </c>
      <c r="D23" s="55"/>
      <c r="E23" s="65"/>
      <c r="F23" s="89">
        <v>1777</v>
      </c>
      <c r="G23" s="66">
        <v>1910</v>
      </c>
      <c r="H23" s="89">
        <v>12189</v>
      </c>
      <c r="I23" s="66">
        <v>12568</v>
      </c>
      <c r="J23" s="89">
        <v>1415</v>
      </c>
      <c r="K23" s="89">
        <v>1456</v>
      </c>
      <c r="L23" s="66"/>
      <c r="M23" s="66"/>
      <c r="N23" s="66"/>
      <c r="O23" s="66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5.95" customHeight="1">
      <c r="A24" s="109"/>
      <c r="B24" s="55" t="s">
        <v>92</v>
      </c>
      <c r="C24" s="55"/>
      <c r="D24" s="55"/>
      <c r="E24" s="65" t="s">
        <v>93</v>
      </c>
      <c r="F24" s="89">
        <f t="shared" ref="F24:I24" si="5">F21-F22</f>
        <v>-6374</v>
      </c>
      <c r="G24" s="66">
        <f>G21-G22</f>
        <v>-5633</v>
      </c>
      <c r="H24" s="89">
        <f t="shared" si="5"/>
        <v>-9277</v>
      </c>
      <c r="I24" s="66">
        <f t="shared" si="5"/>
        <v>-8975</v>
      </c>
      <c r="J24" s="89">
        <f t="shared" ref="J24:O24" si="6">J21-J22</f>
        <v>-2077</v>
      </c>
      <c r="K24" s="89">
        <f t="shared" si="6"/>
        <v>-1837</v>
      </c>
      <c r="L24" s="66">
        <f t="shared" si="6"/>
        <v>0</v>
      </c>
      <c r="M24" s="66">
        <f t="shared" si="6"/>
        <v>0</v>
      </c>
      <c r="N24" s="66">
        <f t="shared" si="6"/>
        <v>0</v>
      </c>
      <c r="O24" s="66">
        <f t="shared" si="6"/>
        <v>0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5.95" customHeight="1">
      <c r="A25" s="109"/>
      <c r="B25" s="61" t="s">
        <v>62</v>
      </c>
      <c r="C25" s="61"/>
      <c r="D25" s="61"/>
      <c r="E25" s="113" t="s">
        <v>94</v>
      </c>
      <c r="F25" s="108">
        <v>6374</v>
      </c>
      <c r="G25" s="116">
        <v>5633</v>
      </c>
      <c r="H25" s="108">
        <v>9277</v>
      </c>
      <c r="I25" s="106">
        <v>8975</v>
      </c>
      <c r="J25" s="108">
        <v>2077</v>
      </c>
      <c r="K25" s="108">
        <v>1837</v>
      </c>
      <c r="L25" s="106"/>
      <c r="M25" s="106"/>
      <c r="N25" s="106"/>
      <c r="O25" s="106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5.95" customHeight="1">
      <c r="A26" s="109"/>
      <c r="B26" s="82" t="s">
        <v>63</v>
      </c>
      <c r="C26" s="82"/>
      <c r="D26" s="82"/>
      <c r="E26" s="114"/>
      <c r="F26" s="107"/>
      <c r="G26" s="117"/>
      <c r="H26" s="107"/>
      <c r="I26" s="107"/>
      <c r="J26" s="107"/>
      <c r="K26" s="107"/>
      <c r="L26" s="107"/>
      <c r="M26" s="107"/>
      <c r="N26" s="107"/>
      <c r="O26" s="107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5.95" customHeight="1">
      <c r="A27" s="109"/>
      <c r="B27" s="55" t="s">
        <v>95</v>
      </c>
      <c r="C27" s="55"/>
      <c r="D27" s="55"/>
      <c r="E27" s="65" t="s">
        <v>96</v>
      </c>
      <c r="F27" s="89">
        <f t="shared" ref="F27:I27" si="7">F24+F25</f>
        <v>0</v>
      </c>
      <c r="G27" s="66">
        <f t="shared" si="7"/>
        <v>0</v>
      </c>
      <c r="H27" s="89">
        <f t="shared" si="7"/>
        <v>0</v>
      </c>
      <c r="I27" s="66">
        <f t="shared" si="7"/>
        <v>0</v>
      </c>
      <c r="J27" s="89">
        <f t="shared" ref="J27:O27" si="8">J24+J25</f>
        <v>0</v>
      </c>
      <c r="K27" s="89">
        <f t="shared" si="8"/>
        <v>0</v>
      </c>
      <c r="L27" s="66">
        <f t="shared" si="8"/>
        <v>0</v>
      </c>
      <c r="M27" s="66">
        <f t="shared" si="8"/>
        <v>0</v>
      </c>
      <c r="N27" s="66">
        <f t="shared" si="8"/>
        <v>0</v>
      </c>
      <c r="O27" s="66">
        <f t="shared" si="8"/>
        <v>0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5.95" customHeight="1">
      <c r="A28" s="1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5.95" customHeight="1">
      <c r="A29" s="12"/>
      <c r="F29" s="18"/>
      <c r="G29" s="18"/>
      <c r="H29" s="18"/>
      <c r="I29" s="18"/>
      <c r="J29" s="19"/>
      <c r="K29" s="19"/>
      <c r="L29" s="18"/>
      <c r="M29" s="18"/>
      <c r="N29" s="18"/>
      <c r="O29" s="19" t="s">
        <v>100</v>
      </c>
      <c r="P29" s="18"/>
      <c r="Q29" s="18"/>
      <c r="R29" s="18"/>
      <c r="S29" s="18"/>
      <c r="T29" s="18"/>
      <c r="U29" s="18"/>
      <c r="V29" s="18"/>
      <c r="W29" s="18"/>
      <c r="X29" s="18"/>
      <c r="Y29" s="19"/>
    </row>
    <row r="30" spans="1:25" ht="15.95" customHeight="1">
      <c r="A30" s="111" t="s">
        <v>64</v>
      </c>
      <c r="B30" s="111"/>
      <c r="C30" s="111"/>
      <c r="D30" s="111"/>
      <c r="E30" s="111"/>
      <c r="F30" s="103" t="s">
        <v>256</v>
      </c>
      <c r="G30" s="103"/>
      <c r="H30" s="103" t="s">
        <v>257</v>
      </c>
      <c r="I30" s="103"/>
      <c r="J30" s="103" t="s">
        <v>258</v>
      </c>
      <c r="K30" s="103"/>
      <c r="L30" s="103" t="s">
        <v>259</v>
      </c>
      <c r="M30" s="103"/>
      <c r="N30" s="103"/>
      <c r="O30" s="103"/>
      <c r="P30" s="25"/>
      <c r="Q30" s="18"/>
      <c r="R30" s="25"/>
      <c r="S30" s="18"/>
      <c r="T30" s="25"/>
      <c r="U30" s="18"/>
      <c r="V30" s="25"/>
      <c r="W30" s="18"/>
      <c r="X30" s="25"/>
      <c r="Y30" s="18"/>
    </row>
    <row r="31" spans="1:25" ht="15.95" customHeight="1">
      <c r="A31" s="111"/>
      <c r="B31" s="111"/>
      <c r="C31" s="111"/>
      <c r="D31" s="111"/>
      <c r="E31" s="111"/>
      <c r="F31" s="53" t="s">
        <v>235</v>
      </c>
      <c r="G31" s="53" t="s">
        <v>243</v>
      </c>
      <c r="H31" s="53" t="s">
        <v>235</v>
      </c>
      <c r="I31" s="53" t="s">
        <v>243</v>
      </c>
      <c r="J31" s="53" t="s">
        <v>235</v>
      </c>
      <c r="K31" s="53" t="s">
        <v>243</v>
      </c>
      <c r="L31" s="53" t="s">
        <v>235</v>
      </c>
      <c r="M31" s="53" t="s">
        <v>243</v>
      </c>
      <c r="N31" s="53" t="s">
        <v>235</v>
      </c>
      <c r="O31" s="53" t="s">
        <v>243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1:25" ht="15.95" customHeight="1">
      <c r="A32" s="109" t="s">
        <v>85</v>
      </c>
      <c r="B32" s="61" t="s">
        <v>45</v>
      </c>
      <c r="C32" s="55"/>
      <c r="D32" s="55"/>
      <c r="E32" s="65" t="s">
        <v>36</v>
      </c>
      <c r="F32" s="89">
        <v>267</v>
      </c>
      <c r="G32" s="66">
        <v>229</v>
      </c>
      <c r="H32" s="89">
        <f>746+67</f>
        <v>813</v>
      </c>
      <c r="I32" s="66">
        <v>653</v>
      </c>
      <c r="J32" s="89">
        <v>331</v>
      </c>
      <c r="K32" s="89">
        <v>376</v>
      </c>
      <c r="L32" s="89">
        <v>131</v>
      </c>
      <c r="M32" s="89">
        <v>108</v>
      </c>
      <c r="N32" s="66"/>
      <c r="O32" s="66"/>
      <c r="P32" s="22"/>
      <c r="Q32" s="22"/>
      <c r="R32" s="22"/>
      <c r="S32" s="22"/>
      <c r="T32" s="24"/>
      <c r="U32" s="24"/>
      <c r="V32" s="22"/>
      <c r="W32" s="22"/>
      <c r="X32" s="24"/>
      <c r="Y32" s="24"/>
    </row>
    <row r="33" spans="1:25" ht="15.95" customHeight="1">
      <c r="A33" s="115"/>
      <c r="B33" s="63"/>
      <c r="C33" s="61" t="s">
        <v>65</v>
      </c>
      <c r="D33" s="55"/>
      <c r="E33" s="65"/>
      <c r="F33" s="89">
        <v>118</v>
      </c>
      <c r="G33" s="66">
        <v>122</v>
      </c>
      <c r="H33" s="93">
        <f>452+34</f>
        <v>486</v>
      </c>
      <c r="I33" s="66">
        <v>478</v>
      </c>
      <c r="J33" s="89">
        <v>320</v>
      </c>
      <c r="K33" s="89">
        <v>375</v>
      </c>
      <c r="L33" s="89">
        <v>32</v>
      </c>
      <c r="M33" s="89">
        <v>32</v>
      </c>
      <c r="N33" s="66"/>
      <c r="O33" s="66"/>
      <c r="P33" s="22"/>
      <c r="Q33" s="22"/>
      <c r="R33" s="22"/>
      <c r="S33" s="22"/>
      <c r="T33" s="24"/>
      <c r="U33" s="24"/>
      <c r="V33" s="22"/>
      <c r="W33" s="22"/>
      <c r="X33" s="24"/>
      <c r="Y33" s="24"/>
    </row>
    <row r="34" spans="1:25" ht="15.95" customHeight="1">
      <c r="A34" s="115"/>
      <c r="B34" s="63"/>
      <c r="C34" s="62"/>
      <c r="D34" s="55" t="s">
        <v>66</v>
      </c>
      <c r="E34" s="65"/>
      <c r="F34" s="89">
        <v>118</v>
      </c>
      <c r="G34" s="66">
        <v>122</v>
      </c>
      <c r="H34" s="93">
        <f>452+34</f>
        <v>486</v>
      </c>
      <c r="I34" s="66">
        <v>478</v>
      </c>
      <c r="J34" s="89">
        <v>320</v>
      </c>
      <c r="K34" s="89">
        <v>375</v>
      </c>
      <c r="L34" s="89">
        <v>32</v>
      </c>
      <c r="M34" s="89">
        <v>32</v>
      </c>
      <c r="N34" s="66"/>
      <c r="O34" s="66"/>
      <c r="P34" s="22"/>
      <c r="Q34" s="22"/>
      <c r="R34" s="22"/>
      <c r="S34" s="22"/>
      <c r="T34" s="24"/>
      <c r="U34" s="24"/>
      <c r="V34" s="22"/>
      <c r="W34" s="22"/>
      <c r="X34" s="24"/>
      <c r="Y34" s="24"/>
    </row>
    <row r="35" spans="1:25" ht="15.95" customHeight="1">
      <c r="A35" s="115"/>
      <c r="B35" s="62"/>
      <c r="C35" s="55" t="s">
        <v>67</v>
      </c>
      <c r="D35" s="55"/>
      <c r="E35" s="65"/>
      <c r="F35" s="89">
        <v>149</v>
      </c>
      <c r="G35" s="66">
        <v>107</v>
      </c>
      <c r="H35" s="93">
        <f>294+33</f>
        <v>327</v>
      </c>
      <c r="I35" s="66">
        <v>175</v>
      </c>
      <c r="J35" s="89">
        <v>11</v>
      </c>
      <c r="K35" s="94">
        <v>1</v>
      </c>
      <c r="L35" s="94">
        <v>99</v>
      </c>
      <c r="M35" s="89">
        <v>76</v>
      </c>
      <c r="N35" s="66"/>
      <c r="O35" s="66"/>
      <c r="P35" s="22"/>
      <c r="Q35" s="22"/>
      <c r="R35" s="22"/>
      <c r="S35" s="22"/>
      <c r="T35" s="24"/>
      <c r="U35" s="24"/>
      <c r="V35" s="22"/>
      <c r="W35" s="22"/>
      <c r="X35" s="24"/>
      <c r="Y35" s="24"/>
    </row>
    <row r="36" spans="1:25" ht="15.95" customHeight="1">
      <c r="A36" s="115"/>
      <c r="B36" s="61" t="s">
        <v>48</v>
      </c>
      <c r="C36" s="55"/>
      <c r="D36" s="55"/>
      <c r="E36" s="65" t="s">
        <v>37</v>
      </c>
      <c r="F36" s="89">
        <v>267</v>
      </c>
      <c r="G36" s="66">
        <v>229</v>
      </c>
      <c r="H36" s="93">
        <f>679+65</f>
        <v>744</v>
      </c>
      <c r="I36" s="66">
        <v>536</v>
      </c>
      <c r="J36" s="89">
        <v>151</v>
      </c>
      <c r="K36" s="89">
        <v>76.7</v>
      </c>
      <c r="L36" s="89">
        <v>131</v>
      </c>
      <c r="M36" s="89">
        <v>108</v>
      </c>
      <c r="N36" s="66"/>
      <c r="O36" s="66"/>
      <c r="P36" s="22"/>
      <c r="Q36" s="22"/>
      <c r="R36" s="22"/>
      <c r="S36" s="22"/>
      <c r="T36" s="22"/>
      <c r="U36" s="22"/>
      <c r="V36" s="22"/>
      <c r="W36" s="22"/>
      <c r="X36" s="24"/>
      <c r="Y36" s="24"/>
    </row>
    <row r="37" spans="1:25" ht="15.95" customHeight="1">
      <c r="A37" s="115"/>
      <c r="B37" s="63"/>
      <c r="C37" s="55" t="s">
        <v>68</v>
      </c>
      <c r="D37" s="55"/>
      <c r="E37" s="65"/>
      <c r="F37" s="89">
        <v>265</v>
      </c>
      <c r="G37" s="66">
        <v>227</v>
      </c>
      <c r="H37" s="93">
        <f>665+64</f>
        <v>729</v>
      </c>
      <c r="I37" s="66">
        <v>511</v>
      </c>
      <c r="J37" s="89">
        <v>150.4</v>
      </c>
      <c r="K37" s="89">
        <v>75.8</v>
      </c>
      <c r="L37" s="89">
        <v>123</v>
      </c>
      <c r="M37" s="89">
        <v>99</v>
      </c>
      <c r="N37" s="66"/>
      <c r="O37" s="66"/>
      <c r="P37" s="22"/>
      <c r="Q37" s="22"/>
      <c r="R37" s="22"/>
      <c r="S37" s="22"/>
      <c r="T37" s="22"/>
      <c r="U37" s="22"/>
      <c r="V37" s="22"/>
      <c r="W37" s="22"/>
      <c r="X37" s="24"/>
      <c r="Y37" s="24"/>
    </row>
    <row r="38" spans="1:25" ht="15.95" customHeight="1">
      <c r="A38" s="115"/>
      <c r="B38" s="62"/>
      <c r="C38" s="55" t="s">
        <v>69</v>
      </c>
      <c r="D38" s="55"/>
      <c r="E38" s="65"/>
      <c r="F38" s="89">
        <v>2</v>
      </c>
      <c r="G38" s="66">
        <v>2</v>
      </c>
      <c r="H38" s="93">
        <f>14+1</f>
        <v>15</v>
      </c>
      <c r="I38" s="66">
        <v>25</v>
      </c>
      <c r="J38" s="89">
        <v>0.5</v>
      </c>
      <c r="K38" s="89">
        <v>0.9</v>
      </c>
      <c r="L38" s="94">
        <v>8</v>
      </c>
      <c r="M38" s="89">
        <v>9</v>
      </c>
      <c r="N38" s="66"/>
      <c r="O38" s="66"/>
      <c r="P38" s="22"/>
      <c r="Q38" s="22"/>
      <c r="R38" s="24"/>
      <c r="S38" s="24"/>
      <c r="T38" s="22"/>
      <c r="U38" s="22"/>
      <c r="V38" s="22"/>
      <c r="W38" s="22"/>
      <c r="X38" s="24"/>
      <c r="Y38" s="24"/>
    </row>
    <row r="39" spans="1:25" ht="15.95" customHeight="1">
      <c r="A39" s="115"/>
      <c r="B39" s="30" t="s">
        <v>70</v>
      </c>
      <c r="C39" s="30"/>
      <c r="D39" s="30"/>
      <c r="E39" s="65" t="s">
        <v>97</v>
      </c>
      <c r="F39" s="89">
        <f t="shared" ref="F39" si="9">F32-F36</f>
        <v>0</v>
      </c>
      <c r="G39" s="66">
        <f>G32-G36</f>
        <v>0</v>
      </c>
      <c r="H39" s="89">
        <f t="shared" ref="H39" si="10">H32-H36</f>
        <v>69</v>
      </c>
      <c r="I39" s="66">
        <f t="shared" ref="I39:O39" si="11">I32-I36</f>
        <v>117</v>
      </c>
      <c r="J39" s="89">
        <f t="shared" si="11"/>
        <v>180</v>
      </c>
      <c r="K39" s="89">
        <f>K32-K36</f>
        <v>299.3</v>
      </c>
      <c r="L39" s="89">
        <f t="shared" si="11"/>
        <v>0</v>
      </c>
      <c r="M39" s="89">
        <f t="shared" si="11"/>
        <v>0</v>
      </c>
      <c r="N39" s="66">
        <f t="shared" si="11"/>
        <v>0</v>
      </c>
      <c r="O39" s="66">
        <f t="shared" si="11"/>
        <v>0</v>
      </c>
      <c r="P39" s="22"/>
      <c r="Q39" s="22"/>
      <c r="R39" s="22"/>
      <c r="S39" s="22"/>
      <c r="T39" s="22"/>
      <c r="U39" s="22"/>
      <c r="V39" s="22"/>
      <c r="W39" s="22"/>
      <c r="X39" s="24"/>
      <c r="Y39" s="24"/>
    </row>
    <row r="40" spans="1:25" ht="15.95" customHeight="1">
      <c r="A40" s="109" t="s">
        <v>86</v>
      </c>
      <c r="B40" s="61" t="s">
        <v>71</v>
      </c>
      <c r="C40" s="55"/>
      <c r="D40" s="55"/>
      <c r="E40" s="65" t="s">
        <v>39</v>
      </c>
      <c r="F40" s="89">
        <v>28</v>
      </c>
      <c r="G40" s="66">
        <v>31</v>
      </c>
      <c r="H40" s="89">
        <v>0</v>
      </c>
      <c r="I40" s="66">
        <v>143</v>
      </c>
      <c r="J40" s="89">
        <v>0</v>
      </c>
      <c r="K40" s="89">
        <v>0</v>
      </c>
      <c r="L40" s="89">
        <v>64</v>
      </c>
      <c r="M40" s="89">
        <v>63</v>
      </c>
      <c r="N40" s="66"/>
      <c r="O40" s="66"/>
      <c r="P40" s="22"/>
      <c r="Q40" s="22"/>
      <c r="R40" s="22"/>
      <c r="S40" s="22"/>
      <c r="T40" s="24"/>
      <c r="U40" s="24"/>
      <c r="V40" s="24"/>
      <c r="W40" s="24"/>
      <c r="X40" s="22"/>
      <c r="Y40" s="22"/>
    </row>
    <row r="41" spans="1:25" ht="15.95" customHeight="1">
      <c r="A41" s="110"/>
      <c r="B41" s="62"/>
      <c r="C41" s="55" t="s">
        <v>72</v>
      </c>
      <c r="D41" s="55"/>
      <c r="E41" s="65"/>
      <c r="F41" s="94">
        <v>0</v>
      </c>
      <c r="G41" s="68">
        <v>0</v>
      </c>
      <c r="H41" s="94">
        <v>0</v>
      </c>
      <c r="I41" s="68">
        <v>0</v>
      </c>
      <c r="J41" s="94">
        <v>0</v>
      </c>
      <c r="K41" s="89">
        <v>0</v>
      </c>
      <c r="L41" s="89">
        <v>2</v>
      </c>
      <c r="M41" s="89">
        <v>0</v>
      </c>
      <c r="N41" s="66"/>
      <c r="O41" s="66"/>
      <c r="P41" s="24"/>
      <c r="Q41" s="24"/>
      <c r="R41" s="24"/>
      <c r="S41" s="24"/>
      <c r="T41" s="24"/>
      <c r="U41" s="24"/>
      <c r="V41" s="24"/>
      <c r="W41" s="24"/>
      <c r="X41" s="22"/>
      <c r="Y41" s="22"/>
    </row>
    <row r="42" spans="1:25" ht="15.95" customHeight="1">
      <c r="A42" s="110"/>
      <c r="B42" s="61" t="s">
        <v>59</v>
      </c>
      <c r="C42" s="55"/>
      <c r="D42" s="55"/>
      <c r="E42" s="65" t="s">
        <v>40</v>
      </c>
      <c r="F42" s="89">
        <v>28</v>
      </c>
      <c r="G42" s="66">
        <v>31</v>
      </c>
      <c r="H42" s="93">
        <f>31+11</f>
        <v>42</v>
      </c>
      <c r="I42" s="66">
        <v>261</v>
      </c>
      <c r="J42" s="89">
        <v>36.200000000000003</v>
      </c>
      <c r="K42" s="89">
        <v>67.900000000000006</v>
      </c>
      <c r="L42" s="89">
        <v>64</v>
      </c>
      <c r="M42" s="89">
        <v>63</v>
      </c>
      <c r="N42" s="66"/>
      <c r="O42" s="66"/>
      <c r="P42" s="22"/>
      <c r="Q42" s="22"/>
      <c r="R42" s="22"/>
      <c r="S42" s="22"/>
      <c r="T42" s="24"/>
      <c r="U42" s="24"/>
      <c r="V42" s="22"/>
      <c r="W42" s="22"/>
      <c r="X42" s="22"/>
      <c r="Y42" s="22"/>
    </row>
    <row r="43" spans="1:25" ht="15.95" customHeight="1">
      <c r="A43" s="110"/>
      <c r="B43" s="62"/>
      <c r="C43" s="55" t="s">
        <v>73</v>
      </c>
      <c r="D43" s="55"/>
      <c r="E43" s="65"/>
      <c r="F43" s="89">
        <v>12</v>
      </c>
      <c r="G43" s="66">
        <v>16</v>
      </c>
      <c r="H43" s="93">
        <f>31+4</f>
        <v>35</v>
      </c>
      <c r="I43" s="66">
        <v>44</v>
      </c>
      <c r="J43" s="89">
        <v>8.9</v>
      </c>
      <c r="K43" s="94">
        <v>40.6</v>
      </c>
      <c r="L43" s="94">
        <v>62</v>
      </c>
      <c r="M43" s="89">
        <v>63</v>
      </c>
      <c r="N43" s="66"/>
      <c r="O43" s="66"/>
      <c r="P43" s="22"/>
      <c r="Q43" s="22"/>
      <c r="R43" s="24"/>
      <c r="S43" s="22"/>
      <c r="T43" s="24"/>
      <c r="U43" s="24"/>
      <c r="V43" s="22"/>
      <c r="W43" s="22"/>
      <c r="X43" s="24"/>
      <c r="Y43" s="24"/>
    </row>
    <row r="44" spans="1:25" ht="15.95" customHeight="1">
      <c r="A44" s="110"/>
      <c r="B44" s="55" t="s">
        <v>70</v>
      </c>
      <c r="C44" s="55"/>
      <c r="D44" s="55"/>
      <c r="E44" s="65" t="s">
        <v>98</v>
      </c>
      <c r="F44" s="94">
        <f t="shared" ref="F44" si="12">F40-F42</f>
        <v>0</v>
      </c>
      <c r="G44" s="68">
        <f t="shared" ref="G44:O44" si="13">G40-G42</f>
        <v>0</v>
      </c>
      <c r="H44" s="94">
        <f t="shared" si="13"/>
        <v>-42</v>
      </c>
      <c r="I44" s="68">
        <f t="shared" si="13"/>
        <v>-118</v>
      </c>
      <c r="J44" s="94">
        <f t="shared" si="13"/>
        <v>-36.200000000000003</v>
      </c>
      <c r="K44" s="94">
        <f t="shared" si="13"/>
        <v>-67.900000000000006</v>
      </c>
      <c r="L44" s="94">
        <f t="shared" si="13"/>
        <v>0</v>
      </c>
      <c r="M44" s="94">
        <f t="shared" si="13"/>
        <v>0</v>
      </c>
      <c r="N44" s="68">
        <f t="shared" si="13"/>
        <v>0</v>
      </c>
      <c r="O44" s="68">
        <f t="shared" si="13"/>
        <v>0</v>
      </c>
      <c r="P44" s="24"/>
      <c r="Q44" s="24"/>
      <c r="R44" s="22"/>
      <c r="S44" s="22"/>
      <c r="T44" s="24"/>
      <c r="U44" s="24"/>
      <c r="V44" s="22"/>
      <c r="W44" s="22"/>
      <c r="X44" s="22"/>
      <c r="Y44" s="22"/>
    </row>
    <row r="45" spans="1:25" ht="15.95" customHeight="1">
      <c r="A45" s="109" t="s">
        <v>78</v>
      </c>
      <c r="B45" s="30" t="s">
        <v>74</v>
      </c>
      <c r="C45" s="30"/>
      <c r="D45" s="30"/>
      <c r="E45" s="65" t="s">
        <v>99</v>
      </c>
      <c r="F45" s="89">
        <f t="shared" ref="F45" si="14">F39+F44</f>
        <v>0</v>
      </c>
      <c r="G45" s="66">
        <f t="shared" ref="G45:O45" si="15">G39+G44</f>
        <v>0</v>
      </c>
      <c r="H45" s="89">
        <f t="shared" si="15"/>
        <v>27</v>
      </c>
      <c r="I45" s="66">
        <f t="shared" si="15"/>
        <v>-1</v>
      </c>
      <c r="J45" s="89">
        <f>J39+J44</f>
        <v>143.80000000000001</v>
      </c>
      <c r="K45" s="89">
        <f t="shared" ref="K45" si="16">K39+K44</f>
        <v>231.4</v>
      </c>
      <c r="L45" s="89">
        <f t="shared" si="15"/>
        <v>0</v>
      </c>
      <c r="M45" s="89">
        <f t="shared" si="15"/>
        <v>0</v>
      </c>
      <c r="N45" s="66">
        <f t="shared" si="15"/>
        <v>0</v>
      </c>
      <c r="O45" s="66">
        <f t="shared" si="15"/>
        <v>0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1:25" ht="15.95" customHeight="1">
      <c r="A46" s="110"/>
      <c r="B46" s="55" t="s">
        <v>75</v>
      </c>
      <c r="C46" s="55"/>
      <c r="D46" s="55"/>
      <c r="E46" s="55"/>
      <c r="F46" s="94">
        <v>0</v>
      </c>
      <c r="G46" s="68">
        <v>0</v>
      </c>
      <c r="H46" s="94">
        <f>37+0</f>
        <v>37</v>
      </c>
      <c r="I46" s="68">
        <v>0</v>
      </c>
      <c r="J46" s="94">
        <v>111.8</v>
      </c>
      <c r="K46" s="94">
        <v>200.9</v>
      </c>
      <c r="L46" s="94">
        <v>0</v>
      </c>
      <c r="M46" s="89">
        <v>0</v>
      </c>
      <c r="N46" s="68"/>
      <c r="O46" s="68"/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1:25" ht="15.95" customHeight="1">
      <c r="A47" s="110"/>
      <c r="B47" s="55" t="s">
        <v>76</v>
      </c>
      <c r="C47" s="55"/>
      <c r="D47" s="55"/>
      <c r="E47" s="55"/>
      <c r="F47" s="94"/>
      <c r="G47" s="66"/>
      <c r="H47" s="89"/>
      <c r="I47" s="66"/>
      <c r="J47" s="89"/>
      <c r="K47" s="89"/>
      <c r="L47" s="89"/>
      <c r="M47" s="89"/>
      <c r="N47" s="66"/>
      <c r="O47" s="66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1:25" ht="15.95" customHeight="1">
      <c r="A48" s="110"/>
      <c r="B48" s="55" t="s">
        <v>77</v>
      </c>
      <c r="C48" s="55"/>
      <c r="D48" s="55"/>
      <c r="E48" s="55"/>
      <c r="F48" s="94"/>
      <c r="G48" s="66"/>
      <c r="H48" s="89"/>
      <c r="I48" s="66"/>
      <c r="J48" s="89"/>
      <c r="K48" s="89"/>
      <c r="L48" s="89"/>
      <c r="M48" s="89"/>
      <c r="N48" s="66"/>
      <c r="O48" s="66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1:1" ht="15.95" customHeight="1">
      <c r="A49" s="11" t="s">
        <v>82</v>
      </c>
    </row>
    <row r="50" spans="1:1" ht="15.95" customHeight="1">
      <c r="A50" s="11"/>
    </row>
  </sheetData>
  <mergeCells count="28">
    <mergeCell ref="I25:I26"/>
    <mergeCell ref="A45:A48"/>
    <mergeCell ref="A30:E31"/>
    <mergeCell ref="A6:E7"/>
    <mergeCell ref="A8:A18"/>
    <mergeCell ref="A19:A27"/>
    <mergeCell ref="E25:E26"/>
    <mergeCell ref="F25:F26"/>
    <mergeCell ref="A32:A39"/>
    <mergeCell ref="G25:G26"/>
    <mergeCell ref="H25:H26"/>
    <mergeCell ref="A40:A44"/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  <mergeCell ref="N25:N26"/>
    <mergeCell ref="O25:O26"/>
    <mergeCell ref="J25:J26"/>
    <mergeCell ref="K25:K26"/>
    <mergeCell ref="L25:L26"/>
    <mergeCell ref="M25:M26"/>
  </mergeCells>
  <phoneticPr fontId="7"/>
  <printOptions horizontalCentered="1" gridLinesSet="0"/>
  <pageMargins left="0.78740157480314965" right="0.36" top="0.28000000000000003" bottom="0.23" header="0.19685039370078741" footer="0.19685039370078741"/>
  <pageSetup paperSize="9" scale="75" firstPageNumber="3" orientation="landscape" useFirstPageNumber="1" horizontalDpi="4294967292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2"/>
  <sheetViews>
    <sheetView view="pageBreakPreview" zoomScaleNormal="100" zoomScaleSheetLayoutView="100" workbookViewId="0">
      <pane xSplit="5" ySplit="8" topLeftCell="F9" activePane="bottomRight" state="frozen"/>
      <selection activeCell="N27" sqref="N27"/>
      <selection pane="topRight" activeCell="N27" sqref="N27"/>
      <selection pane="bottomLeft" activeCell="N27" sqref="N27"/>
      <selection pane="bottomRight" activeCell="N27" sqref="N27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24" width="10.625" style="1" customWidth="1"/>
    <col min="25" max="16384" width="9" style="1"/>
  </cols>
  <sheetData>
    <row r="1" spans="1:24" ht="33.950000000000003" customHeight="1">
      <c r="A1" s="98" t="s">
        <v>0</v>
      </c>
      <c r="B1" s="98"/>
      <c r="C1" s="98"/>
      <c r="D1" s="98"/>
      <c r="E1" s="20" t="s">
        <v>252</v>
      </c>
      <c r="F1" s="2"/>
    </row>
    <row r="3" spans="1:24" ht="14.25">
      <c r="A3" s="10" t="s">
        <v>105</v>
      </c>
    </row>
    <row r="5" spans="1:24" ht="14.25">
      <c r="A5" s="9" t="s">
        <v>236</v>
      </c>
      <c r="E5" s="3"/>
    </row>
    <row r="6" spans="1:24" ht="14.25">
      <c r="A6" s="3"/>
      <c r="G6" s="100" t="s">
        <v>106</v>
      </c>
      <c r="H6" s="101"/>
      <c r="I6" s="101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27" customHeight="1">
      <c r="A7" s="8"/>
      <c r="B7" s="4"/>
      <c r="C7" s="4"/>
      <c r="D7" s="4"/>
      <c r="E7" s="59"/>
      <c r="F7" s="51" t="s">
        <v>237</v>
      </c>
      <c r="G7" s="51"/>
      <c r="H7" s="51" t="s">
        <v>240</v>
      </c>
      <c r="I7" s="69" t="s">
        <v>20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</row>
    <row r="8" spans="1:24" ht="17.100000000000001" customHeight="1">
      <c r="A8" s="5"/>
      <c r="B8" s="6"/>
      <c r="C8" s="6"/>
      <c r="D8" s="6"/>
      <c r="E8" s="60"/>
      <c r="F8" s="53" t="s">
        <v>231</v>
      </c>
      <c r="G8" s="53" t="s">
        <v>1</v>
      </c>
      <c r="H8" s="53" t="s">
        <v>231</v>
      </c>
      <c r="I8" s="54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8" customHeight="1">
      <c r="A9" s="99" t="s">
        <v>79</v>
      </c>
      <c r="B9" s="99" t="s">
        <v>80</v>
      </c>
      <c r="C9" s="61" t="s">
        <v>2</v>
      </c>
      <c r="D9" s="55"/>
      <c r="E9" s="55"/>
      <c r="F9" s="56">
        <v>145001.20000000001</v>
      </c>
      <c r="G9" s="57">
        <f t="shared" ref="G9:G22" si="0">F9/$F$22*100</f>
        <v>36.746236392917922</v>
      </c>
      <c r="H9" s="56">
        <v>148178</v>
      </c>
      <c r="I9" s="57">
        <f t="shared" ref="I9:I40" si="1">(F9/H9-1)*100</f>
        <v>-2.1439080025374757</v>
      </c>
      <c r="J9" s="35" t="s">
        <v>247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</row>
    <row r="10" spans="1:24" ht="18" customHeight="1">
      <c r="A10" s="99"/>
      <c r="B10" s="99"/>
      <c r="C10" s="63"/>
      <c r="D10" s="61" t="s">
        <v>21</v>
      </c>
      <c r="E10" s="55"/>
      <c r="F10" s="56">
        <v>72309</v>
      </c>
      <c r="G10" s="57">
        <f t="shared" si="0"/>
        <v>18.324562881793405</v>
      </c>
      <c r="H10" s="56">
        <v>73428.3</v>
      </c>
      <c r="I10" s="57">
        <f t="shared" si="1"/>
        <v>-1.5243441561359927</v>
      </c>
      <c r="J10" s="35" t="s">
        <v>247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1:24" ht="18" customHeight="1">
      <c r="A11" s="99"/>
      <c r="B11" s="99"/>
      <c r="C11" s="50"/>
      <c r="D11" s="50"/>
      <c r="E11" s="30" t="s">
        <v>22</v>
      </c>
      <c r="F11" s="56">
        <v>62187.7</v>
      </c>
      <c r="G11" s="57">
        <f t="shared" si="0"/>
        <v>15.75962078197878</v>
      </c>
      <c r="H11" s="93">
        <v>64032.6</v>
      </c>
      <c r="I11" s="57">
        <f t="shared" si="1"/>
        <v>-2.8811886445341939</v>
      </c>
      <c r="J11" s="35" t="s">
        <v>248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</row>
    <row r="12" spans="1:24" ht="18" customHeight="1">
      <c r="A12" s="99"/>
      <c r="B12" s="99"/>
      <c r="C12" s="50"/>
      <c r="D12" s="29"/>
      <c r="E12" s="30" t="s">
        <v>23</v>
      </c>
      <c r="F12" s="56">
        <v>5062.3999999999996</v>
      </c>
      <c r="G12" s="57">
        <f t="shared" si="0"/>
        <v>1.2829145352970022</v>
      </c>
      <c r="H12" s="93">
        <v>5334.1</v>
      </c>
      <c r="I12" s="57">
        <f t="shared" si="1"/>
        <v>-5.0936427888491176</v>
      </c>
      <c r="J12" s="35" t="s">
        <v>248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24" ht="18" customHeight="1">
      <c r="A13" s="99"/>
      <c r="B13" s="99"/>
      <c r="C13" s="62"/>
      <c r="D13" s="55" t="s">
        <v>24</v>
      </c>
      <c r="E13" s="55"/>
      <c r="F13" s="56">
        <v>52735.4</v>
      </c>
      <c r="G13" s="57">
        <f t="shared" si="0"/>
        <v>13.364216811137311</v>
      </c>
      <c r="H13" s="56">
        <v>55065</v>
      </c>
      <c r="I13" s="57">
        <f t="shared" si="1"/>
        <v>-4.2306365204757945</v>
      </c>
      <c r="J13" s="35" t="s">
        <v>247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18" customHeight="1">
      <c r="A14" s="99"/>
      <c r="B14" s="99"/>
      <c r="C14" s="55" t="s">
        <v>3</v>
      </c>
      <c r="D14" s="55"/>
      <c r="E14" s="55"/>
      <c r="F14" s="56">
        <v>3684</v>
      </c>
      <c r="G14" s="57">
        <f t="shared" si="0"/>
        <v>0.93360010035440821</v>
      </c>
      <c r="H14" s="56">
        <v>3614.4</v>
      </c>
      <c r="I14" s="57">
        <f t="shared" si="1"/>
        <v>1.9256308100929598</v>
      </c>
      <c r="J14" s="35" t="s">
        <v>247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ht="18" customHeight="1">
      <c r="A15" s="99"/>
      <c r="B15" s="99"/>
      <c r="C15" s="55" t="s">
        <v>4</v>
      </c>
      <c r="D15" s="55"/>
      <c r="E15" s="55"/>
      <c r="F15" s="56">
        <v>35026.199999999997</v>
      </c>
      <c r="G15" s="57">
        <f t="shared" si="0"/>
        <v>8.8763474036464629</v>
      </c>
      <c r="H15" s="56">
        <v>24554</v>
      </c>
      <c r="I15" s="57">
        <f t="shared" si="1"/>
        <v>42.649670114848902</v>
      </c>
      <c r="J15" s="35" t="s">
        <v>247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ht="18" customHeight="1">
      <c r="A16" s="99"/>
      <c r="B16" s="99"/>
      <c r="C16" s="55" t="s">
        <v>25</v>
      </c>
      <c r="D16" s="55"/>
      <c r="E16" s="55"/>
      <c r="F16" s="56">
        <v>4239.5</v>
      </c>
      <c r="G16" s="57">
        <f t="shared" si="0"/>
        <v>1.0743750340533424</v>
      </c>
      <c r="H16" s="56">
        <v>4170.7</v>
      </c>
      <c r="I16" s="57">
        <f t="shared" si="1"/>
        <v>1.6496031841177761</v>
      </c>
      <c r="J16" s="35" t="s">
        <v>247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4" ht="18" customHeight="1">
      <c r="A17" s="99"/>
      <c r="B17" s="99"/>
      <c r="C17" s="55" t="s">
        <v>5</v>
      </c>
      <c r="D17" s="55"/>
      <c r="E17" s="55"/>
      <c r="F17" s="56">
        <v>94136.7</v>
      </c>
      <c r="G17" s="57">
        <f t="shared" si="0"/>
        <v>23.856143476393271</v>
      </c>
      <c r="H17" s="56">
        <v>149845.4</v>
      </c>
      <c r="I17" s="57">
        <f t="shared" si="1"/>
        <v>-37.177450892720096</v>
      </c>
      <c r="J17" s="35" t="s">
        <v>247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24" ht="18" customHeight="1">
      <c r="A18" s="99"/>
      <c r="B18" s="99"/>
      <c r="C18" s="55" t="s">
        <v>26</v>
      </c>
      <c r="D18" s="55"/>
      <c r="E18" s="55"/>
      <c r="F18" s="56">
        <v>22230.5</v>
      </c>
      <c r="G18" s="57">
        <f t="shared" si="0"/>
        <v>5.6336582602955136</v>
      </c>
      <c r="H18" s="56">
        <v>22756.400000000001</v>
      </c>
      <c r="I18" s="57">
        <f t="shared" si="1"/>
        <v>-2.3109982246752647</v>
      </c>
      <c r="J18" s="35" t="s">
        <v>247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</row>
    <row r="19" spans="1:24" ht="18" customHeight="1">
      <c r="A19" s="99"/>
      <c r="B19" s="99"/>
      <c r="C19" s="55" t="s">
        <v>27</v>
      </c>
      <c r="D19" s="55"/>
      <c r="E19" s="55"/>
      <c r="F19" s="56">
        <v>2002.6</v>
      </c>
      <c r="G19" s="57">
        <f t="shared" si="0"/>
        <v>0.50749933793966828</v>
      </c>
      <c r="H19" s="56">
        <v>1577.6</v>
      </c>
      <c r="I19" s="57">
        <f t="shared" si="1"/>
        <v>26.93965517241379</v>
      </c>
      <c r="J19" s="35" t="s">
        <v>247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</row>
    <row r="20" spans="1:24" ht="18" customHeight="1">
      <c r="A20" s="99"/>
      <c r="B20" s="99"/>
      <c r="C20" s="55" t="s">
        <v>6</v>
      </c>
      <c r="D20" s="55"/>
      <c r="E20" s="55"/>
      <c r="F20" s="56">
        <v>29461.8</v>
      </c>
      <c r="G20" s="57">
        <f t="shared" si="0"/>
        <v>7.4662159165639261</v>
      </c>
      <c r="H20" s="56">
        <v>38869.4</v>
      </c>
      <c r="I20" s="57">
        <f t="shared" si="1"/>
        <v>-24.20310063957767</v>
      </c>
      <c r="J20" s="35" t="s">
        <v>247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1:24" ht="18" customHeight="1">
      <c r="A21" s="99"/>
      <c r="B21" s="99"/>
      <c r="C21" s="55" t="s">
        <v>7</v>
      </c>
      <c r="D21" s="55"/>
      <c r="E21" s="55"/>
      <c r="F21" s="56">
        <v>58819</v>
      </c>
      <c r="G21" s="57">
        <f t="shared" si="0"/>
        <v>14.905924077835486</v>
      </c>
      <c r="H21" s="56">
        <v>57863</v>
      </c>
      <c r="I21" s="57">
        <f t="shared" si="1"/>
        <v>1.6521784214437618</v>
      </c>
      <c r="J21" s="1" t="s">
        <v>245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ht="18" customHeight="1">
      <c r="A22" s="99"/>
      <c r="B22" s="99"/>
      <c r="C22" s="55" t="s">
        <v>8</v>
      </c>
      <c r="D22" s="55"/>
      <c r="E22" s="55"/>
      <c r="F22" s="56">
        <f>SUM(F9,F14:F21)</f>
        <v>394601.5</v>
      </c>
      <c r="G22" s="57">
        <f t="shared" si="0"/>
        <v>100</v>
      </c>
      <c r="H22" s="56">
        <f>SUM(H9,H14:H21)</f>
        <v>451428.9</v>
      </c>
      <c r="I22" s="57">
        <f t="shared" si="1"/>
        <v>-12.588338938867228</v>
      </c>
      <c r="J22" s="35" t="s">
        <v>247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1:24" ht="18" customHeight="1">
      <c r="A23" s="99"/>
      <c r="B23" s="99" t="s">
        <v>81</v>
      </c>
      <c r="C23" s="64" t="s">
        <v>9</v>
      </c>
      <c r="D23" s="30"/>
      <c r="E23" s="30"/>
      <c r="F23" s="56">
        <f>F24+F25+F26</f>
        <v>214150.8</v>
      </c>
      <c r="G23" s="57">
        <f t="shared" ref="G23:G40" si="2">F23/$F$40*100</f>
        <v>55.877135991107693</v>
      </c>
      <c r="H23" s="56">
        <v>194394</v>
      </c>
      <c r="I23" s="57">
        <f t="shared" si="1"/>
        <v>10.163276644340868</v>
      </c>
      <c r="J23" s="35" t="s">
        <v>247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1:24" ht="18" customHeight="1">
      <c r="A24" s="99"/>
      <c r="B24" s="99"/>
      <c r="C24" s="63"/>
      <c r="D24" s="30" t="s">
        <v>10</v>
      </c>
      <c r="E24" s="30"/>
      <c r="F24" s="56">
        <v>79224.899999999994</v>
      </c>
      <c r="G24" s="57">
        <f t="shared" si="2"/>
        <v>20.671697286126918</v>
      </c>
      <c r="H24" s="56">
        <v>80105.7</v>
      </c>
      <c r="I24" s="57">
        <f t="shared" si="1"/>
        <v>-1.0995472232313119</v>
      </c>
      <c r="J24" s="35" t="s">
        <v>247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1:24" ht="18" customHeight="1">
      <c r="A25" s="99"/>
      <c r="B25" s="99"/>
      <c r="C25" s="63"/>
      <c r="D25" s="30" t="s">
        <v>28</v>
      </c>
      <c r="E25" s="30"/>
      <c r="F25" s="56">
        <v>96461.9</v>
      </c>
      <c r="G25" s="57">
        <f t="shared" si="2"/>
        <v>25.169248512079484</v>
      </c>
      <c r="H25" s="56">
        <v>76692.600000000006</v>
      </c>
      <c r="I25" s="57">
        <f t="shared" si="1"/>
        <v>25.777324018223389</v>
      </c>
      <c r="J25" s="35" t="s">
        <v>247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1:24" ht="18" customHeight="1">
      <c r="A26" s="99"/>
      <c r="B26" s="99"/>
      <c r="C26" s="62"/>
      <c r="D26" s="30" t="s">
        <v>11</v>
      </c>
      <c r="E26" s="30"/>
      <c r="F26" s="56">
        <v>38464</v>
      </c>
      <c r="G26" s="57">
        <f t="shared" si="2"/>
        <v>10.036190192901294</v>
      </c>
      <c r="H26" s="56">
        <v>37595.699999999997</v>
      </c>
      <c r="I26" s="57">
        <f t="shared" si="1"/>
        <v>2.3095726372962977</v>
      </c>
      <c r="J26" s="35" t="s">
        <v>247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</row>
    <row r="27" spans="1:24" ht="18" customHeight="1">
      <c r="A27" s="99"/>
      <c r="B27" s="99"/>
      <c r="C27" s="64" t="s">
        <v>12</v>
      </c>
      <c r="D27" s="30"/>
      <c r="E27" s="30"/>
      <c r="F27" s="56">
        <f>F28+F29+F30+F31+F32+F33</f>
        <v>120789.99999999999</v>
      </c>
      <c r="G27" s="57">
        <f t="shared" si="2"/>
        <v>31.517039657876122</v>
      </c>
      <c r="H27" s="56">
        <v>187451</v>
      </c>
      <c r="I27" s="57">
        <f t="shared" si="1"/>
        <v>-35.561826824076704</v>
      </c>
      <c r="J27" s="35" t="s">
        <v>247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</row>
    <row r="28" spans="1:24" ht="18" customHeight="1">
      <c r="A28" s="99"/>
      <c r="B28" s="99"/>
      <c r="C28" s="63"/>
      <c r="D28" s="30" t="s">
        <v>13</v>
      </c>
      <c r="E28" s="30"/>
      <c r="F28" s="56">
        <v>52016.9</v>
      </c>
      <c r="G28" s="57">
        <f t="shared" si="2"/>
        <v>13.572470404667413</v>
      </c>
      <c r="H28" s="56">
        <v>43648.3</v>
      </c>
      <c r="I28" s="57">
        <f t="shared" si="1"/>
        <v>19.172797107791141</v>
      </c>
      <c r="J28" s="35" t="s">
        <v>247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</row>
    <row r="29" spans="1:24" ht="18" customHeight="1">
      <c r="A29" s="99"/>
      <c r="B29" s="99"/>
      <c r="C29" s="63"/>
      <c r="D29" s="30" t="s">
        <v>29</v>
      </c>
      <c r="E29" s="30"/>
      <c r="F29" s="56">
        <v>6908.2</v>
      </c>
      <c r="G29" s="57">
        <f t="shared" si="2"/>
        <v>1.8025168752756011</v>
      </c>
      <c r="H29" s="56">
        <v>6904</v>
      </c>
      <c r="I29" s="57">
        <f t="shared" si="1"/>
        <v>6.083429895711312E-2</v>
      </c>
      <c r="J29" s="35" t="s">
        <v>247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</row>
    <row r="30" spans="1:24" ht="18" customHeight="1">
      <c r="A30" s="99"/>
      <c r="B30" s="99"/>
      <c r="C30" s="63"/>
      <c r="D30" s="30" t="s">
        <v>30</v>
      </c>
      <c r="E30" s="30"/>
      <c r="F30" s="56">
        <v>21873.8</v>
      </c>
      <c r="G30" s="57">
        <f t="shared" si="2"/>
        <v>5.7074047691733663</v>
      </c>
      <c r="H30" s="56">
        <v>103186</v>
      </c>
      <c r="I30" s="57">
        <f t="shared" si="1"/>
        <v>-78.801581609908325</v>
      </c>
      <c r="J30" s="35" t="s">
        <v>247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</row>
    <row r="31" spans="1:24" ht="18" customHeight="1">
      <c r="A31" s="99"/>
      <c r="B31" s="99"/>
      <c r="C31" s="63"/>
      <c r="D31" s="30" t="s">
        <v>31</v>
      </c>
      <c r="E31" s="30"/>
      <c r="F31" s="56">
        <v>25101.9</v>
      </c>
      <c r="G31" s="57">
        <f t="shared" si="2"/>
        <v>6.5496943272459713</v>
      </c>
      <c r="H31" s="56">
        <v>24818.1</v>
      </c>
      <c r="I31" s="57">
        <f t="shared" si="1"/>
        <v>1.1435202533634836</v>
      </c>
      <c r="J31" s="35" t="s">
        <v>247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</row>
    <row r="32" spans="1:24" ht="18" customHeight="1">
      <c r="A32" s="99"/>
      <c r="B32" s="99"/>
      <c r="C32" s="63"/>
      <c r="D32" s="30" t="s">
        <v>14</v>
      </c>
      <c r="E32" s="30"/>
      <c r="F32" s="56">
        <v>13703.5</v>
      </c>
      <c r="G32" s="57">
        <f t="shared" si="2"/>
        <v>3.575575403193191</v>
      </c>
      <c r="H32" s="56">
        <v>7652.7</v>
      </c>
      <c r="I32" s="57">
        <f t="shared" si="1"/>
        <v>79.067518653547111</v>
      </c>
      <c r="J32" s="35" t="s">
        <v>247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</row>
    <row r="33" spans="1:24" ht="18" customHeight="1">
      <c r="A33" s="99"/>
      <c r="B33" s="99"/>
      <c r="C33" s="62"/>
      <c r="D33" s="30" t="s">
        <v>32</v>
      </c>
      <c r="E33" s="30"/>
      <c r="F33" s="56">
        <v>1185.7</v>
      </c>
      <c r="G33" s="57">
        <f t="shared" si="2"/>
        <v>0.30937787832058716</v>
      </c>
      <c r="H33" s="56">
        <v>1242.3</v>
      </c>
      <c r="I33" s="57">
        <f t="shared" si="1"/>
        <v>-4.556065362633821</v>
      </c>
      <c r="J33" s="35" t="s">
        <v>247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</row>
    <row r="34" spans="1:24" ht="18" customHeight="1">
      <c r="A34" s="99"/>
      <c r="B34" s="99"/>
      <c r="C34" s="64" t="s">
        <v>15</v>
      </c>
      <c r="D34" s="30"/>
      <c r="E34" s="30"/>
      <c r="F34" s="56">
        <f>F35+F38</f>
        <v>48312.2</v>
      </c>
      <c r="G34" s="57">
        <f t="shared" si="2"/>
        <v>12.605824351016167</v>
      </c>
      <c r="H34" s="56">
        <v>58581</v>
      </c>
      <c r="I34" s="57">
        <f t="shared" si="1"/>
        <v>-17.529233027773515</v>
      </c>
      <c r="J34" s="35" t="s">
        <v>247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</row>
    <row r="35" spans="1:24" ht="18" customHeight="1">
      <c r="A35" s="99"/>
      <c r="B35" s="99"/>
      <c r="C35" s="63"/>
      <c r="D35" s="64" t="s">
        <v>16</v>
      </c>
      <c r="E35" s="30"/>
      <c r="F35" s="56">
        <v>45842.2</v>
      </c>
      <c r="G35" s="57">
        <f t="shared" si="2"/>
        <v>11.961341463732833</v>
      </c>
      <c r="H35" s="56">
        <v>56457</v>
      </c>
      <c r="I35" s="57">
        <f t="shared" si="1"/>
        <v>-18.801565793435714</v>
      </c>
      <c r="J35" s="35" t="s">
        <v>247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</row>
    <row r="36" spans="1:24" ht="18" customHeight="1">
      <c r="A36" s="99"/>
      <c r="B36" s="99"/>
      <c r="C36" s="63"/>
      <c r="D36" s="63"/>
      <c r="E36" s="58" t="s">
        <v>102</v>
      </c>
      <c r="F36" s="56">
        <v>21064.799999999999</v>
      </c>
      <c r="G36" s="57">
        <f t="shared" si="2"/>
        <v>5.4963170542696336</v>
      </c>
      <c r="H36" s="56">
        <v>24750.6</v>
      </c>
      <c r="I36" s="57">
        <f t="shared" si="1"/>
        <v>-14.891760199752735</v>
      </c>
      <c r="J36" s="35" t="s">
        <v>247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1:24" ht="18" customHeight="1">
      <c r="A37" s="99"/>
      <c r="B37" s="99"/>
      <c r="C37" s="63"/>
      <c r="D37" s="62"/>
      <c r="E37" s="30" t="s">
        <v>33</v>
      </c>
      <c r="F37" s="56">
        <v>23304.1</v>
      </c>
      <c r="G37" s="57">
        <f t="shared" si="2"/>
        <v>6.0806047180322134</v>
      </c>
      <c r="H37" s="56">
        <v>29937.4</v>
      </c>
      <c r="I37" s="57">
        <f t="shared" si="1"/>
        <v>-22.157234763205903</v>
      </c>
      <c r="J37" s="35" t="s">
        <v>247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</row>
    <row r="38" spans="1:24" ht="18" customHeight="1">
      <c r="A38" s="99"/>
      <c r="B38" s="99"/>
      <c r="C38" s="63"/>
      <c r="D38" s="55" t="s">
        <v>34</v>
      </c>
      <c r="E38" s="55"/>
      <c r="F38" s="56">
        <v>2470</v>
      </c>
      <c r="G38" s="57">
        <f t="shared" si="2"/>
        <v>0.64448288728333503</v>
      </c>
      <c r="H38" s="56">
        <v>2123.8000000000002</v>
      </c>
      <c r="I38" s="57">
        <f t="shared" si="1"/>
        <v>16.300969959506538</v>
      </c>
      <c r="J38" s="35" t="s">
        <v>247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</row>
    <row r="39" spans="1:24" ht="18" customHeight="1">
      <c r="A39" s="99"/>
      <c r="B39" s="99"/>
      <c r="C39" s="62"/>
      <c r="D39" s="55" t="s">
        <v>35</v>
      </c>
      <c r="E39" s="55"/>
      <c r="F39" s="56">
        <v>0</v>
      </c>
      <c r="G39" s="57">
        <f t="shared" si="2"/>
        <v>0</v>
      </c>
      <c r="H39" s="56">
        <v>0</v>
      </c>
      <c r="I39" s="57" t="e">
        <f t="shared" si="1"/>
        <v>#DIV/0!</v>
      </c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</row>
    <row r="40" spans="1:24" ht="18" customHeight="1">
      <c r="A40" s="99"/>
      <c r="B40" s="99"/>
      <c r="C40" s="30" t="s">
        <v>17</v>
      </c>
      <c r="D40" s="30"/>
      <c r="E40" s="30"/>
      <c r="F40" s="56">
        <f>SUM(F23,F27,F34)</f>
        <v>383253</v>
      </c>
      <c r="G40" s="57">
        <f t="shared" si="2"/>
        <v>100</v>
      </c>
      <c r="H40" s="56">
        <f>SUM(H23,H27,H34)</f>
        <v>440426</v>
      </c>
      <c r="I40" s="57">
        <f t="shared" si="1"/>
        <v>-12.981295382198144</v>
      </c>
      <c r="J40" s="35" t="s">
        <v>247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4" ht="18" customHeight="1">
      <c r="A41" s="26" t="s">
        <v>18</v>
      </c>
    </row>
    <row r="42" spans="1:24" ht="18" customHeight="1">
      <c r="A42" s="27" t="s">
        <v>19</v>
      </c>
    </row>
  </sheetData>
  <mergeCells count="5">
    <mergeCell ref="B23:B40"/>
    <mergeCell ref="A9:A40"/>
    <mergeCell ref="B9:B22"/>
    <mergeCell ref="G6:I6"/>
    <mergeCell ref="A1:D1"/>
  </mergeCells>
  <phoneticPr fontId="15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6"/>
  <sheetViews>
    <sheetView view="pageBreakPreview" zoomScale="85" zoomScaleNormal="100" zoomScaleSheetLayoutView="85" workbookViewId="0">
      <pane xSplit="4" ySplit="6" topLeftCell="E7" activePane="bottomRight" state="frozen"/>
      <selection activeCell="N27" sqref="N27"/>
      <selection pane="topRight" activeCell="N27" sqref="N27"/>
      <selection pane="bottomLeft" activeCell="N27" sqref="N27"/>
      <selection pane="bottomRight" activeCell="N27" sqref="N27"/>
    </sheetView>
  </sheetViews>
  <sheetFormatPr defaultRowHeight="13.5"/>
  <cols>
    <col min="1" max="1" width="5.375" style="1" customWidth="1"/>
    <col min="2" max="2" width="3.125" style="1" customWidth="1"/>
    <col min="3" max="3" width="34.75" style="1" customWidth="1"/>
    <col min="4" max="9" width="11.875" style="1" customWidth="1"/>
    <col min="10" max="16384" width="9" style="1"/>
  </cols>
  <sheetData>
    <row r="1" spans="1:10" ht="33.950000000000003" customHeight="1">
      <c r="A1" s="36" t="s">
        <v>0</v>
      </c>
      <c r="B1" s="36"/>
      <c r="C1" s="20" t="s">
        <v>252</v>
      </c>
      <c r="D1" s="37"/>
      <c r="E1" s="37"/>
    </row>
    <row r="4" spans="1:10">
      <c r="A4" s="9" t="s">
        <v>107</v>
      </c>
    </row>
    <row r="5" spans="1:10">
      <c r="I5" s="38" t="s">
        <v>108</v>
      </c>
    </row>
    <row r="6" spans="1:10" s="32" customFormat="1" ht="29.25" customHeight="1">
      <c r="A6" s="70" t="s">
        <v>109</v>
      </c>
      <c r="B6" s="51"/>
      <c r="C6" s="51"/>
      <c r="D6" s="51"/>
      <c r="E6" s="28" t="s">
        <v>226</v>
      </c>
      <c r="F6" s="28" t="s">
        <v>227</v>
      </c>
      <c r="G6" s="28" t="s">
        <v>228</v>
      </c>
      <c r="H6" s="28" t="s">
        <v>229</v>
      </c>
      <c r="I6" s="28" t="s">
        <v>241</v>
      </c>
    </row>
    <row r="7" spans="1:10" ht="27" customHeight="1">
      <c r="A7" s="99" t="s">
        <v>110</v>
      </c>
      <c r="B7" s="61" t="s">
        <v>111</v>
      </c>
      <c r="C7" s="55"/>
      <c r="D7" s="65" t="s">
        <v>112</v>
      </c>
      <c r="E7" s="28">
        <v>337090.81199999998</v>
      </c>
      <c r="F7" s="28">
        <v>338871</v>
      </c>
      <c r="G7" s="28">
        <v>359322.12599999999</v>
      </c>
      <c r="H7" s="28">
        <v>451429</v>
      </c>
      <c r="I7" s="28">
        <v>394601.5</v>
      </c>
      <c r="J7" s="1" t="s">
        <v>247</v>
      </c>
    </row>
    <row r="8" spans="1:10" ht="27" customHeight="1">
      <c r="A8" s="99"/>
      <c r="B8" s="82"/>
      <c r="C8" s="55" t="s">
        <v>113</v>
      </c>
      <c r="D8" s="65" t="s">
        <v>37</v>
      </c>
      <c r="E8" s="71">
        <v>189782.13099999999</v>
      </c>
      <c r="F8" s="71">
        <v>245384</v>
      </c>
      <c r="G8" s="71">
        <v>247225.549</v>
      </c>
      <c r="H8" s="72">
        <v>196597.4</v>
      </c>
      <c r="I8" s="72">
        <v>209103</v>
      </c>
      <c r="J8" s="1" t="s">
        <v>247</v>
      </c>
    </row>
    <row r="9" spans="1:10" ht="27" customHeight="1">
      <c r="A9" s="99"/>
      <c r="B9" s="55" t="s">
        <v>114</v>
      </c>
      <c r="C9" s="55"/>
      <c r="D9" s="65"/>
      <c r="E9" s="71">
        <v>328713.29499999998</v>
      </c>
      <c r="F9" s="71">
        <v>328647</v>
      </c>
      <c r="G9" s="71">
        <v>349574.5</v>
      </c>
      <c r="H9" s="73">
        <v>440426.2</v>
      </c>
      <c r="I9" s="73">
        <v>383252.5</v>
      </c>
      <c r="J9" s="1" t="s">
        <v>247</v>
      </c>
    </row>
    <row r="10" spans="1:10" ht="27" customHeight="1">
      <c r="A10" s="99"/>
      <c r="B10" s="55" t="s">
        <v>115</v>
      </c>
      <c r="C10" s="55"/>
      <c r="D10" s="65"/>
      <c r="E10" s="71">
        <v>8377.5169999999998</v>
      </c>
      <c r="F10" s="71">
        <v>10225</v>
      </c>
      <c r="G10" s="71">
        <v>9747.6260000000002</v>
      </c>
      <c r="H10" s="73">
        <v>11002.9</v>
      </c>
      <c r="I10" s="73">
        <v>11349</v>
      </c>
      <c r="J10" s="1" t="s">
        <v>247</v>
      </c>
    </row>
    <row r="11" spans="1:10" ht="27" customHeight="1">
      <c r="A11" s="99"/>
      <c r="B11" s="55" t="s">
        <v>116</v>
      </c>
      <c r="C11" s="55"/>
      <c r="D11" s="65"/>
      <c r="E11" s="71">
        <v>1886.057</v>
      </c>
      <c r="F11" s="71">
        <v>4199</v>
      </c>
      <c r="G11" s="71">
        <v>3808.3670000000002</v>
      </c>
      <c r="H11" s="73">
        <v>4522.6000000000004</v>
      </c>
      <c r="I11" s="73">
        <v>4115.7</v>
      </c>
      <c r="J11" s="1" t="s">
        <v>247</v>
      </c>
    </row>
    <row r="12" spans="1:10" ht="27" customHeight="1">
      <c r="A12" s="99"/>
      <c r="B12" s="55" t="s">
        <v>117</v>
      </c>
      <c r="C12" s="55"/>
      <c r="D12" s="65"/>
      <c r="E12" s="71">
        <v>6491.46</v>
      </c>
      <c r="F12" s="71">
        <v>6025</v>
      </c>
      <c r="G12" s="71">
        <v>5939.259</v>
      </c>
      <c r="H12" s="73">
        <v>6480.3</v>
      </c>
      <c r="I12" s="73">
        <v>7233.4</v>
      </c>
      <c r="J12" s="1" t="s">
        <v>247</v>
      </c>
    </row>
    <row r="13" spans="1:10" ht="27" customHeight="1">
      <c r="A13" s="99"/>
      <c r="B13" s="55" t="s">
        <v>118</v>
      </c>
      <c r="C13" s="55"/>
      <c r="D13" s="65"/>
      <c r="E13" s="71">
        <v>-422.70699999999999</v>
      </c>
      <c r="F13" s="71">
        <v>-466</v>
      </c>
      <c r="G13" s="71">
        <v>-86.075999999999993</v>
      </c>
      <c r="H13" s="73">
        <v>541</v>
      </c>
      <c r="I13" s="73">
        <v>753</v>
      </c>
      <c r="J13" s="1" t="s">
        <v>247</v>
      </c>
    </row>
    <row r="14" spans="1:10" ht="27" customHeight="1">
      <c r="A14" s="99"/>
      <c r="B14" s="55" t="s">
        <v>119</v>
      </c>
      <c r="C14" s="55"/>
      <c r="D14" s="65"/>
      <c r="E14" s="71">
        <v>0</v>
      </c>
      <c r="F14" s="71">
        <v>0</v>
      </c>
      <c r="G14" s="71">
        <v>20</v>
      </c>
      <c r="H14" s="73">
        <v>0</v>
      </c>
      <c r="I14" s="73">
        <v>0</v>
      </c>
      <c r="J14" s="1" t="s">
        <v>247</v>
      </c>
    </row>
    <row r="15" spans="1:10" ht="27" customHeight="1">
      <c r="A15" s="99"/>
      <c r="B15" s="55" t="s">
        <v>120</v>
      </c>
      <c r="C15" s="55"/>
      <c r="D15" s="65"/>
      <c r="E15" s="71">
        <v>-391.32100000000003</v>
      </c>
      <c r="F15" s="71">
        <v>-442</v>
      </c>
      <c r="G15" s="71">
        <v>-3744.826</v>
      </c>
      <c r="H15" s="73">
        <v>-238.3</v>
      </c>
      <c r="I15" s="73">
        <v>4468.2</v>
      </c>
      <c r="J15" s="1" t="s">
        <v>247</v>
      </c>
    </row>
    <row r="16" spans="1:10" ht="27" customHeight="1">
      <c r="A16" s="99"/>
      <c r="B16" s="55" t="s">
        <v>121</v>
      </c>
      <c r="C16" s="55"/>
      <c r="D16" s="65" t="s">
        <v>38</v>
      </c>
      <c r="E16" s="71">
        <v>41703.481</v>
      </c>
      <c r="F16" s="71">
        <v>46120</v>
      </c>
      <c r="G16" s="71">
        <v>45402.069000000003</v>
      </c>
      <c r="H16" s="73">
        <v>42883.199999999997</v>
      </c>
      <c r="I16" s="73">
        <v>53114.6</v>
      </c>
      <c r="J16" s="1" t="s">
        <v>247</v>
      </c>
    </row>
    <row r="17" spans="1:10" ht="27" customHeight="1">
      <c r="A17" s="99"/>
      <c r="B17" s="55" t="s">
        <v>122</v>
      </c>
      <c r="C17" s="55"/>
      <c r="D17" s="65" t="s">
        <v>39</v>
      </c>
      <c r="E17" s="71">
        <v>139175.378</v>
      </c>
      <c r="F17" s="71">
        <v>144125</v>
      </c>
      <c r="G17" s="71">
        <v>137076.21299999999</v>
      </c>
      <c r="H17" s="73">
        <v>131827.4</v>
      </c>
      <c r="I17" s="73">
        <v>133987.1</v>
      </c>
      <c r="J17" s="1" t="s">
        <v>247</v>
      </c>
    </row>
    <row r="18" spans="1:10" ht="27" customHeight="1">
      <c r="A18" s="99"/>
      <c r="B18" s="55" t="s">
        <v>123</v>
      </c>
      <c r="C18" s="55"/>
      <c r="D18" s="65" t="s">
        <v>40</v>
      </c>
      <c r="E18" s="71">
        <v>259383.44899999999</v>
      </c>
      <c r="F18" s="71">
        <v>256902</v>
      </c>
      <c r="G18" s="71">
        <v>255172.769</v>
      </c>
      <c r="H18" s="73">
        <v>257561</v>
      </c>
      <c r="I18" s="73">
        <v>249445.6</v>
      </c>
      <c r="J18" s="1" t="s">
        <v>247</v>
      </c>
    </row>
    <row r="19" spans="1:10" ht="27" customHeight="1">
      <c r="A19" s="99"/>
      <c r="B19" s="55" t="s">
        <v>124</v>
      </c>
      <c r="C19" s="55"/>
      <c r="D19" s="65" t="s">
        <v>125</v>
      </c>
      <c r="E19" s="71">
        <f>E17+E18-E16</f>
        <v>356855.34600000002</v>
      </c>
      <c r="F19" s="71">
        <f>F17+F18-F16</f>
        <v>354907</v>
      </c>
      <c r="G19" s="71">
        <f>G17+G18-G16</f>
        <v>346846.91299999994</v>
      </c>
      <c r="H19" s="71">
        <f>H17+H18-H16</f>
        <v>346505.2</v>
      </c>
      <c r="I19" s="71">
        <f>I17+I18-I16</f>
        <v>330318.10000000003</v>
      </c>
      <c r="J19" s="1" t="s">
        <v>249</v>
      </c>
    </row>
    <row r="20" spans="1:10" ht="27" customHeight="1">
      <c r="A20" s="99"/>
      <c r="B20" s="55" t="s">
        <v>126</v>
      </c>
      <c r="C20" s="55"/>
      <c r="D20" s="65" t="s">
        <v>127</v>
      </c>
      <c r="E20" s="74">
        <f>E18/E8</f>
        <v>1.3667432630946694</v>
      </c>
      <c r="F20" s="74">
        <f>F18/F8</f>
        <v>1.0469386757082777</v>
      </c>
      <c r="G20" s="74">
        <f>G18/G8</f>
        <v>1.0321456258551984</v>
      </c>
      <c r="H20" s="74">
        <f>H18/H8</f>
        <v>1.3100936228047777</v>
      </c>
      <c r="I20" s="74">
        <f>I18/I8</f>
        <v>1.1929317130792003</v>
      </c>
      <c r="J20" s="1" t="s">
        <v>249</v>
      </c>
    </row>
    <row r="21" spans="1:10" ht="27" customHeight="1">
      <c r="A21" s="99"/>
      <c r="B21" s="55" t="s">
        <v>128</v>
      </c>
      <c r="C21" s="55"/>
      <c r="D21" s="65" t="s">
        <v>129</v>
      </c>
      <c r="E21" s="74">
        <f>E19/E8</f>
        <v>1.8803421803710278</v>
      </c>
      <c r="F21" s="74">
        <f>F19/F8</f>
        <v>1.4463330942522741</v>
      </c>
      <c r="G21" s="74">
        <f>G19/G8</f>
        <v>1.4029573982258603</v>
      </c>
      <c r="H21" s="74">
        <f>H19/H8</f>
        <v>1.7625116100212923</v>
      </c>
      <c r="I21" s="74">
        <f>I19/I8</f>
        <v>1.5796908700496886</v>
      </c>
      <c r="J21" s="1" t="s">
        <v>249</v>
      </c>
    </row>
    <row r="22" spans="1:10" ht="27" customHeight="1">
      <c r="A22" s="99"/>
      <c r="B22" s="55" t="s">
        <v>130</v>
      </c>
      <c r="C22" s="55"/>
      <c r="D22" s="65" t="s">
        <v>131</v>
      </c>
      <c r="E22" s="71" t="e">
        <f>E18/E24*1000000</f>
        <v>#VALUE!</v>
      </c>
      <c r="F22" s="71" t="e">
        <f>F18/F24*1000000</f>
        <v>#VALUE!</v>
      </c>
      <c r="G22" s="71" t="e">
        <f>G18/G24*1000000</f>
        <v>#VALUE!</v>
      </c>
      <c r="H22" s="71">
        <f>H18/H24*1000000</f>
        <v>325730.53857380251</v>
      </c>
      <c r="I22" s="71">
        <f>I18/I24*1000000</f>
        <v>315467.20828411647</v>
      </c>
      <c r="J22" s="1" t="s">
        <v>249</v>
      </c>
    </row>
    <row r="23" spans="1:10" ht="27" customHeight="1">
      <c r="A23" s="99"/>
      <c r="B23" s="55" t="s">
        <v>132</v>
      </c>
      <c r="C23" s="55"/>
      <c r="D23" s="65" t="s">
        <v>133</v>
      </c>
      <c r="E23" s="71" t="e">
        <f>E19/E24*1000000</f>
        <v>#VALUE!</v>
      </c>
      <c r="F23" s="71" t="e">
        <f>F19/F24*1000000</f>
        <v>#VALUE!</v>
      </c>
      <c r="G23" s="71" t="e">
        <f>G19/G24*1000000</f>
        <v>#VALUE!</v>
      </c>
      <c r="H23" s="71">
        <f>H19/H24*1000000</f>
        <v>438215.89997951232</v>
      </c>
      <c r="I23" s="71">
        <f>I19/I24*1000000</f>
        <v>417744.50562653184</v>
      </c>
      <c r="J23" s="1" t="s">
        <v>249</v>
      </c>
    </row>
    <row r="24" spans="1:10" ht="27" customHeight="1">
      <c r="A24" s="99"/>
      <c r="B24" s="75" t="s">
        <v>134</v>
      </c>
      <c r="C24" s="76"/>
      <c r="D24" s="65" t="s">
        <v>135</v>
      </c>
      <c r="E24" s="71" t="str">
        <f>D24</f>
        <v>(g、人)</v>
      </c>
      <c r="F24" s="71" t="str">
        <f>E24</f>
        <v>(g、人)</v>
      </c>
      <c r="G24" s="71" t="str">
        <f>F24</f>
        <v>(g、人)</v>
      </c>
      <c r="H24" s="73">
        <v>790718</v>
      </c>
      <c r="I24" s="73">
        <v>790718</v>
      </c>
      <c r="J24" s="1" t="s">
        <v>247</v>
      </c>
    </row>
    <row r="25" spans="1:10" ht="27" customHeight="1">
      <c r="A25" s="99"/>
      <c r="B25" s="30" t="s">
        <v>136</v>
      </c>
      <c r="C25" s="30"/>
      <c r="D25" s="30"/>
      <c r="E25" s="71">
        <v>208722.595</v>
      </c>
      <c r="F25" s="71">
        <v>212828.38399999999</v>
      </c>
      <c r="G25" s="71">
        <v>213100.28899999999</v>
      </c>
      <c r="H25" s="66">
        <v>216033.9</v>
      </c>
      <c r="I25" s="66">
        <v>227707.4</v>
      </c>
      <c r="J25" s="1" t="s">
        <v>247</v>
      </c>
    </row>
    <row r="26" spans="1:10" ht="27" customHeight="1">
      <c r="A26" s="99"/>
      <c r="B26" s="30" t="s">
        <v>137</v>
      </c>
      <c r="C26" s="30"/>
      <c r="D26" s="30"/>
      <c r="E26" s="77">
        <v>0.88500000000000001</v>
      </c>
      <c r="F26" s="77">
        <v>0.879</v>
      </c>
      <c r="G26" s="77">
        <v>0.87</v>
      </c>
      <c r="H26" s="78">
        <v>0.86799999999999999</v>
      </c>
      <c r="I26" s="78">
        <v>0.84499999999999997</v>
      </c>
      <c r="J26" s="1" t="s">
        <v>247</v>
      </c>
    </row>
    <row r="27" spans="1:10" ht="27" customHeight="1">
      <c r="A27" s="99"/>
      <c r="B27" s="30" t="s">
        <v>138</v>
      </c>
      <c r="C27" s="30"/>
      <c r="D27" s="30"/>
      <c r="E27" s="79">
        <v>3.1100897341756411</v>
      </c>
      <c r="F27" s="79">
        <v>2.8310767984781582</v>
      </c>
      <c r="G27" s="79">
        <v>2.8</v>
      </c>
      <c r="H27" s="80">
        <v>3</v>
      </c>
      <c r="I27" s="80">
        <v>3.2</v>
      </c>
      <c r="J27" s="1" t="s">
        <v>247</v>
      </c>
    </row>
    <row r="28" spans="1:10" ht="27" customHeight="1">
      <c r="A28" s="99"/>
      <c r="B28" s="30" t="s">
        <v>139</v>
      </c>
      <c r="C28" s="30"/>
      <c r="D28" s="30"/>
      <c r="E28" s="79">
        <v>90.9</v>
      </c>
      <c r="F28" s="79">
        <v>89.8</v>
      </c>
      <c r="G28" s="79">
        <v>92.7</v>
      </c>
      <c r="H28" s="80">
        <v>92.5</v>
      </c>
      <c r="I28" s="80">
        <v>91.8</v>
      </c>
      <c r="J28" s="1" t="s">
        <v>247</v>
      </c>
    </row>
    <row r="29" spans="1:10" ht="27" customHeight="1">
      <c r="A29" s="99"/>
      <c r="B29" s="30" t="s">
        <v>140</v>
      </c>
      <c r="C29" s="30"/>
      <c r="D29" s="30"/>
      <c r="E29" s="79">
        <v>48.5</v>
      </c>
      <c r="F29" s="79">
        <v>53.6</v>
      </c>
      <c r="G29" s="79">
        <v>53.9</v>
      </c>
      <c r="H29" s="81">
        <v>40.6</v>
      </c>
      <c r="I29" s="81">
        <v>44.6</v>
      </c>
      <c r="J29" s="1" t="s">
        <v>250</v>
      </c>
    </row>
    <row r="30" spans="1:10" ht="27" customHeight="1">
      <c r="A30" s="99"/>
      <c r="B30" s="99" t="s">
        <v>141</v>
      </c>
      <c r="C30" s="30" t="s">
        <v>142</v>
      </c>
      <c r="D30" s="30"/>
      <c r="E30" s="79">
        <v>0</v>
      </c>
      <c r="F30" s="79">
        <v>0</v>
      </c>
      <c r="G30" s="79">
        <v>0</v>
      </c>
      <c r="H30" s="80">
        <v>0</v>
      </c>
      <c r="I30" s="57">
        <v>0</v>
      </c>
      <c r="J30" s="1" t="s">
        <v>247</v>
      </c>
    </row>
    <row r="31" spans="1:10" ht="27" customHeight="1">
      <c r="A31" s="99"/>
      <c r="B31" s="99"/>
      <c r="C31" s="30" t="s">
        <v>143</v>
      </c>
      <c r="D31" s="30"/>
      <c r="E31" s="79">
        <v>0</v>
      </c>
      <c r="F31" s="79">
        <v>0</v>
      </c>
      <c r="G31" s="79">
        <v>0</v>
      </c>
      <c r="H31" s="80">
        <v>0</v>
      </c>
      <c r="I31" s="80">
        <v>0</v>
      </c>
      <c r="J31" s="1" t="s">
        <v>247</v>
      </c>
    </row>
    <row r="32" spans="1:10" ht="27" customHeight="1">
      <c r="A32" s="99"/>
      <c r="B32" s="99"/>
      <c r="C32" s="30" t="s">
        <v>144</v>
      </c>
      <c r="D32" s="30"/>
      <c r="E32" s="79">
        <v>7.4</v>
      </c>
      <c r="F32" s="79">
        <v>6.5</v>
      </c>
      <c r="G32" s="79">
        <v>5.5</v>
      </c>
      <c r="H32" s="80">
        <v>5.0999999999999996</v>
      </c>
      <c r="I32" s="80">
        <v>4.8</v>
      </c>
      <c r="J32" s="1" t="s">
        <v>247</v>
      </c>
    </row>
    <row r="33" spans="1:10" ht="27" customHeight="1">
      <c r="A33" s="99"/>
      <c r="B33" s="99"/>
      <c r="C33" s="30" t="s">
        <v>145</v>
      </c>
      <c r="D33" s="30"/>
      <c r="E33" s="79">
        <v>0</v>
      </c>
      <c r="F33" s="79">
        <v>0</v>
      </c>
      <c r="G33" s="79">
        <v>0</v>
      </c>
      <c r="H33" s="81">
        <v>0</v>
      </c>
      <c r="I33" s="81">
        <v>0</v>
      </c>
      <c r="J33" s="1" t="s">
        <v>247</v>
      </c>
    </row>
    <row r="34" spans="1:10" ht="27" customHeight="1">
      <c r="A34" s="1" t="s">
        <v>242</v>
      </c>
      <c r="E34" s="39"/>
      <c r="F34" s="39"/>
      <c r="G34" s="39"/>
      <c r="H34" s="39"/>
      <c r="I34" s="40"/>
    </row>
    <row r="35" spans="1:10" ht="27" customHeight="1">
      <c r="A35" s="11" t="s">
        <v>146</v>
      </c>
    </row>
    <row r="36" spans="1:10">
      <c r="A36" s="41"/>
    </row>
  </sheetData>
  <mergeCells count="2">
    <mergeCell ref="A7:A33"/>
    <mergeCell ref="B30:B33"/>
  </mergeCells>
  <phoneticPr fontId="15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N27" sqref="N27"/>
      <selection pane="topRight" activeCell="N27" sqref="N27"/>
      <selection pane="bottomLeft" activeCell="N27" sqref="N27"/>
      <selection pane="bottomRight" activeCell="N27" sqref="N27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17" t="s">
        <v>0</v>
      </c>
      <c r="B1" s="13"/>
      <c r="C1" s="13"/>
      <c r="D1" s="21" t="s">
        <v>252</v>
      </c>
      <c r="E1" s="14"/>
      <c r="F1" s="14"/>
      <c r="G1" s="14"/>
    </row>
    <row r="2" spans="1:25" ht="15" customHeight="1"/>
    <row r="3" spans="1:25" ht="15" customHeight="1">
      <c r="A3" s="15" t="s">
        <v>147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2" t="s">
        <v>238</v>
      </c>
      <c r="B5" s="12"/>
      <c r="C5" s="12"/>
      <c r="D5" s="12"/>
      <c r="K5" s="16"/>
      <c r="O5" s="16" t="s">
        <v>43</v>
      </c>
    </row>
    <row r="6" spans="1:25" ht="15.95" customHeight="1">
      <c r="A6" s="112" t="s">
        <v>44</v>
      </c>
      <c r="B6" s="111"/>
      <c r="C6" s="111"/>
      <c r="D6" s="111"/>
      <c r="E6" s="111"/>
      <c r="F6" s="104" t="s">
        <v>253</v>
      </c>
      <c r="G6" s="105"/>
      <c r="H6" s="104" t="s">
        <v>254</v>
      </c>
      <c r="I6" s="105"/>
      <c r="J6" s="104" t="s">
        <v>255</v>
      </c>
      <c r="K6" s="105"/>
      <c r="L6" s="102"/>
      <c r="M6" s="102"/>
      <c r="N6" s="102"/>
      <c r="O6" s="102"/>
    </row>
    <row r="7" spans="1:25" ht="15.95" customHeight="1">
      <c r="A7" s="111"/>
      <c r="B7" s="111"/>
      <c r="C7" s="111"/>
      <c r="D7" s="111"/>
      <c r="E7" s="111"/>
      <c r="F7" s="53" t="s">
        <v>237</v>
      </c>
      <c r="G7" s="83" t="s">
        <v>240</v>
      </c>
      <c r="H7" s="53" t="s">
        <v>237</v>
      </c>
      <c r="I7" s="84" t="s">
        <v>240</v>
      </c>
      <c r="J7" s="53" t="s">
        <v>237</v>
      </c>
      <c r="K7" s="84" t="s">
        <v>240</v>
      </c>
      <c r="L7" s="53" t="s">
        <v>237</v>
      </c>
      <c r="M7" s="84" t="s">
        <v>240</v>
      </c>
      <c r="N7" s="53" t="s">
        <v>237</v>
      </c>
      <c r="O7" s="84" t="s">
        <v>240</v>
      </c>
    </row>
    <row r="8" spans="1:25" ht="15.95" customHeight="1">
      <c r="A8" s="109" t="s">
        <v>83</v>
      </c>
      <c r="B8" s="61" t="s">
        <v>45</v>
      </c>
      <c r="C8" s="55"/>
      <c r="D8" s="55"/>
      <c r="E8" s="65" t="s">
        <v>36</v>
      </c>
      <c r="F8" s="89">
        <v>11629</v>
      </c>
      <c r="G8" s="66">
        <v>11718</v>
      </c>
      <c r="H8" s="89">
        <v>20065</v>
      </c>
      <c r="I8" s="66">
        <v>20803</v>
      </c>
      <c r="J8" s="89">
        <v>10607</v>
      </c>
      <c r="K8" s="89">
        <v>9114</v>
      </c>
      <c r="L8" s="66"/>
      <c r="M8" s="66"/>
      <c r="N8" s="66"/>
      <c r="O8" s="66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5.95" customHeight="1">
      <c r="A9" s="109"/>
      <c r="B9" s="63"/>
      <c r="C9" s="55" t="s">
        <v>46</v>
      </c>
      <c r="D9" s="55"/>
      <c r="E9" s="65" t="s">
        <v>37</v>
      </c>
      <c r="F9" s="89">
        <v>11628</v>
      </c>
      <c r="G9" s="66">
        <v>11714</v>
      </c>
      <c r="H9" s="89">
        <v>20049</v>
      </c>
      <c r="I9" s="66">
        <v>20790</v>
      </c>
      <c r="J9" s="89">
        <v>10581</v>
      </c>
      <c r="K9" s="89">
        <v>9083</v>
      </c>
      <c r="L9" s="66"/>
      <c r="M9" s="66"/>
      <c r="N9" s="66"/>
      <c r="O9" s="66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5.95" customHeight="1">
      <c r="A10" s="109"/>
      <c r="B10" s="62"/>
      <c r="C10" s="55" t="s">
        <v>47</v>
      </c>
      <c r="D10" s="55"/>
      <c r="E10" s="65" t="s">
        <v>38</v>
      </c>
      <c r="F10" s="89">
        <v>1</v>
      </c>
      <c r="G10" s="66">
        <v>3</v>
      </c>
      <c r="H10" s="89">
        <v>16</v>
      </c>
      <c r="I10" s="66">
        <v>13</v>
      </c>
      <c r="J10" s="67">
        <v>26</v>
      </c>
      <c r="K10" s="67">
        <v>31</v>
      </c>
      <c r="L10" s="66"/>
      <c r="M10" s="66"/>
      <c r="N10" s="66"/>
      <c r="O10" s="66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5.95" customHeight="1">
      <c r="A11" s="109"/>
      <c r="B11" s="61" t="s">
        <v>48</v>
      </c>
      <c r="C11" s="55"/>
      <c r="D11" s="55"/>
      <c r="E11" s="65" t="s">
        <v>39</v>
      </c>
      <c r="F11" s="89">
        <v>11399</v>
      </c>
      <c r="G11" s="66">
        <v>11317</v>
      </c>
      <c r="H11" s="89">
        <v>17929</v>
      </c>
      <c r="I11" s="66">
        <v>18696</v>
      </c>
      <c r="J11" s="89">
        <v>9197</v>
      </c>
      <c r="K11" s="89">
        <v>8877</v>
      </c>
      <c r="L11" s="66"/>
      <c r="M11" s="66"/>
      <c r="N11" s="66"/>
      <c r="O11" s="66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5.95" customHeight="1">
      <c r="A12" s="109"/>
      <c r="B12" s="63"/>
      <c r="C12" s="55" t="s">
        <v>49</v>
      </c>
      <c r="D12" s="55"/>
      <c r="E12" s="65" t="s">
        <v>40</v>
      </c>
      <c r="F12" s="89">
        <v>11389</v>
      </c>
      <c r="G12" s="66">
        <v>11309</v>
      </c>
      <c r="H12" s="89">
        <v>17882</v>
      </c>
      <c r="I12" s="66">
        <v>18650</v>
      </c>
      <c r="J12" s="89">
        <v>9182</v>
      </c>
      <c r="K12" s="89">
        <v>8469</v>
      </c>
      <c r="L12" s="66"/>
      <c r="M12" s="66"/>
      <c r="N12" s="66"/>
      <c r="O12" s="66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5.95" customHeight="1">
      <c r="A13" s="109"/>
      <c r="B13" s="62"/>
      <c r="C13" s="55" t="s">
        <v>50</v>
      </c>
      <c r="D13" s="55"/>
      <c r="E13" s="65" t="s">
        <v>41</v>
      </c>
      <c r="F13" s="89">
        <v>11</v>
      </c>
      <c r="G13" s="66">
        <v>7</v>
      </c>
      <c r="H13" s="67">
        <v>47</v>
      </c>
      <c r="I13" s="67">
        <v>46</v>
      </c>
      <c r="J13" s="67">
        <v>15</v>
      </c>
      <c r="K13" s="67">
        <v>408</v>
      </c>
      <c r="L13" s="66"/>
      <c r="M13" s="66"/>
      <c r="N13" s="66"/>
      <c r="O13" s="66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5.95" customHeight="1">
      <c r="A14" s="109"/>
      <c r="B14" s="55" t="s">
        <v>51</v>
      </c>
      <c r="C14" s="55"/>
      <c r="D14" s="55"/>
      <c r="E14" s="65" t="s">
        <v>148</v>
      </c>
      <c r="F14" s="89">
        <f>F9-F12</f>
        <v>239</v>
      </c>
      <c r="G14" s="66">
        <f>G9-G12</f>
        <v>405</v>
      </c>
      <c r="H14" s="89">
        <f>H9-H12</f>
        <v>2167</v>
      </c>
      <c r="I14" s="66">
        <f>I9-I12</f>
        <v>2140</v>
      </c>
      <c r="J14" s="89">
        <f t="shared" ref="J14:O15" si="0">J9-J12</f>
        <v>1399</v>
      </c>
      <c r="K14" s="89">
        <f t="shared" si="0"/>
        <v>614</v>
      </c>
      <c r="L14" s="66">
        <f t="shared" si="0"/>
        <v>0</v>
      </c>
      <c r="M14" s="66">
        <f t="shared" si="0"/>
        <v>0</v>
      </c>
      <c r="N14" s="66">
        <f t="shared" si="0"/>
        <v>0</v>
      </c>
      <c r="O14" s="66">
        <f t="shared" si="0"/>
        <v>0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5.95" customHeight="1">
      <c r="A15" s="109"/>
      <c r="B15" s="55" t="s">
        <v>52</v>
      </c>
      <c r="C15" s="55"/>
      <c r="D15" s="55"/>
      <c r="E15" s="65" t="s">
        <v>149</v>
      </c>
      <c r="F15" s="89">
        <f>F10-F13</f>
        <v>-10</v>
      </c>
      <c r="G15" s="66">
        <f t="shared" ref="G15:I15" si="1">G10-G13</f>
        <v>-4</v>
      </c>
      <c r="H15" s="89">
        <f>H10-H13</f>
        <v>-31</v>
      </c>
      <c r="I15" s="66">
        <f t="shared" si="1"/>
        <v>-33</v>
      </c>
      <c r="J15" s="89">
        <f t="shared" si="0"/>
        <v>11</v>
      </c>
      <c r="K15" s="89">
        <f t="shared" si="0"/>
        <v>-377</v>
      </c>
      <c r="L15" s="66">
        <f t="shared" si="0"/>
        <v>0</v>
      </c>
      <c r="M15" s="66">
        <f t="shared" si="0"/>
        <v>0</v>
      </c>
      <c r="N15" s="66">
        <f t="shared" si="0"/>
        <v>0</v>
      </c>
      <c r="O15" s="66">
        <f t="shared" si="0"/>
        <v>0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5.95" customHeight="1">
      <c r="A16" s="109"/>
      <c r="B16" s="55" t="s">
        <v>53</v>
      </c>
      <c r="C16" s="55"/>
      <c r="D16" s="55"/>
      <c r="E16" s="65" t="s">
        <v>150</v>
      </c>
      <c r="F16" s="89">
        <f t="shared" ref="F16:I16" si="2">F8-F11</f>
        <v>230</v>
      </c>
      <c r="G16" s="66">
        <f t="shared" si="2"/>
        <v>401</v>
      </c>
      <c r="H16" s="89">
        <f>H8-H11</f>
        <v>2136</v>
      </c>
      <c r="I16" s="66">
        <f t="shared" si="2"/>
        <v>2107</v>
      </c>
      <c r="J16" s="89">
        <f t="shared" ref="J16:O16" si="3">J8-J11</f>
        <v>1410</v>
      </c>
      <c r="K16" s="89">
        <f t="shared" si="3"/>
        <v>237</v>
      </c>
      <c r="L16" s="66">
        <f t="shared" si="3"/>
        <v>0</v>
      </c>
      <c r="M16" s="66">
        <f t="shared" si="3"/>
        <v>0</v>
      </c>
      <c r="N16" s="66">
        <f t="shared" si="3"/>
        <v>0</v>
      </c>
      <c r="O16" s="66">
        <f t="shared" si="3"/>
        <v>0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5.95" customHeight="1">
      <c r="A17" s="109"/>
      <c r="B17" s="55" t="s">
        <v>54</v>
      </c>
      <c r="C17" s="55"/>
      <c r="D17" s="55"/>
      <c r="E17" s="53"/>
      <c r="F17" s="67">
        <v>0</v>
      </c>
      <c r="G17" s="67">
        <v>0</v>
      </c>
      <c r="H17" s="67">
        <v>0</v>
      </c>
      <c r="I17" s="67">
        <v>0</v>
      </c>
      <c r="J17" s="89">
        <v>0</v>
      </c>
      <c r="K17" s="89">
        <v>0</v>
      </c>
      <c r="L17" s="66"/>
      <c r="M17" s="66"/>
      <c r="N17" s="67"/>
      <c r="O17" s="6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5.95" customHeight="1">
      <c r="A18" s="109"/>
      <c r="B18" s="55" t="s">
        <v>55</v>
      </c>
      <c r="C18" s="55"/>
      <c r="D18" s="55"/>
      <c r="E18" s="53"/>
      <c r="F18" s="94">
        <v>0</v>
      </c>
      <c r="G18" s="68">
        <v>0</v>
      </c>
      <c r="H18" s="94">
        <v>0</v>
      </c>
      <c r="I18" s="68">
        <v>0</v>
      </c>
      <c r="J18" s="94">
        <v>0</v>
      </c>
      <c r="K18" s="94">
        <v>0</v>
      </c>
      <c r="L18" s="68"/>
      <c r="M18" s="68"/>
      <c r="N18" s="68"/>
      <c r="O18" s="6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5.95" customHeight="1">
      <c r="A19" s="109" t="s">
        <v>84</v>
      </c>
      <c r="B19" s="61" t="s">
        <v>56</v>
      </c>
      <c r="C19" s="55"/>
      <c r="D19" s="55"/>
      <c r="E19" s="65"/>
      <c r="F19" s="89">
        <v>2756</v>
      </c>
      <c r="G19" s="66">
        <v>2657</v>
      </c>
      <c r="H19" s="89">
        <v>10457</v>
      </c>
      <c r="I19" s="66">
        <v>10769</v>
      </c>
      <c r="J19" s="89">
        <v>3355</v>
      </c>
      <c r="K19" s="89">
        <v>928</v>
      </c>
      <c r="L19" s="66"/>
      <c r="M19" s="66"/>
      <c r="N19" s="66"/>
      <c r="O19" s="66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5.95" customHeight="1">
      <c r="A20" s="109"/>
      <c r="B20" s="62"/>
      <c r="C20" s="55" t="s">
        <v>57</v>
      </c>
      <c r="D20" s="55"/>
      <c r="E20" s="65"/>
      <c r="F20" s="89">
        <v>1618</v>
      </c>
      <c r="G20" s="66">
        <v>1633</v>
      </c>
      <c r="H20" s="89">
        <v>6940</v>
      </c>
      <c r="I20" s="66">
        <v>7278</v>
      </c>
      <c r="J20" s="89">
        <v>3123</v>
      </c>
      <c r="K20" s="89">
        <v>615</v>
      </c>
      <c r="L20" s="66"/>
      <c r="M20" s="66"/>
      <c r="N20" s="66"/>
      <c r="O20" s="66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5.95" customHeight="1">
      <c r="A21" s="109"/>
      <c r="B21" s="55" t="s">
        <v>58</v>
      </c>
      <c r="C21" s="55"/>
      <c r="D21" s="55"/>
      <c r="E21" s="65" t="s">
        <v>151</v>
      </c>
      <c r="F21" s="89">
        <v>2756</v>
      </c>
      <c r="G21" s="66">
        <v>2657</v>
      </c>
      <c r="H21" s="89">
        <v>10457</v>
      </c>
      <c r="I21" s="66">
        <v>10769</v>
      </c>
      <c r="J21" s="89">
        <v>3355</v>
      </c>
      <c r="K21" s="89">
        <v>928</v>
      </c>
      <c r="L21" s="66"/>
      <c r="M21" s="66"/>
      <c r="N21" s="66"/>
      <c r="O21" s="66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5.95" customHeight="1">
      <c r="A22" s="109"/>
      <c r="B22" s="61" t="s">
        <v>59</v>
      </c>
      <c r="C22" s="55"/>
      <c r="D22" s="55"/>
      <c r="E22" s="65" t="s">
        <v>152</v>
      </c>
      <c r="F22" s="89">
        <v>8084</v>
      </c>
      <c r="G22" s="66">
        <v>8523</v>
      </c>
      <c r="H22" s="89">
        <v>19448</v>
      </c>
      <c r="I22" s="66">
        <v>19441</v>
      </c>
      <c r="J22" s="89">
        <v>4976</v>
      </c>
      <c r="K22" s="89">
        <v>2694</v>
      </c>
      <c r="L22" s="66"/>
      <c r="M22" s="66"/>
      <c r="N22" s="66"/>
      <c r="O22" s="66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5.95" customHeight="1">
      <c r="A23" s="109"/>
      <c r="B23" s="62" t="s">
        <v>60</v>
      </c>
      <c r="C23" s="55" t="s">
        <v>61</v>
      </c>
      <c r="D23" s="55"/>
      <c r="E23" s="65"/>
      <c r="F23" s="89">
        <v>1887</v>
      </c>
      <c r="G23" s="66">
        <v>1809</v>
      </c>
      <c r="H23" s="89">
        <v>12573</v>
      </c>
      <c r="I23" s="66">
        <v>12616</v>
      </c>
      <c r="J23" s="89">
        <v>14037</v>
      </c>
      <c r="K23" s="89">
        <v>1327</v>
      </c>
      <c r="L23" s="66"/>
      <c r="M23" s="66"/>
      <c r="N23" s="66"/>
      <c r="O23" s="66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5.95" customHeight="1">
      <c r="A24" s="109"/>
      <c r="B24" s="55" t="s">
        <v>153</v>
      </c>
      <c r="C24" s="55"/>
      <c r="D24" s="55"/>
      <c r="E24" s="65" t="s">
        <v>154</v>
      </c>
      <c r="F24" s="89">
        <f>F21-F22</f>
        <v>-5328</v>
      </c>
      <c r="G24" s="66">
        <f>G21-G22</f>
        <v>-5866</v>
      </c>
      <c r="H24" s="89">
        <f t="shared" ref="H24:I24" si="4">H21-H22</f>
        <v>-8991</v>
      </c>
      <c r="I24" s="66">
        <f t="shared" si="4"/>
        <v>-8672</v>
      </c>
      <c r="J24" s="89">
        <f t="shared" ref="J24:O24" si="5">J21-J22</f>
        <v>-1621</v>
      </c>
      <c r="K24" s="89">
        <f t="shared" si="5"/>
        <v>-1766</v>
      </c>
      <c r="L24" s="66">
        <f t="shared" si="5"/>
        <v>0</v>
      </c>
      <c r="M24" s="66">
        <f t="shared" si="5"/>
        <v>0</v>
      </c>
      <c r="N24" s="66">
        <f t="shared" si="5"/>
        <v>0</v>
      </c>
      <c r="O24" s="66">
        <f t="shared" si="5"/>
        <v>0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5.95" customHeight="1">
      <c r="A25" s="109"/>
      <c r="B25" s="61" t="s">
        <v>62</v>
      </c>
      <c r="C25" s="61"/>
      <c r="D25" s="61"/>
      <c r="E25" s="113" t="s">
        <v>155</v>
      </c>
      <c r="F25" s="108">
        <v>5328</v>
      </c>
      <c r="G25" s="118">
        <f>5866</f>
        <v>5866</v>
      </c>
      <c r="H25" s="108">
        <v>8991</v>
      </c>
      <c r="I25" s="106">
        <v>8672</v>
      </c>
      <c r="J25" s="108">
        <v>1621</v>
      </c>
      <c r="K25" s="119">
        <v>1766</v>
      </c>
      <c r="L25" s="106"/>
      <c r="M25" s="106"/>
      <c r="N25" s="106"/>
      <c r="O25" s="106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5.95" customHeight="1">
      <c r="A26" s="109"/>
      <c r="B26" s="82" t="s">
        <v>63</v>
      </c>
      <c r="C26" s="82"/>
      <c r="D26" s="82"/>
      <c r="E26" s="114"/>
      <c r="F26" s="107"/>
      <c r="G26" s="107"/>
      <c r="H26" s="107"/>
      <c r="I26" s="107"/>
      <c r="J26" s="107"/>
      <c r="K26" s="120"/>
      <c r="L26" s="107"/>
      <c r="M26" s="107"/>
      <c r="N26" s="107"/>
      <c r="O26" s="107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5.95" customHeight="1">
      <c r="A27" s="109"/>
      <c r="B27" s="55" t="s">
        <v>156</v>
      </c>
      <c r="C27" s="55"/>
      <c r="D27" s="55"/>
      <c r="E27" s="65" t="s">
        <v>157</v>
      </c>
      <c r="F27" s="89">
        <f t="shared" ref="F27:I27" si="6">F24+F25</f>
        <v>0</v>
      </c>
      <c r="G27" s="66">
        <f t="shared" si="6"/>
        <v>0</v>
      </c>
      <c r="H27" s="89">
        <f t="shared" si="6"/>
        <v>0</v>
      </c>
      <c r="I27" s="66">
        <f t="shared" si="6"/>
        <v>0</v>
      </c>
      <c r="J27" s="89">
        <f t="shared" ref="J27:O27" si="7">J24+J25</f>
        <v>0</v>
      </c>
      <c r="K27" s="89">
        <f t="shared" si="7"/>
        <v>0</v>
      </c>
      <c r="L27" s="66">
        <f t="shared" si="7"/>
        <v>0</v>
      </c>
      <c r="M27" s="66">
        <f t="shared" si="7"/>
        <v>0</v>
      </c>
      <c r="N27" s="66">
        <f t="shared" si="7"/>
        <v>0</v>
      </c>
      <c r="O27" s="66">
        <f t="shared" si="7"/>
        <v>0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5.95" customHeight="1">
      <c r="A28" s="1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5.95" customHeight="1">
      <c r="A29" s="12"/>
      <c r="F29" s="18"/>
      <c r="G29" s="18"/>
      <c r="H29" s="18"/>
      <c r="I29" s="18"/>
      <c r="J29" s="19"/>
      <c r="K29" s="19"/>
      <c r="L29" s="18"/>
      <c r="M29" s="18"/>
      <c r="N29" s="18"/>
      <c r="O29" s="19" t="s">
        <v>158</v>
      </c>
      <c r="P29" s="18"/>
      <c r="Q29" s="18"/>
      <c r="R29" s="18"/>
      <c r="S29" s="18"/>
      <c r="T29" s="18"/>
      <c r="U29" s="18"/>
      <c r="V29" s="18"/>
      <c r="W29" s="18"/>
      <c r="X29" s="18"/>
      <c r="Y29" s="19"/>
    </row>
    <row r="30" spans="1:25" ht="15.95" customHeight="1">
      <c r="A30" s="111" t="s">
        <v>64</v>
      </c>
      <c r="B30" s="111"/>
      <c r="C30" s="111"/>
      <c r="D30" s="111"/>
      <c r="E30" s="111"/>
      <c r="F30" s="103" t="s">
        <v>256</v>
      </c>
      <c r="G30" s="103"/>
      <c r="H30" s="103" t="s">
        <v>257</v>
      </c>
      <c r="I30" s="103"/>
      <c r="J30" s="103" t="s">
        <v>258</v>
      </c>
      <c r="K30" s="103"/>
      <c r="L30" s="103" t="s">
        <v>259</v>
      </c>
      <c r="M30" s="103"/>
      <c r="N30" s="103"/>
      <c r="O30" s="103"/>
      <c r="P30" s="25"/>
      <c r="Q30" s="18"/>
      <c r="R30" s="25"/>
      <c r="S30" s="18"/>
      <c r="T30" s="25"/>
      <c r="U30" s="18"/>
      <c r="V30" s="25"/>
      <c r="W30" s="18"/>
      <c r="X30" s="25"/>
      <c r="Y30" s="18"/>
    </row>
    <row r="31" spans="1:25" ht="15.95" customHeight="1">
      <c r="A31" s="111"/>
      <c r="B31" s="111"/>
      <c r="C31" s="111"/>
      <c r="D31" s="111"/>
      <c r="E31" s="111"/>
      <c r="F31" s="53" t="s">
        <v>237</v>
      </c>
      <c r="G31" s="84" t="s">
        <v>240</v>
      </c>
      <c r="H31" s="53" t="s">
        <v>237</v>
      </c>
      <c r="I31" s="84" t="s">
        <v>240</v>
      </c>
      <c r="J31" s="53" t="s">
        <v>237</v>
      </c>
      <c r="K31" s="84" t="s">
        <v>240</v>
      </c>
      <c r="L31" s="53" t="s">
        <v>237</v>
      </c>
      <c r="M31" s="84" t="s">
        <v>240</v>
      </c>
      <c r="N31" s="53" t="s">
        <v>237</v>
      </c>
      <c r="O31" s="84" t="s">
        <v>240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1:25" ht="15.95" customHeight="1">
      <c r="A32" s="109" t="s">
        <v>85</v>
      </c>
      <c r="B32" s="61" t="s">
        <v>45</v>
      </c>
      <c r="C32" s="55"/>
      <c r="D32" s="55"/>
      <c r="E32" s="65" t="s">
        <v>36</v>
      </c>
      <c r="F32" s="89">
        <v>213</v>
      </c>
      <c r="G32" s="66">
        <v>209</v>
      </c>
      <c r="H32" s="93">
        <f>624+53</f>
        <v>677</v>
      </c>
      <c r="I32" s="66">
        <v>673</v>
      </c>
      <c r="J32" s="89">
        <v>411.3</v>
      </c>
      <c r="K32" s="89">
        <v>437.2</v>
      </c>
      <c r="L32" s="89">
        <v>101</v>
      </c>
      <c r="M32" s="66">
        <v>102</v>
      </c>
      <c r="N32" s="66"/>
      <c r="O32" s="66"/>
      <c r="P32" s="22"/>
      <c r="Q32" s="22"/>
      <c r="R32" s="22"/>
      <c r="S32" s="22"/>
      <c r="T32" s="24"/>
      <c r="U32" s="24"/>
      <c r="V32" s="22"/>
      <c r="W32" s="22"/>
      <c r="X32" s="24"/>
      <c r="Y32" s="24"/>
    </row>
    <row r="33" spans="1:25" ht="15.95" customHeight="1">
      <c r="A33" s="115"/>
      <c r="B33" s="63"/>
      <c r="C33" s="61" t="s">
        <v>65</v>
      </c>
      <c r="D33" s="55"/>
      <c r="E33" s="65"/>
      <c r="F33" s="89">
        <v>118</v>
      </c>
      <c r="G33" s="66">
        <v>122</v>
      </c>
      <c r="H33" s="93">
        <f>456+35</f>
        <v>491</v>
      </c>
      <c r="I33" s="66">
        <v>501</v>
      </c>
      <c r="J33" s="89">
        <v>375</v>
      </c>
      <c r="K33" s="89">
        <v>375</v>
      </c>
      <c r="L33" s="89">
        <v>32</v>
      </c>
      <c r="M33" s="66">
        <v>32</v>
      </c>
      <c r="N33" s="66"/>
      <c r="O33" s="66"/>
      <c r="P33" s="22"/>
      <c r="Q33" s="22"/>
      <c r="R33" s="22"/>
      <c r="S33" s="22"/>
      <c r="T33" s="24"/>
      <c r="U33" s="24"/>
      <c r="V33" s="22"/>
      <c r="W33" s="22"/>
      <c r="X33" s="24"/>
      <c r="Y33" s="24"/>
    </row>
    <row r="34" spans="1:25" ht="15.95" customHeight="1">
      <c r="A34" s="115"/>
      <c r="B34" s="63"/>
      <c r="C34" s="62"/>
      <c r="D34" s="55" t="s">
        <v>66</v>
      </c>
      <c r="E34" s="65"/>
      <c r="F34" s="89">
        <v>118</v>
      </c>
      <c r="G34" s="66">
        <v>122</v>
      </c>
      <c r="H34" s="93">
        <f>456+35</f>
        <v>491</v>
      </c>
      <c r="I34" s="66">
        <v>501</v>
      </c>
      <c r="J34" s="89">
        <v>375</v>
      </c>
      <c r="K34" s="89">
        <v>375</v>
      </c>
      <c r="L34" s="89">
        <v>32</v>
      </c>
      <c r="M34" s="66">
        <v>32</v>
      </c>
      <c r="N34" s="66"/>
      <c r="O34" s="66"/>
      <c r="P34" s="22"/>
      <c r="Q34" s="22"/>
      <c r="R34" s="22"/>
      <c r="S34" s="22"/>
      <c r="T34" s="24"/>
      <c r="U34" s="24"/>
      <c r="V34" s="22"/>
      <c r="W34" s="22"/>
      <c r="X34" s="24"/>
      <c r="Y34" s="24"/>
    </row>
    <row r="35" spans="1:25" ht="15.95" customHeight="1">
      <c r="A35" s="115"/>
      <c r="B35" s="62"/>
      <c r="C35" s="55" t="s">
        <v>67</v>
      </c>
      <c r="D35" s="55"/>
      <c r="E35" s="65"/>
      <c r="F35" s="89">
        <v>95</v>
      </c>
      <c r="G35" s="66">
        <v>87</v>
      </c>
      <c r="H35" s="93">
        <f>168+18</f>
        <v>186</v>
      </c>
      <c r="I35" s="66">
        <v>172</v>
      </c>
      <c r="J35" s="94">
        <v>36.299999999999997</v>
      </c>
      <c r="K35" s="94">
        <v>62.2</v>
      </c>
      <c r="L35" s="89">
        <v>69</v>
      </c>
      <c r="M35" s="66">
        <v>70</v>
      </c>
      <c r="N35" s="66"/>
      <c r="O35" s="66"/>
      <c r="P35" s="22"/>
      <c r="Q35" s="22"/>
      <c r="R35" s="22"/>
      <c r="S35" s="22"/>
      <c r="T35" s="24"/>
      <c r="U35" s="24"/>
      <c r="V35" s="22"/>
      <c r="W35" s="22"/>
      <c r="X35" s="24"/>
      <c r="Y35" s="24"/>
    </row>
    <row r="36" spans="1:25" ht="15.95" customHeight="1">
      <c r="A36" s="115"/>
      <c r="B36" s="61" t="s">
        <v>48</v>
      </c>
      <c r="C36" s="55"/>
      <c r="D36" s="55"/>
      <c r="E36" s="65" t="s">
        <v>37</v>
      </c>
      <c r="F36" s="89">
        <v>213</v>
      </c>
      <c r="G36" s="66">
        <v>209</v>
      </c>
      <c r="H36" s="93">
        <f>449+51</f>
        <v>500</v>
      </c>
      <c r="I36" s="66">
        <v>501</v>
      </c>
      <c r="J36" s="89">
        <v>101.9</v>
      </c>
      <c r="K36" s="89">
        <v>154.1</v>
      </c>
      <c r="L36" s="89">
        <v>101</v>
      </c>
      <c r="M36" s="66">
        <v>102</v>
      </c>
      <c r="N36" s="66"/>
      <c r="O36" s="66"/>
      <c r="P36" s="22"/>
      <c r="Q36" s="22"/>
      <c r="R36" s="22"/>
      <c r="S36" s="22"/>
      <c r="T36" s="22"/>
      <c r="U36" s="22"/>
      <c r="V36" s="22"/>
      <c r="W36" s="22"/>
      <c r="X36" s="24"/>
      <c r="Y36" s="24"/>
    </row>
    <row r="37" spans="1:25" ht="15.95" customHeight="1">
      <c r="A37" s="115"/>
      <c r="B37" s="63"/>
      <c r="C37" s="55" t="s">
        <v>68</v>
      </c>
      <c r="D37" s="55"/>
      <c r="E37" s="65"/>
      <c r="F37" s="89">
        <v>211</v>
      </c>
      <c r="G37" s="66">
        <v>207</v>
      </c>
      <c r="H37" s="93">
        <f>431+50</f>
        <v>481</v>
      </c>
      <c r="I37" s="66">
        <v>483</v>
      </c>
      <c r="J37" s="89">
        <v>99.3</v>
      </c>
      <c r="K37" s="89">
        <v>149.19999999999999</v>
      </c>
      <c r="L37" s="89">
        <v>90</v>
      </c>
      <c r="M37" s="66">
        <v>90</v>
      </c>
      <c r="N37" s="66"/>
      <c r="O37" s="66"/>
      <c r="P37" s="22"/>
      <c r="Q37" s="22"/>
      <c r="R37" s="22"/>
      <c r="S37" s="22"/>
      <c r="T37" s="22"/>
      <c r="U37" s="22"/>
      <c r="V37" s="22"/>
      <c r="W37" s="22"/>
      <c r="X37" s="24"/>
      <c r="Y37" s="24"/>
    </row>
    <row r="38" spans="1:25" ht="15.95" customHeight="1">
      <c r="A38" s="115"/>
      <c r="B38" s="62"/>
      <c r="C38" s="55" t="s">
        <v>69</v>
      </c>
      <c r="D38" s="55"/>
      <c r="E38" s="65"/>
      <c r="F38" s="89">
        <v>2</v>
      </c>
      <c r="G38" s="66">
        <v>2</v>
      </c>
      <c r="H38" s="93">
        <f>18+1</f>
        <v>19</v>
      </c>
      <c r="I38" s="66">
        <v>19</v>
      </c>
      <c r="J38" s="89">
        <v>2.6</v>
      </c>
      <c r="K38" s="89">
        <v>4.9000000000000004</v>
      </c>
      <c r="L38" s="89">
        <v>11</v>
      </c>
      <c r="M38" s="66">
        <v>12</v>
      </c>
      <c r="N38" s="66"/>
      <c r="O38" s="66"/>
      <c r="P38" s="22"/>
      <c r="Q38" s="22"/>
      <c r="R38" s="24"/>
      <c r="S38" s="24"/>
      <c r="T38" s="22"/>
      <c r="U38" s="22"/>
      <c r="V38" s="22"/>
      <c r="W38" s="22"/>
      <c r="X38" s="24"/>
      <c r="Y38" s="24"/>
    </row>
    <row r="39" spans="1:25" ht="15.95" customHeight="1">
      <c r="A39" s="115"/>
      <c r="B39" s="30" t="s">
        <v>70</v>
      </c>
      <c r="C39" s="30"/>
      <c r="D39" s="30"/>
      <c r="E39" s="65" t="s">
        <v>159</v>
      </c>
      <c r="F39" s="89">
        <f t="shared" ref="F39" si="8">F32-F36</f>
        <v>0</v>
      </c>
      <c r="G39" s="66">
        <f t="shared" ref="G39:O39" si="9">G32-G36</f>
        <v>0</v>
      </c>
      <c r="H39" s="89">
        <f>H32-H36</f>
        <v>177</v>
      </c>
      <c r="I39" s="66">
        <f t="shared" si="9"/>
        <v>172</v>
      </c>
      <c r="J39" s="89">
        <f t="shared" si="9"/>
        <v>309.39999999999998</v>
      </c>
      <c r="K39" s="89">
        <v>283.10000000000002</v>
      </c>
      <c r="L39" s="89">
        <f t="shared" si="9"/>
        <v>0</v>
      </c>
      <c r="M39" s="66">
        <f t="shared" si="9"/>
        <v>0</v>
      </c>
      <c r="N39" s="66">
        <f t="shared" si="9"/>
        <v>0</v>
      </c>
      <c r="O39" s="66">
        <f t="shared" si="9"/>
        <v>0</v>
      </c>
      <c r="P39" s="22"/>
      <c r="Q39" s="22"/>
      <c r="R39" s="22"/>
      <c r="S39" s="22"/>
      <c r="T39" s="22"/>
      <c r="U39" s="22"/>
      <c r="V39" s="22"/>
      <c r="W39" s="22"/>
      <c r="X39" s="24"/>
      <c r="Y39" s="24"/>
    </row>
    <row r="40" spans="1:25" ht="15.95" customHeight="1">
      <c r="A40" s="109" t="s">
        <v>86</v>
      </c>
      <c r="B40" s="61" t="s">
        <v>71</v>
      </c>
      <c r="C40" s="55"/>
      <c r="D40" s="55"/>
      <c r="E40" s="65" t="s">
        <v>39</v>
      </c>
      <c r="F40" s="89">
        <v>34</v>
      </c>
      <c r="G40" s="66">
        <v>31</v>
      </c>
      <c r="H40" s="93">
        <f>0+7</f>
        <v>7</v>
      </c>
      <c r="I40" s="66">
        <v>89</v>
      </c>
      <c r="J40" s="97">
        <v>0</v>
      </c>
      <c r="K40" s="89">
        <v>0</v>
      </c>
      <c r="L40" s="89">
        <v>64</v>
      </c>
      <c r="M40" s="66">
        <v>63</v>
      </c>
      <c r="N40" s="66"/>
      <c r="O40" s="66"/>
      <c r="P40" s="22"/>
      <c r="Q40" s="22"/>
      <c r="R40" s="22"/>
      <c r="S40" s="22"/>
      <c r="T40" s="24"/>
      <c r="U40" s="24"/>
      <c r="V40" s="24"/>
      <c r="W40" s="24"/>
      <c r="X40" s="22"/>
      <c r="Y40" s="22"/>
    </row>
    <row r="41" spans="1:25" ht="15.95" customHeight="1">
      <c r="A41" s="110"/>
      <c r="B41" s="62"/>
      <c r="C41" s="55" t="s">
        <v>72</v>
      </c>
      <c r="D41" s="55"/>
      <c r="E41" s="65"/>
      <c r="F41" s="95" t="s">
        <v>261</v>
      </c>
      <c r="G41" s="68">
        <v>0</v>
      </c>
      <c r="H41" s="94">
        <v>0</v>
      </c>
      <c r="I41" s="68">
        <v>0</v>
      </c>
      <c r="J41" s="89">
        <v>0</v>
      </c>
      <c r="K41" s="89">
        <v>0</v>
      </c>
      <c r="L41" s="89">
        <v>0</v>
      </c>
      <c r="M41" s="66">
        <v>0</v>
      </c>
      <c r="N41" s="66"/>
      <c r="O41" s="66"/>
      <c r="P41" s="24"/>
      <c r="Q41" s="24"/>
      <c r="R41" s="24"/>
      <c r="S41" s="24"/>
      <c r="T41" s="24"/>
      <c r="U41" s="24"/>
      <c r="V41" s="24"/>
      <c r="W41" s="24"/>
      <c r="X41" s="22"/>
      <c r="Y41" s="22"/>
    </row>
    <row r="42" spans="1:25" ht="15.95" customHeight="1">
      <c r="A42" s="110"/>
      <c r="B42" s="61" t="s">
        <v>59</v>
      </c>
      <c r="C42" s="55"/>
      <c r="D42" s="55"/>
      <c r="E42" s="65" t="s">
        <v>40</v>
      </c>
      <c r="F42" s="89">
        <v>34</v>
      </c>
      <c r="G42" s="66">
        <v>31</v>
      </c>
      <c r="H42" s="93">
        <f>145+227</f>
        <v>372</v>
      </c>
      <c r="I42" s="66">
        <v>227</v>
      </c>
      <c r="J42" s="89">
        <v>157</v>
      </c>
      <c r="K42" s="89">
        <v>192.4</v>
      </c>
      <c r="L42" s="89">
        <v>64</v>
      </c>
      <c r="M42" s="66">
        <v>63</v>
      </c>
      <c r="N42" s="66"/>
      <c r="O42" s="66"/>
      <c r="P42" s="22"/>
      <c r="Q42" s="22"/>
      <c r="R42" s="22"/>
      <c r="S42" s="22"/>
      <c r="T42" s="24"/>
      <c r="U42" s="24"/>
      <c r="V42" s="22"/>
      <c r="W42" s="22"/>
      <c r="X42" s="22"/>
      <c r="Y42" s="22"/>
    </row>
    <row r="43" spans="1:25" ht="15.95" customHeight="1">
      <c r="A43" s="110"/>
      <c r="B43" s="62"/>
      <c r="C43" s="55" t="s">
        <v>73</v>
      </c>
      <c r="D43" s="55"/>
      <c r="E43" s="65"/>
      <c r="F43" s="89">
        <v>16</v>
      </c>
      <c r="G43" s="66">
        <v>16</v>
      </c>
      <c r="H43" s="93">
        <f>43+52</f>
        <v>95</v>
      </c>
      <c r="I43" s="66">
        <v>52</v>
      </c>
      <c r="J43" s="94">
        <v>106.1</v>
      </c>
      <c r="K43" s="94">
        <v>146.5</v>
      </c>
      <c r="L43" s="89">
        <v>64</v>
      </c>
      <c r="M43" s="66">
        <v>63</v>
      </c>
      <c r="N43" s="66"/>
      <c r="O43" s="66"/>
      <c r="P43" s="22"/>
      <c r="Q43" s="22"/>
      <c r="R43" s="24"/>
      <c r="S43" s="22"/>
      <c r="T43" s="24"/>
      <c r="U43" s="24"/>
      <c r="V43" s="22"/>
      <c r="W43" s="22"/>
      <c r="X43" s="24"/>
      <c r="Y43" s="24"/>
    </row>
    <row r="44" spans="1:25" ht="15.95" customHeight="1">
      <c r="A44" s="110"/>
      <c r="B44" s="55" t="s">
        <v>70</v>
      </c>
      <c r="C44" s="55"/>
      <c r="D44" s="55"/>
      <c r="E44" s="65" t="s">
        <v>160</v>
      </c>
      <c r="F44" s="94">
        <f t="shared" ref="F44" si="10">F40-F42</f>
        <v>0</v>
      </c>
      <c r="G44" s="68">
        <f t="shared" ref="G44:O44" si="11">G40-G42</f>
        <v>0</v>
      </c>
      <c r="H44" s="94">
        <f t="shared" si="11"/>
        <v>-365</v>
      </c>
      <c r="I44" s="68">
        <f t="shared" si="11"/>
        <v>-138</v>
      </c>
      <c r="J44" s="94">
        <f t="shared" si="11"/>
        <v>-157</v>
      </c>
      <c r="K44" s="94">
        <v>-192.4</v>
      </c>
      <c r="L44" s="94">
        <f t="shared" si="11"/>
        <v>0</v>
      </c>
      <c r="M44" s="68">
        <f t="shared" si="11"/>
        <v>0</v>
      </c>
      <c r="N44" s="68">
        <f t="shared" si="11"/>
        <v>0</v>
      </c>
      <c r="O44" s="68">
        <f t="shared" si="11"/>
        <v>0</v>
      </c>
      <c r="P44" s="24"/>
      <c r="Q44" s="24"/>
      <c r="R44" s="22"/>
      <c r="S44" s="22"/>
      <c r="T44" s="24"/>
      <c r="U44" s="24"/>
      <c r="V44" s="22"/>
      <c r="W44" s="22"/>
      <c r="X44" s="22"/>
      <c r="Y44" s="22"/>
    </row>
    <row r="45" spans="1:25" ht="15.95" customHeight="1">
      <c r="A45" s="109" t="s">
        <v>78</v>
      </c>
      <c r="B45" s="30" t="s">
        <v>74</v>
      </c>
      <c r="C45" s="30"/>
      <c r="D45" s="30"/>
      <c r="E45" s="65" t="s">
        <v>161</v>
      </c>
      <c r="F45" s="89">
        <f t="shared" ref="F45" si="12">F39+F44</f>
        <v>0</v>
      </c>
      <c r="G45" s="66">
        <f t="shared" ref="G45:O45" si="13">G39+G44</f>
        <v>0</v>
      </c>
      <c r="H45" s="89">
        <f t="shared" si="13"/>
        <v>-188</v>
      </c>
      <c r="I45" s="66">
        <f t="shared" si="13"/>
        <v>34</v>
      </c>
      <c r="J45" s="89">
        <f t="shared" si="13"/>
        <v>152.39999999999998</v>
      </c>
      <c r="K45" s="89">
        <v>90.700000000000017</v>
      </c>
      <c r="L45" s="89">
        <f t="shared" si="13"/>
        <v>0</v>
      </c>
      <c r="M45" s="66">
        <f t="shared" si="13"/>
        <v>0</v>
      </c>
      <c r="N45" s="66">
        <f t="shared" si="13"/>
        <v>0</v>
      </c>
      <c r="O45" s="66">
        <f t="shared" si="13"/>
        <v>0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1:25" ht="15.95" customHeight="1">
      <c r="A46" s="110"/>
      <c r="B46" s="55" t="s">
        <v>75</v>
      </c>
      <c r="C46" s="55"/>
      <c r="D46" s="55"/>
      <c r="E46" s="55"/>
      <c r="F46" s="94">
        <v>0</v>
      </c>
      <c r="G46" s="68">
        <v>0</v>
      </c>
      <c r="H46" s="95">
        <f>21+40</f>
        <v>61</v>
      </c>
      <c r="I46" s="68">
        <v>40</v>
      </c>
      <c r="J46" s="94">
        <v>147</v>
      </c>
      <c r="K46" s="94">
        <v>109.4</v>
      </c>
      <c r="L46" s="89">
        <v>0</v>
      </c>
      <c r="M46" s="66">
        <v>0</v>
      </c>
      <c r="N46" s="68"/>
      <c r="O46" s="68"/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1:25" ht="15.95" customHeight="1">
      <c r="A47" s="110"/>
      <c r="B47" s="55" t="s">
        <v>76</v>
      </c>
      <c r="C47" s="55"/>
      <c r="D47" s="55"/>
      <c r="E47" s="55"/>
      <c r="F47" s="89">
        <v>0</v>
      </c>
      <c r="G47" s="66">
        <v>0</v>
      </c>
      <c r="H47" s="93">
        <f>22+13</f>
        <v>35</v>
      </c>
      <c r="I47" s="66">
        <v>13</v>
      </c>
      <c r="J47" s="89">
        <v>11.4</v>
      </c>
      <c r="K47" s="89">
        <v>6.2</v>
      </c>
      <c r="L47" s="89">
        <v>0</v>
      </c>
      <c r="M47" s="66">
        <v>0</v>
      </c>
      <c r="N47" s="66"/>
      <c r="O47" s="66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1:25" ht="15.95" customHeight="1">
      <c r="A48" s="110"/>
      <c r="B48" s="55" t="s">
        <v>77</v>
      </c>
      <c r="C48" s="55"/>
      <c r="D48" s="55"/>
      <c r="E48" s="55"/>
      <c r="F48" s="89">
        <v>0</v>
      </c>
      <c r="G48" s="66">
        <v>0</v>
      </c>
      <c r="H48" s="93">
        <f>22+13</f>
        <v>35</v>
      </c>
      <c r="I48" s="66">
        <v>13</v>
      </c>
      <c r="J48" s="89">
        <v>11.4</v>
      </c>
      <c r="K48" s="89">
        <v>6.2</v>
      </c>
      <c r="L48" s="89">
        <v>0</v>
      </c>
      <c r="M48" s="66">
        <v>0</v>
      </c>
      <c r="N48" s="66"/>
      <c r="O48" s="66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1:15" ht="15.95" customHeight="1">
      <c r="A49" s="11" t="s">
        <v>162</v>
      </c>
      <c r="O49" s="4"/>
    </row>
    <row r="50" spans="1:15" ht="15.95" customHeight="1">
      <c r="A50" s="11"/>
    </row>
  </sheetData>
  <mergeCells count="28"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5"/>
  <printOptions horizontalCentered="1" gridLinesSet="0"/>
  <pageMargins left="0.78740157480314965" right="0.35433070866141736" top="0.27559055118110237" bottom="0.23622047244094491" header="0.19685039370078741" footer="0.19685039370078741"/>
  <pageSetup paperSize="9" scale="75" firstPageNumber="3" orientation="landscape" useFirstPageNumber="1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="85" zoomScaleNormal="100" zoomScaleSheetLayoutView="85" workbookViewId="0">
      <pane xSplit="4" ySplit="7" topLeftCell="E8" activePane="bottomRight" state="frozen"/>
      <selection activeCell="N27" sqref="N27"/>
      <selection pane="topRight" activeCell="N27" sqref="N27"/>
      <selection pane="bottomLeft" activeCell="N27" sqref="N27"/>
      <selection pane="bottomRight" activeCell="N27" sqref="N27"/>
    </sheetView>
  </sheetViews>
  <sheetFormatPr defaultRowHeight="13.5"/>
  <cols>
    <col min="1" max="2" width="3.625" style="1" customWidth="1"/>
    <col min="3" max="3" width="21.375" style="1" customWidth="1"/>
    <col min="4" max="4" width="20" style="1" customWidth="1"/>
    <col min="5" max="14" width="12.625" style="1" customWidth="1"/>
    <col min="15" max="16384" width="9" style="1"/>
  </cols>
  <sheetData>
    <row r="1" spans="1:14" ht="33.950000000000003" customHeight="1">
      <c r="A1" s="36" t="s">
        <v>0</v>
      </c>
      <c r="B1" s="36"/>
      <c r="C1" s="42" t="s">
        <v>252</v>
      </c>
      <c r="D1" s="43"/>
    </row>
    <row r="3" spans="1:14" ht="15" customHeight="1">
      <c r="A3" s="15" t="s">
        <v>163</v>
      </c>
      <c r="B3" s="15"/>
      <c r="C3" s="15"/>
      <c r="D3" s="15"/>
      <c r="E3" s="15"/>
      <c r="F3" s="15"/>
      <c r="I3" s="15"/>
      <c r="J3" s="15"/>
    </row>
    <row r="4" spans="1:14" ht="15" customHeight="1">
      <c r="A4" s="15"/>
      <c r="B4" s="15"/>
      <c r="C4" s="15"/>
      <c r="D4" s="15"/>
      <c r="E4" s="15"/>
      <c r="F4" s="15"/>
      <c r="I4" s="15"/>
      <c r="J4" s="15"/>
    </row>
    <row r="5" spans="1:14" ht="15" customHeight="1">
      <c r="A5" s="44"/>
      <c r="B5" s="44" t="s">
        <v>239</v>
      </c>
      <c r="C5" s="44"/>
      <c r="D5" s="44"/>
      <c r="H5" s="16"/>
      <c r="L5" s="16"/>
      <c r="N5" s="16" t="s">
        <v>164</v>
      </c>
    </row>
    <row r="6" spans="1:14" ht="15" customHeight="1">
      <c r="A6" s="45"/>
      <c r="B6" s="46"/>
      <c r="C6" s="46"/>
      <c r="D6" s="91"/>
      <c r="E6" s="122" t="s">
        <v>260</v>
      </c>
      <c r="F6" s="123"/>
      <c r="G6" s="124"/>
      <c r="H6" s="124"/>
      <c r="I6" s="124"/>
      <c r="J6" s="124"/>
      <c r="K6" s="124"/>
      <c r="L6" s="124"/>
      <c r="M6" s="124"/>
      <c r="N6" s="124"/>
    </row>
    <row r="7" spans="1:14" ht="15" customHeight="1">
      <c r="A7" s="47"/>
      <c r="B7" s="48"/>
      <c r="C7" s="48"/>
      <c r="D7" s="92"/>
      <c r="E7" s="28" t="s">
        <v>237</v>
      </c>
      <c r="F7" s="85" t="s">
        <v>240</v>
      </c>
      <c r="G7" s="28" t="s">
        <v>237</v>
      </c>
      <c r="H7" s="28" t="s">
        <v>240</v>
      </c>
      <c r="I7" s="28" t="s">
        <v>237</v>
      </c>
      <c r="J7" s="28" t="s">
        <v>240</v>
      </c>
      <c r="K7" s="28" t="s">
        <v>237</v>
      </c>
      <c r="L7" s="28" t="s">
        <v>240</v>
      </c>
      <c r="M7" s="28" t="s">
        <v>237</v>
      </c>
      <c r="N7" s="28" t="s">
        <v>240</v>
      </c>
    </row>
    <row r="8" spans="1:14" ht="18" customHeight="1">
      <c r="A8" s="99" t="s">
        <v>165</v>
      </c>
      <c r="B8" s="86" t="s">
        <v>166</v>
      </c>
      <c r="C8" s="87"/>
      <c r="D8" s="87"/>
      <c r="E8" s="96">
        <v>13</v>
      </c>
      <c r="F8" s="96">
        <v>13</v>
      </c>
      <c r="G8" s="88"/>
      <c r="H8" s="88"/>
      <c r="I8" s="88"/>
      <c r="J8" s="88"/>
      <c r="K8" s="88"/>
      <c r="L8" s="88"/>
      <c r="M8" s="88"/>
      <c r="N8" s="88"/>
    </row>
    <row r="9" spans="1:14" ht="18" customHeight="1">
      <c r="A9" s="99"/>
      <c r="B9" s="99" t="s">
        <v>167</v>
      </c>
      <c r="C9" s="55" t="s">
        <v>168</v>
      </c>
      <c r="D9" s="55"/>
      <c r="E9" s="96">
        <v>250</v>
      </c>
      <c r="F9" s="96">
        <v>250</v>
      </c>
      <c r="G9" s="88"/>
      <c r="H9" s="88"/>
      <c r="I9" s="88"/>
      <c r="J9" s="88"/>
      <c r="K9" s="88"/>
      <c r="L9" s="88"/>
      <c r="M9" s="88"/>
      <c r="N9" s="88"/>
    </row>
    <row r="10" spans="1:14" ht="18" customHeight="1">
      <c r="A10" s="99"/>
      <c r="B10" s="99"/>
      <c r="C10" s="55" t="s">
        <v>169</v>
      </c>
      <c r="D10" s="55"/>
      <c r="E10" s="96">
        <v>195</v>
      </c>
      <c r="F10" s="96">
        <v>195</v>
      </c>
      <c r="G10" s="88"/>
      <c r="H10" s="88"/>
      <c r="I10" s="88"/>
      <c r="J10" s="88"/>
      <c r="K10" s="88"/>
      <c r="L10" s="88"/>
      <c r="M10" s="88"/>
      <c r="N10" s="88"/>
    </row>
    <row r="11" spans="1:14" ht="18" customHeight="1">
      <c r="A11" s="99"/>
      <c r="B11" s="99"/>
      <c r="C11" s="55" t="s">
        <v>170</v>
      </c>
      <c r="D11" s="55"/>
      <c r="E11" s="96">
        <v>0</v>
      </c>
      <c r="F11" s="96">
        <v>0</v>
      </c>
      <c r="G11" s="88"/>
      <c r="H11" s="88"/>
      <c r="I11" s="88"/>
      <c r="J11" s="88"/>
      <c r="K11" s="88"/>
      <c r="L11" s="88"/>
      <c r="M11" s="88"/>
      <c r="N11" s="88"/>
    </row>
    <row r="12" spans="1:14" ht="18" customHeight="1">
      <c r="A12" s="99"/>
      <c r="B12" s="99"/>
      <c r="C12" s="55" t="s">
        <v>171</v>
      </c>
      <c r="D12" s="55"/>
      <c r="E12" s="96">
        <v>52.5</v>
      </c>
      <c r="F12" s="96">
        <v>52.5</v>
      </c>
      <c r="G12" s="88"/>
      <c r="H12" s="88"/>
      <c r="I12" s="88"/>
      <c r="J12" s="88"/>
      <c r="K12" s="88"/>
      <c r="L12" s="88"/>
      <c r="M12" s="88"/>
      <c r="N12" s="88"/>
    </row>
    <row r="13" spans="1:14" ht="18" customHeight="1">
      <c r="A13" s="99"/>
      <c r="B13" s="99"/>
      <c r="C13" s="55" t="s">
        <v>172</v>
      </c>
      <c r="D13" s="55"/>
      <c r="E13" s="96">
        <v>0</v>
      </c>
      <c r="F13" s="96">
        <v>0</v>
      </c>
      <c r="G13" s="88"/>
      <c r="H13" s="88"/>
      <c r="I13" s="88"/>
      <c r="J13" s="88"/>
      <c r="K13" s="88"/>
      <c r="L13" s="88"/>
      <c r="M13" s="88"/>
      <c r="N13" s="88"/>
    </row>
    <row r="14" spans="1:14" ht="18" customHeight="1">
      <c r="A14" s="99"/>
      <c r="B14" s="99"/>
      <c r="C14" s="55" t="s">
        <v>78</v>
      </c>
      <c r="D14" s="55"/>
      <c r="E14" s="96">
        <v>2.5</v>
      </c>
      <c r="F14" s="96">
        <v>2.5</v>
      </c>
      <c r="G14" s="88"/>
      <c r="H14" s="88"/>
      <c r="I14" s="88"/>
      <c r="J14" s="88"/>
      <c r="K14" s="88"/>
      <c r="L14" s="88"/>
      <c r="M14" s="88"/>
      <c r="N14" s="88"/>
    </row>
    <row r="15" spans="1:14" ht="18" customHeight="1">
      <c r="A15" s="99" t="s">
        <v>173</v>
      </c>
      <c r="B15" s="99" t="s">
        <v>174</v>
      </c>
      <c r="C15" s="55" t="s">
        <v>175</v>
      </c>
      <c r="D15" s="55"/>
      <c r="E15" s="89">
        <v>116.7</v>
      </c>
      <c r="F15" s="89">
        <v>96.4</v>
      </c>
      <c r="G15" s="66"/>
      <c r="H15" s="66"/>
      <c r="I15" s="66"/>
      <c r="J15" s="66"/>
      <c r="K15" s="66"/>
      <c r="L15" s="66"/>
      <c r="M15" s="66"/>
      <c r="N15" s="66"/>
    </row>
    <row r="16" spans="1:14" ht="18" customHeight="1">
      <c r="A16" s="99"/>
      <c r="B16" s="99"/>
      <c r="C16" s="55" t="s">
        <v>176</v>
      </c>
      <c r="D16" s="55"/>
      <c r="E16" s="89">
        <v>363.6</v>
      </c>
      <c r="F16" s="89">
        <v>356.5</v>
      </c>
      <c r="G16" s="66"/>
      <c r="H16" s="66"/>
      <c r="I16" s="66"/>
      <c r="J16" s="66"/>
      <c r="K16" s="66"/>
      <c r="L16" s="66"/>
      <c r="M16" s="66"/>
      <c r="N16" s="66"/>
    </row>
    <row r="17" spans="1:15" ht="18" customHeight="1">
      <c r="A17" s="99"/>
      <c r="B17" s="99"/>
      <c r="C17" s="55" t="s">
        <v>177</v>
      </c>
      <c r="D17" s="55"/>
      <c r="E17" s="89">
        <v>0</v>
      </c>
      <c r="F17" s="89">
        <v>0</v>
      </c>
      <c r="G17" s="66"/>
      <c r="H17" s="66"/>
      <c r="I17" s="66"/>
      <c r="J17" s="66"/>
      <c r="K17" s="66"/>
      <c r="L17" s="66"/>
      <c r="M17" s="66"/>
      <c r="N17" s="66"/>
    </row>
    <row r="18" spans="1:15" ht="18" customHeight="1">
      <c r="A18" s="99"/>
      <c r="B18" s="99"/>
      <c r="C18" s="55" t="s">
        <v>178</v>
      </c>
      <c r="D18" s="55"/>
      <c r="E18" s="89">
        <v>480.4</v>
      </c>
      <c r="F18" s="89">
        <v>452.9</v>
      </c>
      <c r="G18" s="66"/>
      <c r="H18" s="66"/>
      <c r="I18" s="66"/>
      <c r="J18" s="66"/>
      <c r="K18" s="66"/>
      <c r="L18" s="66"/>
      <c r="M18" s="66"/>
      <c r="N18" s="66"/>
    </row>
    <row r="19" spans="1:15" ht="18" customHeight="1">
      <c r="A19" s="99"/>
      <c r="B19" s="99" t="s">
        <v>179</v>
      </c>
      <c r="C19" s="55" t="s">
        <v>180</v>
      </c>
      <c r="D19" s="55"/>
      <c r="E19" s="89">
        <v>28.4</v>
      </c>
      <c r="F19" s="89">
        <v>24.3</v>
      </c>
      <c r="G19" s="66"/>
      <c r="H19" s="66"/>
      <c r="I19" s="66"/>
      <c r="J19" s="66"/>
      <c r="K19" s="66"/>
      <c r="L19" s="66"/>
      <c r="M19" s="66"/>
      <c r="N19" s="66"/>
    </row>
    <row r="20" spans="1:15" ht="18" customHeight="1">
      <c r="A20" s="99"/>
      <c r="B20" s="99"/>
      <c r="C20" s="55" t="s">
        <v>181</v>
      </c>
      <c r="D20" s="55"/>
      <c r="E20" s="89">
        <v>90.6</v>
      </c>
      <c r="F20" s="89">
        <v>72.900000000000006</v>
      </c>
      <c r="G20" s="66"/>
      <c r="H20" s="66"/>
      <c r="I20" s="66"/>
      <c r="J20" s="66"/>
      <c r="K20" s="66"/>
      <c r="L20" s="66"/>
      <c r="M20" s="66"/>
      <c r="N20" s="66"/>
    </row>
    <row r="21" spans="1:15" ht="18" customHeight="1">
      <c r="A21" s="99"/>
      <c r="B21" s="99"/>
      <c r="C21" s="55" t="s">
        <v>182</v>
      </c>
      <c r="D21" s="55"/>
      <c r="E21" s="89">
        <v>0</v>
      </c>
      <c r="F21" s="89">
        <v>0</v>
      </c>
      <c r="G21" s="89"/>
      <c r="H21" s="89"/>
      <c r="I21" s="89"/>
      <c r="J21" s="89"/>
      <c r="K21" s="89"/>
      <c r="L21" s="89"/>
      <c r="M21" s="89"/>
      <c r="N21" s="89"/>
    </row>
    <row r="22" spans="1:15" ht="18" customHeight="1">
      <c r="A22" s="99"/>
      <c r="B22" s="99"/>
      <c r="C22" s="30" t="s">
        <v>183</v>
      </c>
      <c r="D22" s="30"/>
      <c r="E22" s="89">
        <v>119.1</v>
      </c>
      <c r="F22" s="89">
        <v>97.2</v>
      </c>
      <c r="G22" s="66"/>
      <c r="H22" s="66"/>
      <c r="I22" s="66"/>
      <c r="J22" s="66"/>
      <c r="K22" s="66"/>
      <c r="L22" s="66"/>
      <c r="M22" s="66"/>
      <c r="N22" s="66"/>
    </row>
    <row r="23" spans="1:15" ht="18" customHeight="1">
      <c r="A23" s="99"/>
      <c r="B23" s="99" t="s">
        <v>184</v>
      </c>
      <c r="C23" s="55" t="s">
        <v>185</v>
      </c>
      <c r="D23" s="55"/>
      <c r="E23" s="89">
        <v>250</v>
      </c>
      <c r="F23" s="89">
        <v>250</v>
      </c>
      <c r="G23" s="66"/>
      <c r="H23" s="66"/>
      <c r="I23" s="66"/>
      <c r="J23" s="66"/>
      <c r="K23" s="66"/>
      <c r="L23" s="66"/>
      <c r="M23" s="66"/>
      <c r="N23" s="66"/>
    </row>
    <row r="24" spans="1:15" ht="18" customHeight="1">
      <c r="A24" s="99"/>
      <c r="B24" s="99"/>
      <c r="C24" s="55" t="s">
        <v>186</v>
      </c>
      <c r="D24" s="55"/>
      <c r="E24" s="89">
        <v>111.9</v>
      </c>
      <c r="F24" s="89">
        <v>105.8</v>
      </c>
      <c r="G24" s="66"/>
      <c r="H24" s="66"/>
      <c r="I24" s="66"/>
      <c r="J24" s="66"/>
      <c r="K24" s="66"/>
      <c r="L24" s="66"/>
      <c r="M24" s="66"/>
      <c r="N24" s="66"/>
    </row>
    <row r="25" spans="1:15" ht="18" customHeight="1">
      <c r="A25" s="99"/>
      <c r="B25" s="99"/>
      <c r="C25" s="55" t="s">
        <v>187</v>
      </c>
      <c r="D25" s="55"/>
      <c r="E25" s="89">
        <v>0</v>
      </c>
      <c r="F25" s="89">
        <v>0</v>
      </c>
      <c r="G25" s="66"/>
      <c r="H25" s="66"/>
      <c r="I25" s="66"/>
      <c r="J25" s="66"/>
      <c r="K25" s="66"/>
      <c r="L25" s="66"/>
      <c r="M25" s="66"/>
      <c r="N25" s="66"/>
    </row>
    <row r="26" spans="1:15" ht="18" customHeight="1">
      <c r="A26" s="99"/>
      <c r="B26" s="99"/>
      <c r="C26" s="55" t="s">
        <v>188</v>
      </c>
      <c r="D26" s="55"/>
      <c r="E26" s="89">
        <v>361.2</v>
      </c>
      <c r="F26" s="89">
        <v>355.8</v>
      </c>
      <c r="G26" s="66"/>
      <c r="H26" s="66"/>
      <c r="I26" s="66"/>
      <c r="J26" s="66"/>
      <c r="K26" s="66"/>
      <c r="L26" s="66"/>
      <c r="M26" s="66"/>
      <c r="N26" s="66"/>
    </row>
    <row r="27" spans="1:15" ht="18" customHeight="1">
      <c r="A27" s="99"/>
      <c r="B27" s="55" t="s">
        <v>189</v>
      </c>
      <c r="C27" s="55"/>
      <c r="D27" s="55"/>
      <c r="E27" s="89">
        <v>480.4</v>
      </c>
      <c r="F27" s="89">
        <v>452.9</v>
      </c>
      <c r="G27" s="66"/>
      <c r="H27" s="66"/>
      <c r="I27" s="66"/>
      <c r="J27" s="66"/>
      <c r="K27" s="66"/>
      <c r="L27" s="66"/>
      <c r="M27" s="66"/>
      <c r="N27" s="66"/>
    </row>
    <row r="28" spans="1:15" ht="18" customHeight="1">
      <c r="A28" s="99" t="s">
        <v>190</v>
      </c>
      <c r="B28" s="99" t="s">
        <v>191</v>
      </c>
      <c r="C28" s="55" t="s">
        <v>192</v>
      </c>
      <c r="D28" s="90" t="s">
        <v>36</v>
      </c>
      <c r="E28" s="89">
        <v>182.3</v>
      </c>
      <c r="F28" s="89">
        <v>199.6</v>
      </c>
      <c r="G28" s="66"/>
      <c r="H28" s="66"/>
      <c r="I28" s="66"/>
      <c r="J28" s="66"/>
      <c r="K28" s="66"/>
      <c r="L28" s="66"/>
      <c r="M28" s="66"/>
      <c r="N28" s="66"/>
    </row>
    <row r="29" spans="1:15" ht="18" customHeight="1">
      <c r="A29" s="99"/>
      <c r="B29" s="99"/>
      <c r="C29" s="55" t="s">
        <v>193</v>
      </c>
      <c r="D29" s="90" t="s">
        <v>37</v>
      </c>
      <c r="E29" s="89">
        <v>24.3</v>
      </c>
      <c r="F29" s="89">
        <v>42.2</v>
      </c>
      <c r="G29" s="66"/>
      <c r="H29" s="66"/>
      <c r="I29" s="66"/>
      <c r="J29" s="66"/>
      <c r="K29" s="66"/>
      <c r="L29" s="66"/>
      <c r="M29" s="66"/>
      <c r="N29" s="66"/>
    </row>
    <row r="30" spans="1:15" ht="18" customHeight="1">
      <c r="A30" s="99"/>
      <c r="B30" s="99"/>
      <c r="C30" s="55" t="s">
        <v>194</v>
      </c>
      <c r="D30" s="90" t="s">
        <v>195</v>
      </c>
      <c r="E30" s="89">
        <v>149.6</v>
      </c>
      <c r="F30" s="89">
        <v>148.69999999999999</v>
      </c>
      <c r="G30" s="66"/>
      <c r="H30" s="66"/>
      <c r="I30" s="66"/>
      <c r="J30" s="66"/>
      <c r="K30" s="66"/>
      <c r="L30" s="66"/>
      <c r="M30" s="66"/>
      <c r="N30" s="66"/>
    </row>
    <row r="31" spans="1:15" ht="18" customHeight="1">
      <c r="A31" s="99"/>
      <c r="B31" s="99"/>
      <c r="C31" s="30" t="s">
        <v>196</v>
      </c>
      <c r="D31" s="90" t="s">
        <v>197</v>
      </c>
      <c r="E31" s="89">
        <f t="shared" ref="E31" si="0">E28-E29-E30</f>
        <v>8.4000000000000057</v>
      </c>
      <c r="F31" s="89">
        <v>8.6999999999999886</v>
      </c>
      <c r="G31" s="66">
        <f t="shared" ref="G31:N31" si="1">G28-G29-G30</f>
        <v>0</v>
      </c>
      <c r="H31" s="66">
        <f t="shared" si="1"/>
        <v>0</v>
      </c>
      <c r="I31" s="66">
        <f t="shared" si="1"/>
        <v>0</v>
      </c>
      <c r="J31" s="66">
        <f t="shared" si="1"/>
        <v>0</v>
      </c>
      <c r="K31" s="66">
        <f t="shared" si="1"/>
        <v>0</v>
      </c>
      <c r="L31" s="66">
        <f t="shared" si="1"/>
        <v>0</v>
      </c>
      <c r="M31" s="66">
        <f t="shared" si="1"/>
        <v>0</v>
      </c>
      <c r="N31" s="66">
        <f t="shared" si="1"/>
        <v>0</v>
      </c>
      <c r="O31" s="7"/>
    </row>
    <row r="32" spans="1:15" ht="18" customHeight="1">
      <c r="A32" s="99"/>
      <c r="B32" s="99"/>
      <c r="C32" s="55" t="s">
        <v>198</v>
      </c>
      <c r="D32" s="90" t="s">
        <v>199</v>
      </c>
      <c r="E32" s="89">
        <v>0.04</v>
      </c>
      <c r="F32" s="89">
        <v>0.2</v>
      </c>
      <c r="G32" s="66"/>
      <c r="H32" s="66"/>
      <c r="I32" s="66"/>
      <c r="J32" s="66"/>
      <c r="K32" s="66"/>
      <c r="L32" s="66"/>
      <c r="M32" s="66"/>
      <c r="N32" s="66"/>
    </row>
    <row r="33" spans="1:14" ht="18" customHeight="1">
      <c r="A33" s="99"/>
      <c r="B33" s="99"/>
      <c r="C33" s="55" t="s">
        <v>200</v>
      </c>
      <c r="D33" s="90" t="s">
        <v>201</v>
      </c>
      <c r="E33" s="89">
        <v>0.2</v>
      </c>
      <c r="F33" s="89">
        <v>0</v>
      </c>
      <c r="G33" s="66"/>
      <c r="H33" s="66"/>
      <c r="I33" s="66"/>
      <c r="J33" s="66"/>
      <c r="K33" s="66"/>
      <c r="L33" s="66"/>
      <c r="M33" s="66"/>
      <c r="N33" s="66"/>
    </row>
    <row r="34" spans="1:14" ht="18" customHeight="1">
      <c r="A34" s="99"/>
      <c r="B34" s="99"/>
      <c r="C34" s="30" t="s">
        <v>202</v>
      </c>
      <c r="D34" s="90" t="s">
        <v>203</v>
      </c>
      <c r="E34" s="89">
        <f t="shared" ref="E34" si="2">E31+E32-E33</f>
        <v>8.2400000000000055</v>
      </c>
      <c r="F34" s="89">
        <v>8.8999999999999897</v>
      </c>
      <c r="G34" s="66">
        <f t="shared" ref="G34:N34" si="3">G31+G32-G33</f>
        <v>0</v>
      </c>
      <c r="H34" s="66">
        <f t="shared" si="3"/>
        <v>0</v>
      </c>
      <c r="I34" s="66">
        <f t="shared" si="3"/>
        <v>0</v>
      </c>
      <c r="J34" s="66">
        <f t="shared" si="3"/>
        <v>0</v>
      </c>
      <c r="K34" s="66">
        <f t="shared" si="3"/>
        <v>0</v>
      </c>
      <c r="L34" s="66">
        <f t="shared" si="3"/>
        <v>0</v>
      </c>
      <c r="M34" s="66">
        <f t="shared" si="3"/>
        <v>0</v>
      </c>
      <c r="N34" s="66">
        <f t="shared" si="3"/>
        <v>0</v>
      </c>
    </row>
    <row r="35" spans="1:14" ht="18" customHeight="1">
      <c r="A35" s="99"/>
      <c r="B35" s="99" t="s">
        <v>204</v>
      </c>
      <c r="C35" s="55" t="s">
        <v>205</v>
      </c>
      <c r="D35" s="90" t="s">
        <v>206</v>
      </c>
      <c r="E35" s="89">
        <v>0</v>
      </c>
      <c r="F35" s="89">
        <v>0.6</v>
      </c>
      <c r="G35" s="66"/>
      <c r="H35" s="66"/>
      <c r="I35" s="66"/>
      <c r="J35" s="66"/>
      <c r="K35" s="66"/>
      <c r="L35" s="66"/>
      <c r="M35" s="66"/>
      <c r="N35" s="66"/>
    </row>
    <row r="36" spans="1:14" ht="18" customHeight="1">
      <c r="A36" s="99"/>
      <c r="B36" s="99"/>
      <c r="C36" s="55" t="s">
        <v>207</v>
      </c>
      <c r="D36" s="90" t="s">
        <v>208</v>
      </c>
      <c r="E36" s="89">
        <v>0</v>
      </c>
      <c r="F36" s="89">
        <v>0.2</v>
      </c>
      <c r="G36" s="66"/>
      <c r="H36" s="66"/>
      <c r="I36" s="66"/>
      <c r="J36" s="66"/>
      <c r="K36" s="66"/>
      <c r="L36" s="66"/>
      <c r="M36" s="66"/>
      <c r="N36" s="66"/>
    </row>
    <row r="37" spans="1:14" ht="18" customHeight="1">
      <c r="A37" s="99"/>
      <c r="B37" s="99"/>
      <c r="C37" s="55" t="s">
        <v>209</v>
      </c>
      <c r="D37" s="90" t="s">
        <v>210</v>
      </c>
      <c r="E37" s="89">
        <f t="shared" ref="E37" si="4">E34+E35-E36</f>
        <v>8.2400000000000055</v>
      </c>
      <c r="F37" s="89">
        <v>9.2999999999999883</v>
      </c>
      <c r="G37" s="66">
        <f t="shared" ref="G37:N37" si="5">G34+G35-G36</f>
        <v>0</v>
      </c>
      <c r="H37" s="66">
        <f t="shared" si="5"/>
        <v>0</v>
      </c>
      <c r="I37" s="66">
        <f t="shared" si="5"/>
        <v>0</v>
      </c>
      <c r="J37" s="66">
        <f t="shared" si="5"/>
        <v>0</v>
      </c>
      <c r="K37" s="66">
        <f t="shared" si="5"/>
        <v>0</v>
      </c>
      <c r="L37" s="66">
        <f t="shared" si="5"/>
        <v>0</v>
      </c>
      <c r="M37" s="66">
        <f t="shared" si="5"/>
        <v>0</v>
      </c>
      <c r="N37" s="66">
        <f t="shared" si="5"/>
        <v>0</v>
      </c>
    </row>
    <row r="38" spans="1:14" ht="18" customHeight="1">
      <c r="A38" s="99"/>
      <c r="B38" s="99"/>
      <c r="C38" s="55" t="s">
        <v>211</v>
      </c>
      <c r="D38" s="90" t="s">
        <v>212</v>
      </c>
      <c r="E38" s="89">
        <v>0</v>
      </c>
      <c r="F38" s="89">
        <v>0</v>
      </c>
      <c r="G38" s="66"/>
      <c r="H38" s="66"/>
      <c r="I38" s="66"/>
      <c r="J38" s="66"/>
      <c r="K38" s="66"/>
      <c r="L38" s="66"/>
      <c r="M38" s="66"/>
      <c r="N38" s="66"/>
    </row>
    <row r="39" spans="1:14" ht="18" customHeight="1">
      <c r="A39" s="99"/>
      <c r="B39" s="99"/>
      <c r="C39" s="55" t="s">
        <v>213</v>
      </c>
      <c r="D39" s="90" t="s">
        <v>214</v>
      </c>
      <c r="E39" s="89">
        <v>0</v>
      </c>
      <c r="F39" s="89">
        <v>0</v>
      </c>
      <c r="G39" s="66"/>
      <c r="H39" s="66"/>
      <c r="I39" s="66"/>
      <c r="J39" s="66"/>
      <c r="K39" s="66"/>
      <c r="L39" s="66"/>
      <c r="M39" s="66"/>
      <c r="N39" s="66"/>
    </row>
    <row r="40" spans="1:14" ht="18" customHeight="1">
      <c r="A40" s="99"/>
      <c r="B40" s="99"/>
      <c r="C40" s="55" t="s">
        <v>215</v>
      </c>
      <c r="D40" s="90" t="s">
        <v>216</v>
      </c>
      <c r="E40" s="89">
        <v>2.6</v>
      </c>
      <c r="F40" s="89">
        <v>3</v>
      </c>
      <c r="G40" s="66"/>
      <c r="H40" s="66"/>
      <c r="I40" s="66"/>
      <c r="J40" s="66"/>
      <c r="K40" s="66"/>
      <c r="L40" s="66"/>
      <c r="M40" s="66"/>
      <c r="N40" s="66"/>
    </row>
    <row r="41" spans="1:14" ht="18" customHeight="1">
      <c r="A41" s="99"/>
      <c r="B41" s="99"/>
      <c r="C41" s="30" t="s">
        <v>217</v>
      </c>
      <c r="D41" s="90" t="s">
        <v>218</v>
      </c>
      <c r="E41" s="89">
        <f t="shared" ref="E41" si="6">E34+E35-E36-E40</f>
        <v>5.6400000000000059</v>
      </c>
      <c r="F41" s="89">
        <v>6.2999999999999883</v>
      </c>
      <c r="G41" s="66">
        <f t="shared" ref="G41:N41" si="7">G34+G35-G36-G40</f>
        <v>0</v>
      </c>
      <c r="H41" s="66">
        <f t="shared" si="7"/>
        <v>0</v>
      </c>
      <c r="I41" s="66">
        <f t="shared" si="7"/>
        <v>0</v>
      </c>
      <c r="J41" s="66">
        <f t="shared" si="7"/>
        <v>0</v>
      </c>
      <c r="K41" s="66">
        <f t="shared" si="7"/>
        <v>0</v>
      </c>
      <c r="L41" s="66">
        <f t="shared" si="7"/>
        <v>0</v>
      </c>
      <c r="M41" s="66">
        <f t="shared" si="7"/>
        <v>0</v>
      </c>
      <c r="N41" s="66">
        <f t="shared" si="7"/>
        <v>0</v>
      </c>
    </row>
    <row r="42" spans="1:14" ht="18" customHeight="1">
      <c r="A42" s="99"/>
      <c r="B42" s="99"/>
      <c r="C42" s="121" t="s">
        <v>219</v>
      </c>
      <c r="D42" s="121"/>
      <c r="E42" s="89">
        <f t="shared" ref="E42" si="8">E37+E38-E39-E40</f>
        <v>5.6400000000000059</v>
      </c>
      <c r="F42" s="89">
        <v>6.2999999999999883</v>
      </c>
      <c r="G42" s="66">
        <f t="shared" ref="G42:N42" si="9">G37+G38-G39-G40</f>
        <v>0</v>
      </c>
      <c r="H42" s="66">
        <f t="shared" si="9"/>
        <v>0</v>
      </c>
      <c r="I42" s="66">
        <f t="shared" si="9"/>
        <v>0</v>
      </c>
      <c r="J42" s="66">
        <f t="shared" si="9"/>
        <v>0</v>
      </c>
      <c r="K42" s="66">
        <f t="shared" si="9"/>
        <v>0</v>
      </c>
      <c r="L42" s="66">
        <f t="shared" si="9"/>
        <v>0</v>
      </c>
      <c r="M42" s="66">
        <f t="shared" si="9"/>
        <v>0</v>
      </c>
      <c r="N42" s="66">
        <f t="shared" si="9"/>
        <v>0</v>
      </c>
    </row>
    <row r="43" spans="1:14" ht="18" customHeight="1">
      <c r="A43" s="99"/>
      <c r="B43" s="99"/>
      <c r="C43" s="55" t="s">
        <v>220</v>
      </c>
      <c r="D43" s="90" t="s">
        <v>221</v>
      </c>
      <c r="E43" s="89">
        <v>106.3</v>
      </c>
      <c r="F43" s="89">
        <v>100</v>
      </c>
      <c r="G43" s="66"/>
      <c r="H43" s="66"/>
      <c r="I43" s="66"/>
      <c r="J43" s="66"/>
      <c r="K43" s="66"/>
      <c r="L43" s="66"/>
      <c r="M43" s="66"/>
      <c r="N43" s="66"/>
    </row>
    <row r="44" spans="1:14" ht="18" customHeight="1">
      <c r="A44" s="99"/>
      <c r="B44" s="99"/>
      <c r="C44" s="30" t="s">
        <v>222</v>
      </c>
      <c r="D44" s="65" t="s">
        <v>223</v>
      </c>
      <c r="E44" s="89">
        <f t="shared" ref="E44" si="10">E41+E43</f>
        <v>111.94</v>
      </c>
      <c r="F44" s="89">
        <v>106.29999999999998</v>
      </c>
      <c r="G44" s="66">
        <f t="shared" ref="G44:N44" si="11">G41+G43</f>
        <v>0</v>
      </c>
      <c r="H44" s="66">
        <f t="shared" si="11"/>
        <v>0</v>
      </c>
      <c r="I44" s="66">
        <f t="shared" si="11"/>
        <v>0</v>
      </c>
      <c r="J44" s="66">
        <f t="shared" si="11"/>
        <v>0</v>
      </c>
      <c r="K44" s="66">
        <f t="shared" si="11"/>
        <v>0</v>
      </c>
      <c r="L44" s="66">
        <f t="shared" si="11"/>
        <v>0</v>
      </c>
      <c r="M44" s="66">
        <f t="shared" si="11"/>
        <v>0</v>
      </c>
      <c r="N44" s="66">
        <f t="shared" si="11"/>
        <v>0</v>
      </c>
    </row>
    <row r="45" spans="1:14" ht="14.1" customHeight="1">
      <c r="A45" s="11" t="s">
        <v>224</v>
      </c>
    </row>
    <row r="46" spans="1:14" ht="14.1" customHeight="1">
      <c r="A46" s="11" t="s">
        <v>225</v>
      </c>
    </row>
    <row r="47" spans="1:14">
      <c r="A47" s="49"/>
    </row>
  </sheetData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5"/>
  <printOptions horizontalCentered="1" gridLinesSet="0"/>
  <pageMargins left="0.39370078740157483" right="0.39370078740157483" top="0.19685039370078741" bottom="0.19685039370078741" header="0.27559055118110237" footer="0.23622047244094491"/>
  <pageSetup paperSize="9" scale="76" firstPageNumber="5" orientation="landscape" useFirstPageNumber="1" horizontalDpi="4294967292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1.普通会計予算（R4-5年度）</vt:lpstr>
      <vt:lpstr>2.公営企業会計予算（R4-5年度）</vt:lpstr>
      <vt:lpstr>3.(1)普通会計決算（R2-3年度）</vt:lpstr>
      <vt:lpstr>3.(2)財政指標等（H29‐R3年度）</vt:lpstr>
      <vt:lpstr>4.公営企業会計決算（R2-3年度）</vt:lpstr>
      <vt:lpstr>5.三セク決算（R2-3年度）</vt:lpstr>
      <vt:lpstr>'1.普通会計予算（R4-5年度）'!Print_Area</vt:lpstr>
      <vt:lpstr>'2.公営企業会計予算（R4-5年度）'!Print_Area</vt:lpstr>
      <vt:lpstr>'3.(1)普通会計決算（R2-3年度）'!Print_Area</vt:lpstr>
      <vt:lpstr>'3.(2)財政指標等（H29‐R3年度）'!Print_Area</vt:lpstr>
      <vt:lpstr>'4.公営企業会計決算（R2-3年度）'!Print_Area</vt:lpstr>
      <vt:lpstr>'5.三セク決算（R2-3年度）'!Print_Area</vt:lpstr>
      <vt:lpstr>'2.公営企業会計予算（R4-5年度）'!Print_Titles</vt:lpstr>
      <vt:lpstr>'4.公営企業会計決算（R2-3年度）'!Print_Titles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okazaki</cp:lastModifiedBy>
  <cp:lastPrinted>2023-07-31T06:27:19Z</cp:lastPrinted>
  <dcterms:created xsi:type="dcterms:W3CDTF">1999-07-06T05:17:05Z</dcterms:created>
  <dcterms:modified xsi:type="dcterms:W3CDTF">2023-08-04T08:28:37Z</dcterms:modified>
</cp:coreProperties>
</file>