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002701000_財務部財務企画課\share\資金室\R05年度\30_照会・回答\230825〆　【地方債協会】都道府県及び指定都市の財政状況について\04_回答作成\"/>
    </mc:Choice>
  </mc:AlternateContent>
  <bookViews>
    <workbookView xWindow="-120" yWindow="-120" windowWidth="29040" windowHeight="15840" tabRatio="766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9" l="1"/>
  <c r="I27" i="9" s="1"/>
  <c r="H24" i="9"/>
  <c r="H27" i="9" s="1"/>
  <c r="I16" i="9"/>
  <c r="H16" i="9"/>
  <c r="I15" i="9"/>
  <c r="H15" i="9"/>
  <c r="I12" i="9"/>
  <c r="H12" i="9"/>
  <c r="I9" i="9"/>
  <c r="I14" i="9" s="1"/>
  <c r="H9" i="9"/>
  <c r="H14" i="9" s="1"/>
  <c r="I24" i="6"/>
  <c r="I27" i="6" s="1"/>
  <c r="H24" i="6"/>
  <c r="H27" i="6" s="1"/>
  <c r="I16" i="6"/>
  <c r="H16" i="6"/>
  <c r="I15" i="6"/>
  <c r="H15" i="6"/>
  <c r="I12" i="6"/>
  <c r="H12" i="6"/>
  <c r="I9" i="6"/>
  <c r="I14" i="6" s="1"/>
  <c r="H9" i="6"/>
  <c r="H14" i="6" s="1"/>
  <c r="F24" i="6" l="1"/>
  <c r="F27" i="6" s="1"/>
  <c r="G19" i="6"/>
  <c r="G21" i="6" s="1"/>
  <c r="G24" i="6" s="1"/>
  <c r="G16" i="6"/>
  <c r="F16" i="6"/>
  <c r="G15" i="6"/>
  <c r="F15" i="6"/>
  <c r="G14" i="6"/>
  <c r="F14" i="6"/>
  <c r="G24" i="9"/>
  <c r="G25" i="9" s="1"/>
  <c r="F24" i="9"/>
  <c r="F27" i="9" s="1"/>
  <c r="G21" i="9"/>
  <c r="F16" i="9"/>
  <c r="G15" i="9"/>
  <c r="F15" i="9"/>
  <c r="F12" i="9"/>
  <c r="F14" i="9" s="1"/>
  <c r="G11" i="9"/>
  <c r="G10" i="9"/>
  <c r="G9" i="9"/>
  <c r="G14" i="9" s="1"/>
  <c r="G8" i="9"/>
  <c r="G16" i="9" s="1"/>
  <c r="G25" i="6" l="1"/>
  <c r="G27" i="6" s="1"/>
  <c r="K44" i="9"/>
  <c r="J44" i="9"/>
  <c r="K39" i="9"/>
  <c r="K45" i="9" s="1"/>
  <c r="J39" i="9"/>
  <c r="J45" i="9" s="1"/>
  <c r="K44" i="6"/>
  <c r="J44" i="6"/>
  <c r="K39" i="6"/>
  <c r="K45" i="6" s="1"/>
  <c r="J39" i="6"/>
  <c r="J45" i="6" s="1"/>
  <c r="I44" i="9" l="1"/>
  <c r="H44" i="9"/>
  <c r="I39" i="9"/>
  <c r="I45" i="9" s="1"/>
  <c r="H39" i="9"/>
  <c r="H45" i="9" s="1"/>
  <c r="I44" i="6"/>
  <c r="H44" i="6"/>
  <c r="I39" i="6"/>
  <c r="I45" i="6" s="1"/>
  <c r="H39" i="6"/>
  <c r="H45" i="6" s="1"/>
  <c r="G44" i="9" l="1"/>
  <c r="F44" i="9"/>
  <c r="G39" i="9"/>
  <c r="G45" i="9" s="1"/>
  <c r="F39" i="9"/>
  <c r="F45" i="9" s="1"/>
  <c r="F44" i="6"/>
  <c r="F39" i="6"/>
  <c r="F45" i="6" s="1"/>
  <c r="K24" i="9" l="1"/>
  <c r="K27" i="9" s="1"/>
  <c r="J24" i="9"/>
  <c r="J27" i="9" s="1"/>
  <c r="K16" i="9"/>
  <c r="J16" i="9"/>
  <c r="K15" i="9"/>
  <c r="J15" i="9"/>
  <c r="K14" i="9"/>
  <c r="J14" i="9"/>
  <c r="K24" i="6"/>
  <c r="K27" i="6" s="1"/>
  <c r="J24" i="6"/>
  <c r="J27" i="6" s="1"/>
  <c r="K16" i="6"/>
  <c r="J16" i="6"/>
  <c r="K15" i="6"/>
  <c r="J15" i="6"/>
  <c r="K14" i="6"/>
  <c r="J14" i="6"/>
  <c r="F27" i="7" l="1"/>
  <c r="F23" i="7"/>
  <c r="F34" i="7"/>
  <c r="F27" i="2"/>
  <c r="F23" i="2"/>
  <c r="F34" i="2"/>
  <c r="F40" i="2"/>
  <c r="H10" i="2"/>
  <c r="F22" i="2"/>
  <c r="H22" i="8"/>
  <c r="H21" i="8"/>
  <c r="H20" i="8"/>
  <c r="H19" i="8"/>
  <c r="H23" i="8" s="1"/>
  <c r="H35" i="7"/>
  <c r="H34" i="7"/>
  <c r="H27" i="7"/>
  <c r="H23" i="7"/>
  <c r="H40" i="7" s="1"/>
  <c r="H22" i="7"/>
  <c r="H10" i="7"/>
  <c r="H35" i="2"/>
  <c r="H34" i="2" s="1"/>
  <c r="H40" i="2" s="1"/>
  <c r="H27" i="2"/>
  <c r="H23" i="2"/>
  <c r="H22" i="2"/>
  <c r="I22" i="8" l="1"/>
  <c r="I20" i="8"/>
  <c r="I16" i="2"/>
  <c r="F40" i="7"/>
  <c r="F22" i="7"/>
  <c r="G9" i="7" s="1"/>
  <c r="G38" i="2"/>
  <c r="G20" i="2"/>
  <c r="I36" i="2"/>
  <c r="N31" i="10"/>
  <c r="N34" i="10" s="1"/>
  <c r="M31" i="10"/>
  <c r="M34" i="10" s="1"/>
  <c r="K31" i="10"/>
  <c r="K34" i="10" s="1"/>
  <c r="K41" i="10" s="1"/>
  <c r="K44" i="10" s="1"/>
  <c r="I31" i="10"/>
  <c r="I34" i="10" s="1"/>
  <c r="G31" i="10"/>
  <c r="G34" i="10" s="1"/>
  <c r="E31" i="10"/>
  <c r="E34" i="10" s="1"/>
  <c r="E37" i="10" s="1"/>
  <c r="E42" i="10" s="1"/>
  <c r="O44" i="9"/>
  <c r="N44" i="9"/>
  <c r="M44" i="9"/>
  <c r="L44" i="9"/>
  <c r="O39" i="9"/>
  <c r="N39" i="9"/>
  <c r="M39" i="9"/>
  <c r="M45" i="9" s="1"/>
  <c r="L39" i="9"/>
  <c r="O24" i="9"/>
  <c r="O27" i="9" s="1"/>
  <c r="N24" i="9"/>
  <c r="N27" i="9" s="1"/>
  <c r="M24" i="9"/>
  <c r="M27" i="9" s="1"/>
  <c r="L24" i="9"/>
  <c r="L27" i="9" s="1"/>
  <c r="O16" i="9"/>
  <c r="N16" i="9"/>
  <c r="M16" i="9"/>
  <c r="L16" i="9"/>
  <c r="O15" i="9"/>
  <c r="N15" i="9"/>
  <c r="M15" i="9"/>
  <c r="L15" i="9"/>
  <c r="O14" i="9"/>
  <c r="N14" i="9"/>
  <c r="M14" i="9"/>
  <c r="L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O39" i="6"/>
  <c r="O45" i="6" s="1"/>
  <c r="N39" i="6"/>
  <c r="M39" i="6"/>
  <c r="L39" i="6"/>
  <c r="O24" i="6"/>
  <c r="O27" i="6" s="1"/>
  <c r="N24" i="6"/>
  <c r="N27" i="6" s="1"/>
  <c r="M24" i="6"/>
  <c r="M27" i="6" s="1"/>
  <c r="L24" i="6"/>
  <c r="L27" i="6" s="1"/>
  <c r="O16" i="6"/>
  <c r="N16" i="6"/>
  <c r="M16" i="6"/>
  <c r="L16" i="6"/>
  <c r="O15" i="6"/>
  <c r="N15" i="6"/>
  <c r="M15" i="6"/>
  <c r="L15" i="6"/>
  <c r="O14" i="6"/>
  <c r="N14" i="6"/>
  <c r="M14" i="6"/>
  <c r="L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L45" i="6" l="1"/>
  <c r="G31" i="2"/>
  <c r="G34" i="2"/>
  <c r="O45" i="9"/>
  <c r="I23" i="8"/>
  <c r="I21" i="8"/>
  <c r="G40" i="2"/>
  <c r="G21" i="2"/>
  <c r="N45" i="6"/>
  <c r="I40" i="7"/>
  <c r="K37" i="10"/>
  <c r="K42" i="10" s="1"/>
  <c r="G13" i="2"/>
  <c r="G31" i="7"/>
  <c r="G39" i="7"/>
  <c r="N45" i="9"/>
  <c r="G20" i="7"/>
  <c r="G10" i="7"/>
  <c r="G24" i="7"/>
  <c r="G28" i="7"/>
  <c r="G32" i="7"/>
  <c r="G36" i="7"/>
  <c r="G40" i="7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I37" i="10"/>
  <c r="I42" i="10" s="1"/>
  <c r="I41" i="10"/>
  <c r="I44" i="10" s="1"/>
  <c r="G9" i="2"/>
  <c r="I22" i="2"/>
  <c r="G22" i="2"/>
  <c r="G10" i="2"/>
  <c r="L45" i="9"/>
  <c r="G16" i="2"/>
  <c r="G14" i="2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<sst xmlns="http://schemas.openxmlformats.org/spreadsheetml/2006/main" count="429" uniqueCount="256">
  <si>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</si>
  <si>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</si>
  <si>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</si>
  <si>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</si>
  <si>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</si>
  <si>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</si>
  <si>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</si>
  <si>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</si>
  <si>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</si>
  <si>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</si>
  <si>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</si>
  <si>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</si>
  <si>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</si>
  <si>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</si>
  <si>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</si>
  <si>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</si>
  <si>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</si>
  <si>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</si>
  <si>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</si>
  <si>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</si>
  <si>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</si>
  <si>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</si>
  <si>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</si>
  <si>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</si>
  <si>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</si>
  <si>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</si>
  <si>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</si>
  <si>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</si>
  <si>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</si>
  <si>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</si>
  <si>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</si>
  <si>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</si>
  <si>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</si>
  <si>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</si>
  <si>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</si>
  <si>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</si>
  <si>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</si>
  <si>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</si>
  <si>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</si>
  <si>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</si>
  <si>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</si>
  <si>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</si>
  <si>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</si>
  <si>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</si>
  <si>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</si>
  <si>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</si>
  <si>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</si>
  <si>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</si>
  <si>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</si>
  <si>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</si>
  <si>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</si>
  <si>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</si>
  <si>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</si>
  <si>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</si>
  <si>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</si>
  <si>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</si>
  <si>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</si>
  <si>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</si>
  <si>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</si>
  <si>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</si>
  <si>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</si>
  <si>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</si>
  <si>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</si>
  <si>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</si>
  <si>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</si>
  <si>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</si>
  <si>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</si>
  <si>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</si>
  <si>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</si>
  <si>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</si>
  <si>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</si>
  <si>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</si>
  <si>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</si>
  <si>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</si>
  <si>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</si>
  <si>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</si>
  <si>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</si>
  <si>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</si>
  <si>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</si>
  <si>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</si>
  <si>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</si>
  <si>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</si>
  <si>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</si>
  <si>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</si>
  <si>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</si>
  <si>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</si>
  <si>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</si>
  <si>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</si>
  <si>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</si>
  <si>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</si>
  <si>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</si>
  <si>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</si>
  <si>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</si>
  <si>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</si>
  <si>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</si>
  <si>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</si>
  <si>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</si>
  <si>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</si>
  <si>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</si>
  <si>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</si>
  <si>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</si>
  <si>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</si>
  <si>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</si>
  <si>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</si>
  <si>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</si>
  <si>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</si>
  <si>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</si>
  <si>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</si>
  <si>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</si>
  <si>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</si>
  <si>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</si>
  <si>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</si>
  <si>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</si>
  <si>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</si>
  <si>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</si>
  <si>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</si>
  <si>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</si>
  <si>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</si>
  <si>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</si>
  <si>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</si>
  <si>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</si>
  <si>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</si>
  <si>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</si>
  <si>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</si>
  <si>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</si>
  <si>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</si>
  <si>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</si>
  <si>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</si>
  <si>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</si>
  <si>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</si>
  <si>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</si>
  <si>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</si>
  <si>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</si>
  <si>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</si>
  <si>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</si>
  <si>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</si>
  <si>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</si>
  <si>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</si>
  <si>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</si>
  <si>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</si>
  <si>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</si>
  <si>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</si>
  <si>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</si>
  <si>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</si>
  <si>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</si>
  <si>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</si>
  <si>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</si>
  <si>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</si>
  <si>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</si>
  <si>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</si>
  <si>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</si>
  <si>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</si>
  <si>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</si>
  <si>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</si>
  <si>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</si>
  <si>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</si>
  <si>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</si>
  <si>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</si>
  <si>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</si>
  <si>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</si>
  <si>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</si>
  <si>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</si>
  <si>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</si>
  <si>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</si>
  <si>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</si>
  <si>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</si>
  <si>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</si>
  <si>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</si>
  <si>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</si>
  <si>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</si>
  <si>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</si>
  <si>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</si>
  <si>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</si>
  <si>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</si>
  <si>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</si>
  <si>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</si>
  <si>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</si>
  <si>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</si>
  <si>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</si>
  <si>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</si>
  <si>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</si>
  <si>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</si>
  <si>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</si>
  <si>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</si>
  <si>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</si>
  <si>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</si>
  <si>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</si>
  <si>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</si>
  <si>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</si>
  <si>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</si>
  <si>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</si>
  <si>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</si>
  <si>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</si>
  <si>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</si>
  <si>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</si>
  <si>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</si>
  <si>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</si>
  <si>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</si>
  <si>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</si>
  <si>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</si>
  <si>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</si>
  <si>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</si>
  <si>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</si>
  <si>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</si>
  <si>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</si>
  <si>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</si>
  <si>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</si>
  <si>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</si>
  <si>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</si>
  <si>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</si>
  <si>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</si>
  <si>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</si>
  <si>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</si>
  <si>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</si>
  <si>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</si>
  <si>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</si>
  <si>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</si>
  <si>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</si>
  <si>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</si>
  <si>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</si>
  <si>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</si>
  <si>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</si>
  <si>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</si>
  <si>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</si>
  <si>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</si>
  <si>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</si>
  <si>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</si>
  <si>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</si>
  <si>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</si>
  <si>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</si>
  <si>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</si>
  <si>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</si>
  <si>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</si>
  <si>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</si>
  <si>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</si>
  <si>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</si>
  <si>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</si>
  <si>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</si>
  <si>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</si>
  <si>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</si>
  <si>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</si>
  <si>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</si>
  <si>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</si>
  <si>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</si>
  <si>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新潟市</t>
    <rPh sb="0" eb="2">
      <t>ニイガタ</t>
    </rPh>
    <rPh sb="2" eb="3">
      <t>シ</t>
    </rPh>
    <phoneticPr fontId="7"/>
  </si>
  <si>
    <t>新潟市</t>
    <rPh sb="0" eb="2">
      <t>ニイガタ</t>
    </rPh>
    <rPh sb="2" eb="3">
      <t>シ</t>
    </rPh>
    <phoneticPr fontId="15"/>
  </si>
  <si>
    <t>新潟市土地開発公社</t>
    <rPh sb="0" eb="3">
      <t>ニイガタシ</t>
    </rPh>
    <rPh sb="3" eb="5">
      <t>トチ</t>
    </rPh>
    <rPh sb="5" eb="7">
      <t>カイハツ</t>
    </rPh>
    <rPh sb="7" eb="9">
      <t>コウシャ</t>
    </rPh>
    <phoneticPr fontId="7"/>
  </si>
  <si>
    <t>新潟地下開発</t>
    <rPh sb="0" eb="2">
      <t>ニイガタ</t>
    </rPh>
    <rPh sb="2" eb="4">
      <t>チカ</t>
    </rPh>
    <rPh sb="4" eb="6">
      <t>カイハツ</t>
    </rPh>
    <phoneticPr fontId="7"/>
  </si>
  <si>
    <t>エフエム新津</t>
    <rPh sb="4" eb="6">
      <t>ニイツ</t>
    </rPh>
    <phoneticPr fontId="7"/>
  </si>
  <si>
    <t>まちづくり豊栄</t>
    <rPh sb="5" eb="7">
      <t>トヨサカ</t>
    </rPh>
    <phoneticPr fontId="7"/>
  </si>
  <si>
    <t>水道事業</t>
    <rPh sb="0" eb="2">
      <t>スイドウ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</si>
  <si>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</si>
  <si>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</si>
  <si>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介護サービス（指定介護老人福祉施設）</t>
    <rPh sb="0" eb="2">
      <t>カイゴ</t>
    </rPh>
    <rPh sb="7" eb="9">
      <t>シテイ</t>
    </rPh>
    <rPh sb="9" eb="11">
      <t>カイゴ</t>
    </rPh>
    <rPh sb="11" eb="13">
      <t>ロウジン</t>
    </rPh>
    <rPh sb="13" eb="15">
      <t>フクシ</t>
    </rPh>
    <rPh sb="15" eb="17">
      <t>シセツ</t>
    </rPh>
    <phoneticPr fontId="7"/>
  </si>
  <si>
    <t>市場事業</t>
    <rPh sb="0" eb="2">
      <t>イチバ</t>
    </rPh>
    <rPh sb="2" eb="4">
      <t>ジギョウ</t>
    </rPh>
    <phoneticPr fontId="7"/>
  </si>
  <si>
    <t>と畜場事業</t>
    <rPh sb="1" eb="2">
      <t>チク</t>
    </rPh>
    <rPh sb="2" eb="3">
      <t>ジョウ</t>
    </rPh>
    <rPh sb="3" eb="5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</si>
</sst>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0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2" fillId="0" borderId="8" xfId="1" applyNumberFormat="1" applyFill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177" fontId="20" fillId="0" borderId="8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E7" sqref="E7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97" t="s">
        <v>0</v>
      </c>
      <c r="B1" s="97"/>
      <c r="C1" s="97"/>
      <c r="D1" s="97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99" t="s">
        <v>104</v>
      </c>
      <c r="H6" s="100"/>
      <c r="I6" s="100"/>
    </row>
    <row r="7" spans="1:9" ht="27" customHeight="1">
      <c r="A7" s="8"/>
      <c r="B7" s="4"/>
      <c r="C7" s="4"/>
      <c r="D7" s="4"/>
      <c r="E7" s="57"/>
      <c r="F7" s="49" t="s">
        <v>233</v>
      </c>
      <c r="G7" s="49"/>
      <c r="H7" s="49" t="s">
        <v>243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230</v>
      </c>
      <c r="I8" s="52"/>
    </row>
    <row r="9" spans="1:9" ht="18" customHeight="1">
      <c r="A9" s="98" t="s">
        <v>79</v>
      </c>
      <c r="B9" s="98" t="s">
        <v>80</v>
      </c>
      <c r="C9" s="59" t="s">
        <v>2</v>
      </c>
      <c r="D9" s="53"/>
      <c r="E9" s="53"/>
      <c r="F9" s="54">
        <v>135114</v>
      </c>
      <c r="G9" s="55">
        <f t="shared" ref="G9:G22" si="0">F9/$F$22*100</f>
        <v>33.88744814578871</v>
      </c>
      <c r="H9" s="54">
        <v>134378</v>
      </c>
      <c r="I9" s="55">
        <f t="shared" ref="I9:I21" si="1">(F9/H9-1)*100</f>
        <v>0.54770870231735103</v>
      </c>
    </row>
    <row r="10" spans="1:9" ht="18" customHeight="1">
      <c r="A10" s="98"/>
      <c r="B10" s="98"/>
      <c r="C10" s="61"/>
      <c r="D10" s="59" t="s">
        <v>21</v>
      </c>
      <c r="E10" s="53"/>
      <c r="F10" s="54">
        <v>64361</v>
      </c>
      <c r="G10" s="55">
        <f t="shared" si="0"/>
        <v>16.142147002613402</v>
      </c>
      <c r="H10" s="54">
        <f>SUM(H11:H12)</f>
        <v>59878</v>
      </c>
      <c r="I10" s="55">
        <f t="shared" si="1"/>
        <v>7.4868900096863644</v>
      </c>
    </row>
    <row r="11" spans="1:9" ht="18" customHeight="1">
      <c r="A11" s="98"/>
      <c r="B11" s="98"/>
      <c r="C11" s="48"/>
      <c r="D11" s="48"/>
      <c r="E11" s="29" t="s">
        <v>22</v>
      </c>
      <c r="F11" s="54">
        <v>53638</v>
      </c>
      <c r="G11" s="55">
        <f t="shared" si="0"/>
        <v>13.452750593157001</v>
      </c>
      <c r="H11" s="54">
        <v>53273</v>
      </c>
      <c r="I11" s="55">
        <f t="shared" si="1"/>
        <v>0.68515007602349964</v>
      </c>
    </row>
    <row r="12" spans="1:9" ht="18" customHeight="1">
      <c r="A12" s="98"/>
      <c r="B12" s="98"/>
      <c r="C12" s="48"/>
      <c r="D12" s="28"/>
      <c r="E12" s="29" t="s">
        <v>23</v>
      </c>
      <c r="F12" s="54">
        <v>6222</v>
      </c>
      <c r="G12" s="55">
        <f>F12/$F$22*100</f>
        <v>1.5605170623554729</v>
      </c>
      <c r="H12" s="54">
        <v>6605</v>
      </c>
      <c r="I12" s="55">
        <f t="shared" si="1"/>
        <v>-5.7986373959121877</v>
      </c>
    </row>
    <row r="13" spans="1:9" ht="18" customHeight="1">
      <c r="A13" s="98"/>
      <c r="B13" s="98"/>
      <c r="C13" s="60"/>
      <c r="D13" s="53" t="s">
        <v>24</v>
      </c>
      <c r="E13" s="53"/>
      <c r="F13" s="54">
        <v>50158</v>
      </c>
      <c r="G13" s="55">
        <f t="shared" si="0"/>
        <v>12.579944521637062</v>
      </c>
      <c r="H13" s="54">
        <v>49226</v>
      </c>
      <c r="I13" s="55">
        <f t="shared" si="1"/>
        <v>1.8933084142526369</v>
      </c>
    </row>
    <row r="14" spans="1:9" ht="18" customHeight="1">
      <c r="A14" s="98"/>
      <c r="B14" s="98"/>
      <c r="C14" s="53" t="s">
        <v>3</v>
      </c>
      <c r="D14" s="53"/>
      <c r="E14" s="53"/>
      <c r="F14" s="54">
        <v>3185</v>
      </c>
      <c r="G14" s="55">
        <f t="shared" si="0"/>
        <v>0.79881820051465469</v>
      </c>
      <c r="H14" s="54">
        <v>3311</v>
      </c>
      <c r="I14" s="55">
        <f t="shared" si="1"/>
        <v>-3.8054968287526414</v>
      </c>
    </row>
    <row r="15" spans="1:9" ht="18" customHeight="1">
      <c r="A15" s="98"/>
      <c r="B15" s="98"/>
      <c r="C15" s="53" t="s">
        <v>4</v>
      </c>
      <c r="D15" s="53"/>
      <c r="E15" s="53"/>
      <c r="F15" s="54">
        <v>71595</v>
      </c>
      <c r="G15" s="55">
        <f t="shared" si="0"/>
        <v>17.95648008346835</v>
      </c>
      <c r="H15" s="54">
        <v>67684</v>
      </c>
      <c r="I15" s="55">
        <f t="shared" si="1"/>
        <v>5.7783227941611059</v>
      </c>
    </row>
    <row r="16" spans="1:9" ht="18" customHeight="1">
      <c r="A16" s="98"/>
      <c r="B16" s="98"/>
      <c r="C16" s="53" t="s">
        <v>25</v>
      </c>
      <c r="D16" s="53"/>
      <c r="E16" s="53"/>
      <c r="F16" s="54">
        <v>7712</v>
      </c>
      <c r="G16" s="55">
        <f t="shared" si="0"/>
        <v>1.9342185125177447</v>
      </c>
      <c r="H16" s="54">
        <v>7902</v>
      </c>
      <c r="I16" s="55">
        <f>(F16/H16-1)*100</f>
        <v>-2.4044545684636764</v>
      </c>
    </row>
    <row r="17" spans="1:9" ht="18" customHeight="1">
      <c r="A17" s="98"/>
      <c r="B17" s="98"/>
      <c r="C17" s="53" t="s">
        <v>5</v>
      </c>
      <c r="D17" s="53"/>
      <c r="E17" s="53"/>
      <c r="F17" s="54">
        <v>68100</v>
      </c>
      <c r="G17" s="55">
        <f t="shared" si="0"/>
        <v>17.079911916812552</v>
      </c>
      <c r="H17" s="54">
        <v>72020</v>
      </c>
      <c r="I17" s="55">
        <f t="shared" si="1"/>
        <v>-5.4429325187447919</v>
      </c>
    </row>
    <row r="18" spans="1:9" ht="18" customHeight="1">
      <c r="A18" s="98"/>
      <c r="B18" s="98"/>
      <c r="C18" s="53" t="s">
        <v>26</v>
      </c>
      <c r="D18" s="53"/>
      <c r="E18" s="53"/>
      <c r="F18" s="54">
        <v>21627</v>
      </c>
      <c r="G18" s="55">
        <f t="shared" si="0"/>
        <v>5.4241887668855373</v>
      </c>
      <c r="H18" s="54">
        <v>21100</v>
      </c>
      <c r="I18" s="55">
        <f t="shared" si="1"/>
        <v>2.4976303317535642</v>
      </c>
    </row>
    <row r="19" spans="1:9" ht="18" customHeight="1">
      <c r="A19" s="98"/>
      <c r="B19" s="98"/>
      <c r="C19" s="53" t="s">
        <v>27</v>
      </c>
      <c r="D19" s="53"/>
      <c r="E19" s="53"/>
      <c r="F19" s="54">
        <v>790</v>
      </c>
      <c r="G19" s="55">
        <f t="shared" si="0"/>
        <v>0.19813701048872123</v>
      </c>
      <c r="H19" s="54">
        <v>915</v>
      </c>
      <c r="I19" s="55">
        <f t="shared" si="1"/>
        <v>-13.661202185792353</v>
      </c>
    </row>
    <row r="20" spans="1:9" ht="18" customHeight="1">
      <c r="A20" s="98"/>
      <c r="B20" s="98"/>
      <c r="C20" s="53" t="s">
        <v>6</v>
      </c>
      <c r="D20" s="53"/>
      <c r="E20" s="53"/>
      <c r="F20" s="54">
        <v>37505</v>
      </c>
      <c r="G20" s="55">
        <f t="shared" si="0"/>
        <v>9.4064918713664429</v>
      </c>
      <c r="H20" s="54">
        <v>34289</v>
      </c>
      <c r="I20" s="55">
        <f t="shared" si="1"/>
        <v>9.3791011694712481</v>
      </c>
    </row>
    <row r="21" spans="1:9" ht="18" customHeight="1">
      <c r="A21" s="98"/>
      <c r="B21" s="98"/>
      <c r="C21" s="53" t="s">
        <v>7</v>
      </c>
      <c r="D21" s="53"/>
      <c r="E21" s="53"/>
      <c r="F21" s="54">
        <v>53086</v>
      </c>
      <c r="G21" s="55">
        <f t="shared" si="0"/>
        <v>13.314305492157285</v>
      </c>
      <c r="H21" s="54">
        <v>51382</v>
      </c>
      <c r="I21" s="55">
        <f t="shared" si="1"/>
        <v>3.3163364602389889</v>
      </c>
    </row>
    <row r="22" spans="1:9" ht="18" customHeight="1">
      <c r="A22" s="98"/>
      <c r="B22" s="98"/>
      <c r="C22" s="53" t="s">
        <v>8</v>
      </c>
      <c r="D22" s="53"/>
      <c r="E22" s="53"/>
      <c r="F22" s="54">
        <f>SUM(F9,F14:F21)</f>
        <v>398714</v>
      </c>
      <c r="G22" s="55">
        <f t="shared" si="0"/>
        <v>100</v>
      </c>
      <c r="H22" s="54">
        <f>SUM(H9,H14:H21)</f>
        <v>392981</v>
      </c>
      <c r="I22" s="55">
        <f t="shared" ref="I22:I40" si="2">(F22/H22-1)*100</f>
        <v>1.4588491555571403</v>
      </c>
    </row>
    <row r="23" spans="1:9" ht="18" customHeight="1">
      <c r="A23" s="98"/>
      <c r="B23" s="98" t="s">
        <v>81</v>
      </c>
      <c r="C23" s="62" t="s">
        <v>9</v>
      </c>
      <c r="D23" s="29"/>
      <c r="E23" s="29"/>
      <c r="F23" s="54">
        <f>SUM(F24:F26)</f>
        <v>223983</v>
      </c>
      <c r="G23" s="55">
        <f t="shared" ref="G23:G37" si="3">F23/$F$40*100</f>
        <v>56.176356987715501</v>
      </c>
      <c r="H23" s="54">
        <f>SUM(H24:H26)</f>
        <v>222208</v>
      </c>
      <c r="I23" s="55">
        <f t="shared" si="2"/>
        <v>0.79880112327188613</v>
      </c>
    </row>
    <row r="24" spans="1:9" ht="18" customHeight="1">
      <c r="A24" s="98"/>
      <c r="B24" s="98"/>
      <c r="C24" s="61"/>
      <c r="D24" s="29" t="s">
        <v>10</v>
      </c>
      <c r="E24" s="29"/>
      <c r="F24" s="54">
        <v>90393</v>
      </c>
      <c r="G24" s="55">
        <f t="shared" si="3"/>
        <v>22.671137707730356</v>
      </c>
      <c r="H24" s="54">
        <v>92780</v>
      </c>
      <c r="I24" s="55">
        <f t="shared" si="2"/>
        <v>-2.5727527484371682</v>
      </c>
    </row>
    <row r="25" spans="1:9" ht="18" customHeight="1">
      <c r="A25" s="98"/>
      <c r="B25" s="98"/>
      <c r="C25" s="61"/>
      <c r="D25" s="29" t="s">
        <v>28</v>
      </c>
      <c r="E25" s="29"/>
      <c r="F25" s="54">
        <v>83683</v>
      </c>
      <c r="G25" s="55">
        <f t="shared" si="3"/>
        <v>20.988227150288179</v>
      </c>
      <c r="H25" s="54">
        <v>81074</v>
      </c>
      <c r="I25" s="55">
        <f t="shared" si="2"/>
        <v>3.2180477094999604</v>
      </c>
    </row>
    <row r="26" spans="1:9" ht="18" customHeight="1">
      <c r="A26" s="98"/>
      <c r="B26" s="98"/>
      <c r="C26" s="60"/>
      <c r="D26" s="29" t="s">
        <v>11</v>
      </c>
      <c r="E26" s="29"/>
      <c r="F26" s="54">
        <v>49907</v>
      </c>
      <c r="G26" s="55">
        <f t="shared" si="3"/>
        <v>12.516992129696975</v>
      </c>
      <c r="H26" s="54">
        <v>48354</v>
      </c>
      <c r="I26" s="55">
        <f t="shared" si="2"/>
        <v>3.2117301567605505</v>
      </c>
    </row>
    <row r="27" spans="1:9" ht="18" customHeight="1">
      <c r="A27" s="98"/>
      <c r="B27" s="98"/>
      <c r="C27" s="62" t="s">
        <v>12</v>
      </c>
      <c r="D27" s="29"/>
      <c r="E27" s="29"/>
      <c r="F27" s="54">
        <f>SUM(F28:F33)</f>
        <v>135326</v>
      </c>
      <c r="G27" s="55">
        <f t="shared" si="3"/>
        <v>33.940619090375556</v>
      </c>
      <c r="H27" s="54">
        <f>SUM(H28:H33)</f>
        <v>137277</v>
      </c>
      <c r="I27" s="55">
        <f t="shared" si="2"/>
        <v>-1.4212140416821506</v>
      </c>
    </row>
    <row r="28" spans="1:9" ht="18" customHeight="1">
      <c r="A28" s="98"/>
      <c r="B28" s="98"/>
      <c r="C28" s="61"/>
      <c r="D28" s="29" t="s">
        <v>13</v>
      </c>
      <c r="E28" s="29"/>
      <c r="F28" s="54">
        <v>49458</v>
      </c>
      <c r="G28" s="55">
        <f t="shared" si="3"/>
        <v>12.404380081963513</v>
      </c>
      <c r="H28" s="54">
        <v>53128</v>
      </c>
      <c r="I28" s="55">
        <f t="shared" si="2"/>
        <v>-6.9078452040355343</v>
      </c>
    </row>
    <row r="29" spans="1:9" ht="18" customHeight="1">
      <c r="A29" s="98"/>
      <c r="B29" s="98"/>
      <c r="C29" s="61"/>
      <c r="D29" s="29" t="s">
        <v>29</v>
      </c>
      <c r="E29" s="29"/>
      <c r="F29" s="54">
        <v>6727</v>
      </c>
      <c r="G29" s="55">
        <f t="shared" si="3"/>
        <v>1.6871742652628201</v>
      </c>
      <c r="H29" s="54">
        <v>6294</v>
      </c>
      <c r="I29" s="55">
        <f t="shared" si="2"/>
        <v>6.8795678423895668</v>
      </c>
    </row>
    <row r="30" spans="1:9" ht="18" customHeight="1">
      <c r="A30" s="98"/>
      <c r="B30" s="98"/>
      <c r="C30" s="61"/>
      <c r="D30" s="29" t="s">
        <v>30</v>
      </c>
      <c r="E30" s="29"/>
      <c r="F30" s="54">
        <v>39221</v>
      </c>
      <c r="G30" s="55">
        <f t="shared" si="3"/>
        <v>9.8368755549090334</v>
      </c>
      <c r="H30" s="54">
        <v>37809</v>
      </c>
      <c r="I30" s="55">
        <f t="shared" si="2"/>
        <v>3.7345605543653626</v>
      </c>
    </row>
    <row r="31" spans="1:9" ht="18" customHeight="1">
      <c r="A31" s="98"/>
      <c r="B31" s="98"/>
      <c r="C31" s="61"/>
      <c r="D31" s="29" t="s">
        <v>31</v>
      </c>
      <c r="E31" s="29"/>
      <c r="F31" s="54">
        <v>22334</v>
      </c>
      <c r="G31" s="55">
        <f t="shared" si="3"/>
        <v>5.6015088509558231</v>
      </c>
      <c r="H31" s="54">
        <v>22400</v>
      </c>
      <c r="I31" s="55">
        <f t="shared" si="2"/>
        <v>-0.29464285714285721</v>
      </c>
    </row>
    <row r="32" spans="1:9" ht="18" customHeight="1">
      <c r="A32" s="98"/>
      <c r="B32" s="98"/>
      <c r="C32" s="61"/>
      <c r="D32" s="29" t="s">
        <v>14</v>
      </c>
      <c r="E32" s="29"/>
      <c r="F32" s="54">
        <v>521</v>
      </c>
      <c r="G32" s="55">
        <f t="shared" si="3"/>
        <v>0.1306701043855997</v>
      </c>
      <c r="H32" s="54">
        <v>355</v>
      </c>
      <c r="I32" s="55">
        <f t="shared" si="2"/>
        <v>46.760563380281695</v>
      </c>
    </row>
    <row r="33" spans="1:9" ht="18" customHeight="1">
      <c r="A33" s="98"/>
      <c r="B33" s="98"/>
      <c r="C33" s="60"/>
      <c r="D33" s="29" t="s">
        <v>32</v>
      </c>
      <c r="E33" s="29"/>
      <c r="F33" s="54">
        <v>17065</v>
      </c>
      <c r="G33" s="55">
        <f t="shared" si="3"/>
        <v>4.2800102328987695</v>
      </c>
      <c r="H33" s="54">
        <v>17291</v>
      </c>
      <c r="I33" s="55">
        <f t="shared" si="2"/>
        <v>-1.3070383436469823</v>
      </c>
    </row>
    <row r="34" spans="1:9" ht="18" customHeight="1">
      <c r="A34" s="98"/>
      <c r="B34" s="98"/>
      <c r="C34" s="62" t="s">
        <v>15</v>
      </c>
      <c r="D34" s="29"/>
      <c r="E34" s="29"/>
      <c r="F34" s="54">
        <f>F38+F35</f>
        <v>39405</v>
      </c>
      <c r="G34" s="55">
        <f t="shared" si="3"/>
        <v>9.8830239219089364</v>
      </c>
      <c r="H34" s="54">
        <f>SUM(H35)</f>
        <v>33496</v>
      </c>
      <c r="I34" s="55">
        <f t="shared" si="2"/>
        <v>17.640912347743011</v>
      </c>
    </row>
    <row r="35" spans="1:9" ht="18" customHeight="1">
      <c r="A35" s="98"/>
      <c r="B35" s="98"/>
      <c r="C35" s="61"/>
      <c r="D35" s="62" t="s">
        <v>16</v>
      </c>
      <c r="E35" s="29"/>
      <c r="F35" s="54">
        <v>39367</v>
      </c>
      <c r="G35" s="55">
        <f t="shared" si="3"/>
        <v>9.8734932808980886</v>
      </c>
      <c r="H35" s="54">
        <f>SUM(H36:H37)</f>
        <v>33496</v>
      </c>
      <c r="I35" s="55">
        <f t="shared" si="2"/>
        <v>17.527465966085497</v>
      </c>
    </row>
    <row r="36" spans="1:9" ht="18" customHeight="1">
      <c r="A36" s="98"/>
      <c r="B36" s="98"/>
      <c r="C36" s="61"/>
      <c r="D36" s="61"/>
      <c r="E36" s="56" t="s">
        <v>102</v>
      </c>
      <c r="F36" s="54">
        <v>21404</v>
      </c>
      <c r="G36" s="55">
        <f t="shared" si="3"/>
        <v>5.3682589525323916</v>
      </c>
      <c r="H36" s="54">
        <v>20788</v>
      </c>
      <c r="I36" s="55">
        <f>(F36/H36-1)*100</f>
        <v>2.9632480277082873</v>
      </c>
    </row>
    <row r="37" spans="1:9" ht="18" customHeight="1">
      <c r="A37" s="98"/>
      <c r="B37" s="98"/>
      <c r="C37" s="61"/>
      <c r="D37" s="60"/>
      <c r="E37" s="29" t="s">
        <v>33</v>
      </c>
      <c r="F37" s="54">
        <v>17963</v>
      </c>
      <c r="G37" s="55">
        <f t="shared" si="3"/>
        <v>4.5052343283656953</v>
      </c>
      <c r="H37" s="54">
        <v>12708</v>
      </c>
      <c r="I37" s="55">
        <f t="shared" si="2"/>
        <v>41.351904312244244</v>
      </c>
    </row>
    <row r="38" spans="1:9" ht="18" customHeight="1">
      <c r="A38" s="98"/>
      <c r="B38" s="98"/>
      <c r="C38" s="61"/>
      <c r="D38" s="53" t="s">
        <v>34</v>
      </c>
      <c r="E38" s="53"/>
      <c r="F38" s="54">
        <v>38</v>
      </c>
      <c r="G38" s="55">
        <f>F38/$F$40*100</f>
        <v>9.5306410108498829E-3</v>
      </c>
      <c r="H38" s="54">
        <v>0</v>
      </c>
      <c r="I38" s="55" t="e">
        <f t="shared" si="2"/>
        <v>#DIV/0!</v>
      </c>
    </row>
    <row r="39" spans="1:9" ht="18" customHeight="1">
      <c r="A39" s="98"/>
      <c r="B39" s="98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98"/>
      <c r="B40" s="98"/>
      <c r="C40" s="29" t="s">
        <v>17</v>
      </c>
      <c r="D40" s="29"/>
      <c r="E40" s="29"/>
      <c r="F40" s="54">
        <f>SUM(F23,F27,F34)</f>
        <v>398714</v>
      </c>
      <c r="G40" s="55">
        <f>F40/$F$40*100</f>
        <v>100</v>
      </c>
      <c r="H40" s="54">
        <f>SUM(H23,H27,H34)</f>
        <v>392981</v>
      </c>
      <c r="I40" s="55">
        <f t="shared" si="2"/>
        <v>1.4588491555571403</v>
      </c>
    </row>
    <row r="41" spans="1:9" ht="18" customHeight="1">
      <c r="A41" s="25" t="s">
        <v>18</v>
      </c>
      <c r="B41" s="25"/>
    </row>
    <row r="42" spans="1:9" ht="18" customHeight="1">
      <c r="A42" s="26" t="s">
        <v>19</v>
      </c>
      <c r="B42" s="25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A6" sqref="A6:E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0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5" t="s">
        <v>250</v>
      </c>
      <c r="G6" s="106"/>
      <c r="H6" s="105" t="s">
        <v>251</v>
      </c>
      <c r="I6" s="106"/>
      <c r="J6" s="107" t="s">
        <v>252</v>
      </c>
      <c r="K6" s="107"/>
      <c r="L6" s="101"/>
      <c r="M6" s="101"/>
      <c r="N6" s="101"/>
      <c r="O6" s="101"/>
    </row>
    <row r="7" spans="1:25" ht="15.95" customHeight="1">
      <c r="A7" s="112"/>
      <c r="B7" s="112"/>
      <c r="C7" s="112"/>
      <c r="D7" s="112"/>
      <c r="E7" s="112"/>
      <c r="F7" s="51" t="s">
        <v>235</v>
      </c>
      <c r="G7" s="51" t="s">
        <v>243</v>
      </c>
      <c r="H7" s="51" t="s">
        <v>235</v>
      </c>
      <c r="I7" s="51" t="s">
        <v>243</v>
      </c>
      <c r="J7" s="51" t="s">
        <v>235</v>
      </c>
      <c r="K7" s="51" t="s">
        <v>243</v>
      </c>
      <c r="L7" s="51" t="s">
        <v>235</v>
      </c>
      <c r="M7" s="51" t="s">
        <v>243</v>
      </c>
      <c r="N7" s="51" t="s">
        <v>235</v>
      </c>
      <c r="O7" s="51" t="s">
        <v>243</v>
      </c>
    </row>
    <row r="8" spans="1:25" ht="15.95" customHeight="1">
      <c r="A8" s="110" t="s">
        <v>83</v>
      </c>
      <c r="B8" s="59" t="s">
        <v>45</v>
      </c>
      <c r="C8" s="53"/>
      <c r="D8" s="53"/>
      <c r="E8" s="63" t="s">
        <v>36</v>
      </c>
      <c r="F8" s="94">
        <v>15573</v>
      </c>
      <c r="G8" s="94">
        <v>15632</v>
      </c>
      <c r="H8" s="94">
        <v>27157</v>
      </c>
      <c r="I8" s="94">
        <v>26591</v>
      </c>
      <c r="J8" s="92">
        <v>32808</v>
      </c>
      <c r="K8" s="92">
        <v>32660</v>
      </c>
      <c r="L8" s="64"/>
      <c r="M8" s="64"/>
      <c r="N8" s="64"/>
      <c r="O8" s="64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63" t="s">
        <v>37</v>
      </c>
      <c r="F9" s="94">
        <v>15426</v>
      </c>
      <c r="G9" s="94">
        <v>15455</v>
      </c>
      <c r="H9" s="94">
        <f>H8-H10</f>
        <v>27147</v>
      </c>
      <c r="I9" s="94">
        <f>I8-I10</f>
        <v>26581</v>
      </c>
      <c r="J9" s="92">
        <v>32808</v>
      </c>
      <c r="K9" s="92">
        <v>32660</v>
      </c>
      <c r="L9" s="64"/>
      <c r="M9" s="64"/>
      <c r="N9" s="64"/>
      <c r="O9" s="64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63" t="s">
        <v>38</v>
      </c>
      <c r="F10" s="94">
        <v>147</v>
      </c>
      <c r="G10" s="94">
        <v>177</v>
      </c>
      <c r="H10" s="94">
        <v>10</v>
      </c>
      <c r="I10" s="94">
        <v>10</v>
      </c>
      <c r="J10" s="92">
        <v>0</v>
      </c>
      <c r="K10" s="92">
        <v>0</v>
      </c>
      <c r="L10" s="64"/>
      <c r="M10" s="64"/>
      <c r="N10" s="64"/>
      <c r="O10" s="64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63" t="s">
        <v>39</v>
      </c>
      <c r="F11" s="94">
        <v>15718</v>
      </c>
      <c r="G11" s="94">
        <v>15185</v>
      </c>
      <c r="H11" s="94">
        <v>27832</v>
      </c>
      <c r="I11" s="94">
        <v>27298</v>
      </c>
      <c r="J11" s="92">
        <v>30801</v>
      </c>
      <c r="K11" s="92">
        <v>30570</v>
      </c>
      <c r="L11" s="64"/>
      <c r="M11" s="64"/>
      <c r="N11" s="64"/>
      <c r="O11" s="64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63" t="s">
        <v>40</v>
      </c>
      <c r="F12" s="94">
        <v>15565</v>
      </c>
      <c r="G12" s="94">
        <v>14966</v>
      </c>
      <c r="H12" s="94">
        <f>H11-H13</f>
        <v>27822</v>
      </c>
      <c r="I12" s="94">
        <f>I11-I13</f>
        <v>27288</v>
      </c>
      <c r="J12" s="92">
        <v>30799</v>
      </c>
      <c r="K12" s="92">
        <v>30568</v>
      </c>
      <c r="L12" s="64"/>
      <c r="M12" s="64"/>
      <c r="N12" s="64"/>
      <c r="O12" s="64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63" t="s">
        <v>41</v>
      </c>
      <c r="F13" s="94">
        <v>153</v>
      </c>
      <c r="G13" s="94">
        <v>219</v>
      </c>
      <c r="H13" s="94">
        <v>10</v>
      </c>
      <c r="I13" s="94">
        <v>10</v>
      </c>
      <c r="J13" s="92">
        <v>2</v>
      </c>
      <c r="K13" s="92">
        <v>2</v>
      </c>
      <c r="L13" s="64"/>
      <c r="M13" s="64"/>
      <c r="N13" s="64"/>
      <c r="O13" s="64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63" t="s">
        <v>87</v>
      </c>
      <c r="F14" s="94">
        <f t="shared" ref="F14:I15" si="0">F9-F12</f>
        <v>-139</v>
      </c>
      <c r="G14" s="94">
        <f t="shared" si="0"/>
        <v>489</v>
      </c>
      <c r="H14" s="94">
        <f t="shared" si="0"/>
        <v>-675</v>
      </c>
      <c r="I14" s="94">
        <f t="shared" si="0"/>
        <v>-707</v>
      </c>
      <c r="J14" s="92">
        <f t="shared" ref="J14:K15" si="1">J9-J12</f>
        <v>2009</v>
      </c>
      <c r="K14" s="92">
        <f t="shared" si="1"/>
        <v>2092</v>
      </c>
      <c r="L14" s="64">
        <f t="shared" ref="L14:O14" si="2">L9-L12</f>
        <v>0</v>
      </c>
      <c r="M14" s="64">
        <f t="shared" si="2"/>
        <v>0</v>
      </c>
      <c r="N14" s="64">
        <f t="shared" si="2"/>
        <v>0</v>
      </c>
      <c r="O14" s="64">
        <f t="shared" si="2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63" t="s">
        <v>88</v>
      </c>
      <c r="F15" s="94">
        <f t="shared" si="0"/>
        <v>-6</v>
      </c>
      <c r="G15" s="94">
        <f t="shared" si="0"/>
        <v>-42</v>
      </c>
      <c r="H15" s="94">
        <f t="shared" si="0"/>
        <v>0</v>
      </c>
      <c r="I15" s="94">
        <f t="shared" si="0"/>
        <v>0</v>
      </c>
      <c r="J15" s="92">
        <f t="shared" si="1"/>
        <v>-2</v>
      </c>
      <c r="K15" s="92">
        <f t="shared" si="1"/>
        <v>-2</v>
      </c>
      <c r="L15" s="64">
        <f t="shared" ref="L15:O15" si="3">L10-L13</f>
        <v>0</v>
      </c>
      <c r="M15" s="64">
        <f t="shared" si="3"/>
        <v>0</v>
      </c>
      <c r="N15" s="64">
        <f t="shared" si="3"/>
        <v>0</v>
      </c>
      <c r="O15" s="64">
        <f t="shared" si="3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63" t="s">
        <v>89</v>
      </c>
      <c r="F16" s="94">
        <f t="shared" ref="F16:I16" si="4">F8-F11</f>
        <v>-145</v>
      </c>
      <c r="G16" s="94">
        <f t="shared" si="4"/>
        <v>447</v>
      </c>
      <c r="H16" s="94">
        <f t="shared" si="4"/>
        <v>-675</v>
      </c>
      <c r="I16" s="94">
        <f t="shared" si="4"/>
        <v>-707</v>
      </c>
      <c r="J16" s="92">
        <f t="shared" ref="J16:K16" si="5">J8-J11</f>
        <v>2007</v>
      </c>
      <c r="K16" s="92">
        <f t="shared" si="5"/>
        <v>2090</v>
      </c>
      <c r="L16" s="64">
        <f t="shared" ref="L16:O16" si="6">L8-L11</f>
        <v>0</v>
      </c>
      <c r="M16" s="64">
        <f t="shared" si="6"/>
        <v>0</v>
      </c>
      <c r="N16" s="64">
        <f t="shared" si="6"/>
        <v>0</v>
      </c>
      <c r="O16" s="64">
        <f t="shared" si="6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94">
        <v>0</v>
      </c>
      <c r="G17" s="94">
        <v>0</v>
      </c>
      <c r="H17" s="94">
        <v>7252</v>
      </c>
      <c r="I17" s="94">
        <v>6596</v>
      </c>
      <c r="J17" s="65">
        <v>0</v>
      </c>
      <c r="K17" s="66">
        <v>0</v>
      </c>
      <c r="L17" s="64"/>
      <c r="M17" s="64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63"/>
      <c r="F19" s="94">
        <v>6743</v>
      </c>
      <c r="G19" s="94">
        <f>5652-1</f>
        <v>5651</v>
      </c>
      <c r="H19" s="94">
        <v>2670</v>
      </c>
      <c r="I19" s="94">
        <v>1736</v>
      </c>
      <c r="J19" s="92">
        <v>22734</v>
      </c>
      <c r="K19" s="92">
        <v>23228</v>
      </c>
      <c r="L19" s="64"/>
      <c r="M19" s="64"/>
      <c r="N19" s="64"/>
      <c r="O19" s="64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63"/>
      <c r="F20" s="94">
        <v>5688</v>
      </c>
      <c r="G20" s="94">
        <v>4669</v>
      </c>
      <c r="H20" s="94">
        <v>1608</v>
      </c>
      <c r="I20" s="94">
        <v>713</v>
      </c>
      <c r="J20" s="92">
        <v>16272</v>
      </c>
      <c r="K20" s="92">
        <v>16711</v>
      </c>
      <c r="L20" s="64"/>
      <c r="M20" s="64"/>
      <c r="N20" s="64"/>
      <c r="O20" s="64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63" t="s">
        <v>90</v>
      </c>
      <c r="F21" s="94">
        <v>6743</v>
      </c>
      <c r="G21" s="94">
        <f>+G19</f>
        <v>5651</v>
      </c>
      <c r="H21" s="94">
        <v>2670</v>
      </c>
      <c r="I21" s="94">
        <v>1736</v>
      </c>
      <c r="J21" s="92">
        <v>22734</v>
      </c>
      <c r="K21" s="92">
        <v>23228</v>
      </c>
      <c r="L21" s="64"/>
      <c r="M21" s="64"/>
      <c r="N21" s="64"/>
      <c r="O21" s="64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63" t="s">
        <v>91</v>
      </c>
      <c r="F22" s="94">
        <v>14305</v>
      </c>
      <c r="G22" s="94">
        <v>12743</v>
      </c>
      <c r="H22" s="94">
        <v>3788</v>
      </c>
      <c r="I22" s="94">
        <v>2858</v>
      </c>
      <c r="J22" s="92">
        <v>37063</v>
      </c>
      <c r="K22" s="92">
        <v>37373</v>
      </c>
      <c r="L22" s="64"/>
      <c r="M22" s="64"/>
      <c r="N22" s="64"/>
      <c r="O22" s="64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63"/>
      <c r="F23" s="94">
        <v>3491</v>
      </c>
      <c r="G23" s="94">
        <v>3419</v>
      </c>
      <c r="H23" s="94">
        <v>2122</v>
      </c>
      <c r="I23" s="94">
        <v>2060</v>
      </c>
      <c r="J23" s="92">
        <v>22702</v>
      </c>
      <c r="K23" s="92">
        <v>22471</v>
      </c>
      <c r="L23" s="64"/>
      <c r="M23" s="64"/>
      <c r="N23" s="64"/>
      <c r="O23" s="64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92</v>
      </c>
      <c r="C24" s="53"/>
      <c r="D24" s="53"/>
      <c r="E24" s="63" t="s">
        <v>93</v>
      </c>
      <c r="F24" s="94">
        <f>F21-F22</f>
        <v>-7562</v>
      </c>
      <c r="G24" s="94">
        <f>G21-G22</f>
        <v>-7092</v>
      </c>
      <c r="H24" s="94">
        <f t="shared" ref="H24:I24" si="7">H21-H22</f>
        <v>-1118</v>
      </c>
      <c r="I24" s="94">
        <f t="shared" si="7"/>
        <v>-1122</v>
      </c>
      <c r="J24" s="92">
        <f>J21-J22</f>
        <v>-14329</v>
      </c>
      <c r="K24" s="92">
        <f t="shared" ref="K24" si="8">K21-K22</f>
        <v>-14145</v>
      </c>
      <c r="L24" s="64">
        <f t="shared" ref="L24:O24" si="9">L21-L22</f>
        <v>0</v>
      </c>
      <c r="M24" s="64">
        <f t="shared" si="9"/>
        <v>0</v>
      </c>
      <c r="N24" s="64">
        <f t="shared" si="9"/>
        <v>0</v>
      </c>
      <c r="O24" s="64">
        <f t="shared" si="9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94</v>
      </c>
      <c r="F25" s="108">
        <v>7562</v>
      </c>
      <c r="G25" s="108">
        <f>-G24</f>
        <v>7092</v>
      </c>
      <c r="H25" s="108">
        <v>1118</v>
      </c>
      <c r="I25" s="108">
        <v>1122</v>
      </c>
      <c r="J25" s="108">
        <v>14329</v>
      </c>
      <c r="K25" s="108">
        <v>14145</v>
      </c>
      <c r="L25" s="108"/>
      <c r="M25" s="108"/>
      <c r="N25" s="108"/>
      <c r="O25" s="10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95</v>
      </c>
      <c r="C27" s="53"/>
      <c r="D27" s="53"/>
      <c r="E27" s="63" t="s">
        <v>96</v>
      </c>
      <c r="F27" s="94">
        <f t="shared" ref="F27:I27" si="10">F24+F25</f>
        <v>0</v>
      </c>
      <c r="G27" s="94">
        <f t="shared" si="10"/>
        <v>0</v>
      </c>
      <c r="H27" s="94">
        <f t="shared" si="10"/>
        <v>0</v>
      </c>
      <c r="I27" s="94">
        <f t="shared" si="10"/>
        <v>0</v>
      </c>
      <c r="J27" s="92">
        <f t="shared" ref="J27:O27" si="11">J24+J25</f>
        <v>0</v>
      </c>
      <c r="K27" s="92">
        <f t="shared" si="11"/>
        <v>0</v>
      </c>
      <c r="L27" s="64">
        <f t="shared" si="11"/>
        <v>0</v>
      </c>
      <c r="M27" s="64">
        <f t="shared" si="11"/>
        <v>0</v>
      </c>
      <c r="N27" s="64">
        <f t="shared" si="11"/>
        <v>0</v>
      </c>
      <c r="O27" s="64">
        <f t="shared" si="11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2" t="s">
        <v>253</v>
      </c>
      <c r="G30" s="102"/>
      <c r="H30" s="103" t="s">
        <v>254</v>
      </c>
      <c r="I30" s="104"/>
      <c r="J30" s="103" t="s">
        <v>255</v>
      </c>
      <c r="K30" s="104"/>
      <c r="L30" s="104"/>
      <c r="M30" s="104"/>
      <c r="N30" s="104"/>
      <c r="O30" s="104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12"/>
      <c r="B31" s="112"/>
      <c r="C31" s="112"/>
      <c r="D31" s="112"/>
      <c r="E31" s="112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10" t="s">
        <v>85</v>
      </c>
      <c r="B32" s="59" t="s">
        <v>45</v>
      </c>
      <c r="C32" s="53"/>
      <c r="D32" s="53"/>
      <c r="E32" s="63" t="s">
        <v>36</v>
      </c>
      <c r="F32" s="92">
        <v>0.9</v>
      </c>
      <c r="G32" s="92">
        <v>1.2</v>
      </c>
      <c r="H32" s="92">
        <v>831</v>
      </c>
      <c r="I32" s="92">
        <v>860</v>
      </c>
      <c r="J32" s="92">
        <v>191</v>
      </c>
      <c r="K32" s="92">
        <v>184</v>
      </c>
      <c r="L32" s="64"/>
      <c r="M32" s="64"/>
      <c r="N32" s="64"/>
      <c r="O32" s="64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16"/>
      <c r="B33" s="61"/>
      <c r="C33" s="59" t="s">
        <v>65</v>
      </c>
      <c r="D33" s="53"/>
      <c r="E33" s="63"/>
      <c r="F33" s="92">
        <v>0</v>
      </c>
      <c r="G33" s="92">
        <v>0</v>
      </c>
      <c r="H33" s="92">
        <v>548</v>
      </c>
      <c r="I33" s="92">
        <v>544</v>
      </c>
      <c r="J33" s="92">
        <v>132</v>
      </c>
      <c r="K33" s="92">
        <v>136</v>
      </c>
      <c r="L33" s="64"/>
      <c r="M33" s="64"/>
      <c r="N33" s="64"/>
      <c r="O33" s="64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16"/>
      <c r="B34" s="61"/>
      <c r="C34" s="60"/>
      <c r="D34" s="53" t="s">
        <v>66</v>
      </c>
      <c r="E34" s="63"/>
      <c r="F34" s="92">
        <v>0</v>
      </c>
      <c r="G34" s="92">
        <v>0</v>
      </c>
      <c r="H34" s="92">
        <v>423</v>
      </c>
      <c r="I34" s="92">
        <v>418</v>
      </c>
      <c r="J34" s="92">
        <v>132</v>
      </c>
      <c r="K34" s="92">
        <v>136</v>
      </c>
      <c r="L34" s="64"/>
      <c r="M34" s="64"/>
      <c r="N34" s="64"/>
      <c r="O34" s="64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16"/>
      <c r="B35" s="60"/>
      <c r="C35" s="53" t="s">
        <v>67</v>
      </c>
      <c r="D35" s="53"/>
      <c r="E35" s="63"/>
      <c r="F35" s="92">
        <v>0.9</v>
      </c>
      <c r="G35" s="92">
        <v>1.2</v>
      </c>
      <c r="H35" s="92">
        <v>284</v>
      </c>
      <c r="I35" s="92">
        <v>316</v>
      </c>
      <c r="J35" s="92">
        <v>59</v>
      </c>
      <c r="K35" s="92">
        <v>48</v>
      </c>
      <c r="L35" s="64"/>
      <c r="M35" s="64"/>
      <c r="N35" s="64"/>
      <c r="O35" s="64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16"/>
      <c r="B36" s="59" t="s">
        <v>48</v>
      </c>
      <c r="C36" s="53"/>
      <c r="D36" s="53"/>
      <c r="E36" s="63" t="s">
        <v>37</v>
      </c>
      <c r="F36" s="92">
        <v>0.9</v>
      </c>
      <c r="G36" s="92">
        <v>1.2</v>
      </c>
      <c r="H36" s="92">
        <v>425</v>
      </c>
      <c r="I36" s="92">
        <v>460</v>
      </c>
      <c r="J36" s="92">
        <v>191</v>
      </c>
      <c r="K36" s="92">
        <v>184</v>
      </c>
      <c r="L36" s="64"/>
      <c r="M36" s="64"/>
      <c r="N36" s="64"/>
      <c r="O36" s="64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16"/>
      <c r="B37" s="61"/>
      <c r="C37" s="53" t="s">
        <v>68</v>
      </c>
      <c r="D37" s="53"/>
      <c r="E37" s="63"/>
      <c r="F37" s="92">
        <v>0</v>
      </c>
      <c r="G37" s="92">
        <v>0</v>
      </c>
      <c r="H37" s="92">
        <v>383</v>
      </c>
      <c r="I37" s="92">
        <v>404</v>
      </c>
      <c r="J37" s="92">
        <v>187</v>
      </c>
      <c r="K37" s="92">
        <v>178</v>
      </c>
      <c r="L37" s="64"/>
      <c r="M37" s="64"/>
      <c r="N37" s="64"/>
      <c r="O37" s="64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16"/>
      <c r="B38" s="60"/>
      <c r="C38" s="53" t="s">
        <v>69</v>
      </c>
      <c r="D38" s="53"/>
      <c r="E38" s="63"/>
      <c r="F38" s="92">
        <v>0.9</v>
      </c>
      <c r="G38" s="92">
        <v>1.2</v>
      </c>
      <c r="H38" s="92">
        <v>42</v>
      </c>
      <c r="I38" s="92">
        <v>56</v>
      </c>
      <c r="J38" s="92">
        <v>4</v>
      </c>
      <c r="K38" s="92">
        <v>5</v>
      </c>
      <c r="L38" s="64"/>
      <c r="M38" s="64"/>
      <c r="N38" s="64"/>
      <c r="O38" s="64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16"/>
      <c r="B39" s="29" t="s">
        <v>70</v>
      </c>
      <c r="C39" s="29"/>
      <c r="D39" s="29"/>
      <c r="E39" s="63" t="s">
        <v>97</v>
      </c>
      <c r="F39" s="92">
        <f t="shared" ref="F39" si="12">F32-F36</f>
        <v>0</v>
      </c>
      <c r="G39" s="92">
        <v>0</v>
      </c>
      <c r="H39" s="92">
        <f t="shared" ref="H39:K39" si="13">H32-H36</f>
        <v>406</v>
      </c>
      <c r="I39" s="92">
        <f t="shared" si="13"/>
        <v>400</v>
      </c>
      <c r="J39" s="92">
        <f t="shared" si="13"/>
        <v>0</v>
      </c>
      <c r="K39" s="92">
        <f t="shared" si="13"/>
        <v>0</v>
      </c>
      <c r="L39" s="64">
        <f t="shared" ref="L39:O39" si="14">L32-L36</f>
        <v>0</v>
      </c>
      <c r="M39" s="64">
        <f t="shared" si="14"/>
        <v>0</v>
      </c>
      <c r="N39" s="64">
        <f t="shared" si="14"/>
        <v>0</v>
      </c>
      <c r="O39" s="64">
        <f t="shared" si="14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10" t="s">
        <v>86</v>
      </c>
      <c r="B40" s="59" t="s">
        <v>71</v>
      </c>
      <c r="C40" s="53"/>
      <c r="D40" s="53"/>
      <c r="E40" s="63" t="s">
        <v>39</v>
      </c>
      <c r="F40" s="92">
        <v>17.2</v>
      </c>
      <c r="G40" s="92">
        <v>16.899999999999999</v>
      </c>
      <c r="H40" s="92">
        <v>553</v>
      </c>
      <c r="I40" s="92">
        <v>431</v>
      </c>
      <c r="J40" s="92">
        <v>505</v>
      </c>
      <c r="K40" s="92">
        <v>99</v>
      </c>
      <c r="L40" s="64"/>
      <c r="M40" s="64"/>
      <c r="N40" s="64"/>
      <c r="O40" s="64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11"/>
      <c r="B41" s="60"/>
      <c r="C41" s="53" t="s">
        <v>72</v>
      </c>
      <c r="D41" s="53"/>
      <c r="E41" s="63"/>
      <c r="F41" s="66">
        <v>0</v>
      </c>
      <c r="G41" s="66">
        <v>0</v>
      </c>
      <c r="H41" s="66">
        <v>148</v>
      </c>
      <c r="I41" s="66">
        <v>31</v>
      </c>
      <c r="J41" s="66">
        <v>460</v>
      </c>
      <c r="K41" s="66">
        <v>51</v>
      </c>
      <c r="L41" s="64"/>
      <c r="M41" s="64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11"/>
      <c r="B42" s="59" t="s">
        <v>59</v>
      </c>
      <c r="C42" s="53"/>
      <c r="D42" s="53"/>
      <c r="E42" s="63" t="s">
        <v>40</v>
      </c>
      <c r="F42" s="92">
        <v>17.2</v>
      </c>
      <c r="G42" s="92">
        <v>16.899999999999999</v>
      </c>
      <c r="H42" s="92">
        <v>959</v>
      </c>
      <c r="I42" s="92">
        <v>831</v>
      </c>
      <c r="J42" s="92">
        <v>505</v>
      </c>
      <c r="K42" s="92">
        <v>99</v>
      </c>
      <c r="L42" s="64"/>
      <c r="M42" s="64"/>
      <c r="N42" s="64"/>
      <c r="O42" s="64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11"/>
      <c r="B43" s="60"/>
      <c r="C43" s="53" t="s">
        <v>73</v>
      </c>
      <c r="D43" s="53"/>
      <c r="E43" s="63"/>
      <c r="F43" s="92">
        <v>17.2</v>
      </c>
      <c r="G43" s="92">
        <v>16.899999999999999</v>
      </c>
      <c r="H43" s="92">
        <v>812</v>
      </c>
      <c r="I43" s="92">
        <v>800</v>
      </c>
      <c r="J43" s="92">
        <v>45</v>
      </c>
      <c r="K43" s="92">
        <v>45</v>
      </c>
      <c r="L43" s="64"/>
      <c r="M43" s="64"/>
      <c r="N43" s="64"/>
      <c r="O43" s="64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11"/>
      <c r="B44" s="53" t="s">
        <v>70</v>
      </c>
      <c r="C44" s="53"/>
      <c r="D44" s="53"/>
      <c r="E44" s="63" t="s">
        <v>98</v>
      </c>
      <c r="F44" s="66">
        <f t="shared" ref="F44" si="15">F40-F42</f>
        <v>0</v>
      </c>
      <c r="G44" s="66">
        <v>0</v>
      </c>
      <c r="H44" s="66">
        <f t="shared" ref="H44:K44" si="16">H40-H42</f>
        <v>-406</v>
      </c>
      <c r="I44" s="66">
        <f t="shared" si="16"/>
        <v>-400</v>
      </c>
      <c r="J44" s="66">
        <f t="shared" si="16"/>
        <v>0</v>
      </c>
      <c r="K44" s="66">
        <f t="shared" si="16"/>
        <v>0</v>
      </c>
      <c r="L44" s="66">
        <f t="shared" ref="L44:O44" si="17">L40-L42</f>
        <v>0</v>
      </c>
      <c r="M44" s="66">
        <f t="shared" si="17"/>
        <v>0</v>
      </c>
      <c r="N44" s="66">
        <f t="shared" si="17"/>
        <v>0</v>
      </c>
      <c r="O44" s="66">
        <f t="shared" si="17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10" t="s">
        <v>78</v>
      </c>
      <c r="B45" s="29" t="s">
        <v>74</v>
      </c>
      <c r="C45" s="29"/>
      <c r="D45" s="29"/>
      <c r="E45" s="63" t="s">
        <v>99</v>
      </c>
      <c r="F45" s="92">
        <f t="shared" ref="F45" si="18">F39+F44</f>
        <v>0</v>
      </c>
      <c r="G45" s="92">
        <v>0</v>
      </c>
      <c r="H45" s="92">
        <f t="shared" ref="H45:K45" si="19">H39+H44</f>
        <v>0</v>
      </c>
      <c r="I45" s="92">
        <f t="shared" si="19"/>
        <v>0</v>
      </c>
      <c r="J45" s="92">
        <f t="shared" si="19"/>
        <v>0</v>
      </c>
      <c r="K45" s="92">
        <f t="shared" si="19"/>
        <v>0</v>
      </c>
      <c r="L45" s="64">
        <f t="shared" ref="L45:O45" si="20">L39+L44</f>
        <v>0</v>
      </c>
      <c r="M45" s="64">
        <f t="shared" si="20"/>
        <v>0</v>
      </c>
      <c r="N45" s="64">
        <f t="shared" si="20"/>
        <v>0</v>
      </c>
      <c r="O45" s="64">
        <f t="shared" si="20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1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64"/>
      <c r="M46" s="64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11"/>
      <c r="B47" s="53" t="s">
        <v>76</v>
      </c>
      <c r="C47" s="53"/>
      <c r="D47" s="53"/>
      <c r="E47" s="53"/>
      <c r="F47" s="92"/>
      <c r="G47" s="92"/>
      <c r="H47" s="92"/>
      <c r="I47" s="92"/>
      <c r="J47" s="92"/>
      <c r="K47" s="92"/>
      <c r="L47" s="64"/>
      <c r="M47" s="64"/>
      <c r="N47" s="64"/>
      <c r="O47" s="64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11"/>
      <c r="B48" s="53" t="s">
        <v>77</v>
      </c>
      <c r="C48" s="53"/>
      <c r="D48" s="53"/>
      <c r="E48" s="53"/>
      <c r="F48" s="92"/>
      <c r="G48" s="92"/>
      <c r="H48" s="92"/>
      <c r="I48" s="92"/>
      <c r="J48" s="92"/>
      <c r="K48" s="92"/>
      <c r="L48" s="64"/>
      <c r="M48" s="64"/>
      <c r="N48" s="64"/>
      <c r="O48" s="64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A7" sqref="A7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7" t="s">
        <v>0</v>
      </c>
      <c r="B1" s="97"/>
      <c r="C1" s="97"/>
      <c r="D1" s="97"/>
      <c r="E1" s="20" t="s">
        <v>244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99" t="s">
        <v>106</v>
      </c>
      <c r="H6" s="100"/>
      <c r="I6" s="10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49" t="s">
        <v>237</v>
      </c>
      <c r="G7" s="49"/>
      <c r="H7" s="49" t="s">
        <v>240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231</v>
      </c>
      <c r="G8" s="51" t="s">
        <v>1</v>
      </c>
      <c r="H8" s="51" t="s">
        <v>231</v>
      </c>
      <c r="I8" s="5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>
      <c r="A9" s="98" t="s">
        <v>79</v>
      </c>
      <c r="B9" s="98" t="s">
        <v>80</v>
      </c>
      <c r="C9" s="59" t="s">
        <v>2</v>
      </c>
      <c r="D9" s="53"/>
      <c r="E9" s="53"/>
      <c r="F9" s="54">
        <v>132094</v>
      </c>
      <c r="G9" s="55">
        <f t="shared" ref="G9:G22" si="0">F9/$F$22*100</f>
        <v>29.344571118832029</v>
      </c>
      <c r="H9" s="54">
        <v>133682</v>
      </c>
      <c r="I9" s="55">
        <f t="shared" ref="I9:I40" si="1">(F9/H9-1)*100</f>
        <v>-1.1878936580841049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98"/>
      <c r="B10" s="98"/>
      <c r="C10" s="61"/>
      <c r="D10" s="59" t="s">
        <v>21</v>
      </c>
      <c r="E10" s="53"/>
      <c r="F10" s="54">
        <v>64188</v>
      </c>
      <c r="G10" s="55">
        <f t="shared" si="0"/>
        <v>14.259310271288554</v>
      </c>
      <c r="H10" s="54">
        <f>H11+H12</f>
        <v>60029</v>
      </c>
      <c r="I10" s="55">
        <f t="shared" si="1"/>
        <v>6.9283179796431726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98"/>
      <c r="B11" s="98"/>
      <c r="C11" s="48"/>
      <c r="D11" s="48"/>
      <c r="E11" s="29" t="s">
        <v>22</v>
      </c>
      <c r="F11" s="54">
        <v>53270</v>
      </c>
      <c r="G11" s="55">
        <f t="shared" si="0"/>
        <v>11.833885744244116</v>
      </c>
      <c r="H11" s="95">
        <v>53711</v>
      </c>
      <c r="I11" s="55">
        <f t="shared" si="1"/>
        <v>-0.82106086276554358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98"/>
      <c r="B12" s="98"/>
      <c r="C12" s="48"/>
      <c r="D12" s="28"/>
      <c r="E12" s="29" t="s">
        <v>23</v>
      </c>
      <c r="F12" s="54">
        <v>6341</v>
      </c>
      <c r="G12" s="55">
        <f t="shared" si="0"/>
        <v>1.4086478224939354</v>
      </c>
      <c r="H12" s="95">
        <v>6318</v>
      </c>
      <c r="I12" s="55">
        <f t="shared" si="1"/>
        <v>0.36403925292813888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98"/>
      <c r="B13" s="98"/>
      <c r="C13" s="60"/>
      <c r="D13" s="53" t="s">
        <v>24</v>
      </c>
      <c r="E13" s="53"/>
      <c r="F13" s="54">
        <v>47966</v>
      </c>
      <c r="G13" s="55">
        <f t="shared" si="0"/>
        <v>10.655606600495837</v>
      </c>
      <c r="H13" s="95">
        <v>49073</v>
      </c>
      <c r="I13" s="55">
        <f t="shared" si="1"/>
        <v>-2.2558229576345457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98"/>
      <c r="B14" s="98"/>
      <c r="C14" s="53" t="s">
        <v>3</v>
      </c>
      <c r="D14" s="53"/>
      <c r="E14" s="53"/>
      <c r="F14" s="54">
        <v>3283</v>
      </c>
      <c r="G14" s="55">
        <f t="shared" si="0"/>
        <v>0.72931569172805388</v>
      </c>
      <c r="H14" s="54">
        <v>3209</v>
      </c>
      <c r="I14" s="55">
        <f t="shared" si="1"/>
        <v>2.3060143346836925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98"/>
      <c r="B15" s="98"/>
      <c r="C15" s="53" t="s">
        <v>4</v>
      </c>
      <c r="D15" s="53"/>
      <c r="E15" s="53"/>
      <c r="F15" s="54">
        <v>69967</v>
      </c>
      <c r="G15" s="55">
        <f t="shared" si="0"/>
        <v>15.543110265956974</v>
      </c>
      <c r="H15" s="54">
        <v>59758</v>
      </c>
      <c r="I15" s="55">
        <f t="shared" si="1"/>
        <v>17.083905083838147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98"/>
      <c r="B16" s="98"/>
      <c r="C16" s="53" t="s">
        <v>25</v>
      </c>
      <c r="D16" s="53"/>
      <c r="E16" s="53"/>
      <c r="F16" s="54">
        <v>7242</v>
      </c>
      <c r="G16" s="55">
        <f t="shared" si="0"/>
        <v>1.6088042155024569</v>
      </c>
      <c r="H16" s="54">
        <v>6911</v>
      </c>
      <c r="I16" s="55">
        <f t="shared" si="1"/>
        <v>4.7894660685863011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98"/>
      <c r="B17" s="98"/>
      <c r="C17" s="53" t="s">
        <v>5</v>
      </c>
      <c r="D17" s="53"/>
      <c r="E17" s="53"/>
      <c r="F17" s="54">
        <v>106153</v>
      </c>
      <c r="G17" s="55">
        <f t="shared" si="0"/>
        <v>23.581799763633292</v>
      </c>
      <c r="H17" s="54">
        <v>161303</v>
      </c>
      <c r="I17" s="55">
        <f t="shared" si="1"/>
        <v>-34.190312641426381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98"/>
      <c r="B18" s="98"/>
      <c r="C18" s="53" t="s">
        <v>26</v>
      </c>
      <c r="D18" s="53"/>
      <c r="E18" s="53"/>
      <c r="F18" s="54">
        <v>28040</v>
      </c>
      <c r="G18" s="55">
        <f t="shared" si="0"/>
        <v>6.2290624416858451</v>
      </c>
      <c r="H18" s="54">
        <v>20157</v>
      </c>
      <c r="I18" s="55">
        <f t="shared" si="1"/>
        <v>39.108002182864524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98"/>
      <c r="B19" s="98"/>
      <c r="C19" s="53" t="s">
        <v>27</v>
      </c>
      <c r="D19" s="53"/>
      <c r="E19" s="53"/>
      <c r="F19" s="54">
        <v>2777</v>
      </c>
      <c r="G19" s="55">
        <f t="shared" si="0"/>
        <v>0.61690821685312391</v>
      </c>
      <c r="H19" s="54">
        <v>733</v>
      </c>
      <c r="I19" s="55">
        <f t="shared" si="1"/>
        <v>278.85402455661665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98"/>
      <c r="B20" s="98"/>
      <c r="C20" s="53" t="s">
        <v>6</v>
      </c>
      <c r="D20" s="53"/>
      <c r="E20" s="53"/>
      <c r="F20" s="54">
        <v>43996</v>
      </c>
      <c r="G20" s="55">
        <f t="shared" si="0"/>
        <v>9.773674435963283</v>
      </c>
      <c r="H20" s="54">
        <v>50728</v>
      </c>
      <c r="I20" s="55">
        <f t="shared" si="1"/>
        <v>-13.270777479892759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98"/>
      <c r="B21" s="98"/>
      <c r="C21" s="53" t="s">
        <v>7</v>
      </c>
      <c r="D21" s="53"/>
      <c r="E21" s="53"/>
      <c r="F21" s="54">
        <v>56596</v>
      </c>
      <c r="G21" s="55">
        <f t="shared" si="0"/>
        <v>12.57275384984494</v>
      </c>
      <c r="H21" s="54">
        <v>53819</v>
      </c>
      <c r="I21" s="55">
        <f t="shared" si="1"/>
        <v>5.1598877719764458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98"/>
      <c r="B22" s="98"/>
      <c r="C22" s="53" t="s">
        <v>8</v>
      </c>
      <c r="D22" s="53"/>
      <c r="E22" s="53"/>
      <c r="F22" s="54">
        <f>SUM(F9,F14:F21)</f>
        <v>450148</v>
      </c>
      <c r="G22" s="55">
        <f t="shared" si="0"/>
        <v>100</v>
      </c>
      <c r="H22" s="54">
        <f>SUM(H9,H14:H21)</f>
        <v>490300</v>
      </c>
      <c r="I22" s="55">
        <f t="shared" si="1"/>
        <v>-8.1892718743626354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98"/>
      <c r="B23" s="98" t="s">
        <v>81</v>
      </c>
      <c r="C23" s="62" t="s">
        <v>9</v>
      </c>
      <c r="D23" s="29"/>
      <c r="E23" s="29"/>
      <c r="F23" s="54">
        <f>SUM(F24:F26)</f>
        <v>244077</v>
      </c>
      <c r="G23" s="55">
        <f t="shared" ref="G23:G40" si="2">F23/$F$40*100</f>
        <v>55.616522010586586</v>
      </c>
      <c r="H23" s="54">
        <f>SUM(H24:H26)</f>
        <v>219964</v>
      </c>
      <c r="I23" s="55">
        <f t="shared" si="1"/>
        <v>10.96224836791475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98"/>
      <c r="B24" s="98"/>
      <c r="C24" s="61"/>
      <c r="D24" s="29" t="s">
        <v>10</v>
      </c>
      <c r="E24" s="29"/>
      <c r="F24" s="54">
        <v>93015</v>
      </c>
      <c r="G24" s="55">
        <f t="shared" si="2"/>
        <v>21.194831118109089</v>
      </c>
      <c r="H24" s="54">
        <v>92432</v>
      </c>
      <c r="I24" s="55">
        <f t="shared" si="1"/>
        <v>0.6307339449541205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98"/>
      <c r="B25" s="98"/>
      <c r="C25" s="61"/>
      <c r="D25" s="29" t="s">
        <v>28</v>
      </c>
      <c r="E25" s="29"/>
      <c r="F25" s="54">
        <v>102676</v>
      </c>
      <c r="G25" s="55">
        <f t="shared" si="2"/>
        <v>23.396231574294131</v>
      </c>
      <c r="H25" s="54">
        <v>82861</v>
      </c>
      <c r="I25" s="55">
        <f t="shared" si="1"/>
        <v>23.913541955805506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98"/>
      <c r="B26" s="98"/>
      <c r="C26" s="60"/>
      <c r="D26" s="29" t="s">
        <v>11</v>
      </c>
      <c r="E26" s="29"/>
      <c r="F26" s="54">
        <v>48386</v>
      </c>
      <c r="G26" s="55">
        <f t="shared" si="2"/>
        <v>11.025459318183371</v>
      </c>
      <c r="H26" s="54">
        <v>44671</v>
      </c>
      <c r="I26" s="55">
        <f t="shared" si="1"/>
        <v>8.3163573683150194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98"/>
      <c r="B27" s="98"/>
      <c r="C27" s="62" t="s">
        <v>12</v>
      </c>
      <c r="D27" s="29"/>
      <c r="E27" s="29"/>
      <c r="F27" s="54">
        <f>SUM(F28:F33)</f>
        <v>150569</v>
      </c>
      <c r="G27" s="55">
        <f t="shared" si="2"/>
        <v>34.30935361632605</v>
      </c>
      <c r="H27" s="54">
        <f>SUM(H28:H33)</f>
        <v>217069</v>
      </c>
      <c r="I27" s="55">
        <f t="shared" si="1"/>
        <v>-30.635420073801424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98"/>
      <c r="B28" s="98"/>
      <c r="C28" s="61"/>
      <c r="D28" s="29" t="s">
        <v>13</v>
      </c>
      <c r="E28" s="29"/>
      <c r="F28" s="54">
        <v>53835</v>
      </c>
      <c r="G28" s="55">
        <f t="shared" si="2"/>
        <v>12.267093836944607</v>
      </c>
      <c r="H28" s="54">
        <v>47124</v>
      </c>
      <c r="I28" s="55">
        <f t="shared" si="1"/>
        <v>14.241151005856878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98"/>
      <c r="B29" s="98"/>
      <c r="C29" s="61"/>
      <c r="D29" s="29" t="s">
        <v>29</v>
      </c>
      <c r="E29" s="29"/>
      <c r="F29" s="54">
        <v>6946</v>
      </c>
      <c r="G29" s="55">
        <f t="shared" si="2"/>
        <v>1.5827479110507521</v>
      </c>
      <c r="H29" s="54">
        <v>13739</v>
      </c>
      <c r="I29" s="55">
        <f t="shared" si="1"/>
        <v>-49.44319091636946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98"/>
      <c r="B30" s="98"/>
      <c r="C30" s="61"/>
      <c r="D30" s="29" t="s">
        <v>30</v>
      </c>
      <c r="E30" s="29"/>
      <c r="F30" s="54">
        <v>41577</v>
      </c>
      <c r="G30" s="55">
        <f t="shared" si="2"/>
        <v>9.473928865211219</v>
      </c>
      <c r="H30" s="54">
        <v>111205</v>
      </c>
      <c r="I30" s="55">
        <f t="shared" si="1"/>
        <v>-62.612292612742237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98"/>
      <c r="B31" s="98"/>
      <c r="C31" s="61"/>
      <c r="D31" s="29" t="s">
        <v>31</v>
      </c>
      <c r="E31" s="29"/>
      <c r="F31" s="54">
        <v>28759</v>
      </c>
      <c r="G31" s="55">
        <f t="shared" si="2"/>
        <v>6.5531596852733358</v>
      </c>
      <c r="H31" s="54">
        <v>28301</v>
      </c>
      <c r="I31" s="55">
        <f t="shared" si="1"/>
        <v>1.6183173739443779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98"/>
      <c r="B32" s="98"/>
      <c r="C32" s="61"/>
      <c r="D32" s="29" t="s">
        <v>14</v>
      </c>
      <c r="E32" s="29"/>
      <c r="F32" s="54">
        <v>5924</v>
      </c>
      <c r="G32" s="55">
        <f t="shared" si="2"/>
        <v>1.3498702310775492</v>
      </c>
      <c r="H32" s="54">
        <v>288</v>
      </c>
      <c r="I32" s="55">
        <f t="shared" si="1"/>
        <v>1956.9444444444443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98"/>
      <c r="B33" s="98"/>
      <c r="C33" s="60"/>
      <c r="D33" s="29" t="s">
        <v>32</v>
      </c>
      <c r="E33" s="29"/>
      <c r="F33" s="54">
        <v>13528</v>
      </c>
      <c r="G33" s="55">
        <f t="shared" si="2"/>
        <v>3.0825530867685829</v>
      </c>
      <c r="H33" s="54">
        <v>16412</v>
      </c>
      <c r="I33" s="55">
        <f t="shared" si="1"/>
        <v>-17.572507921033388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98"/>
      <c r="B34" s="98"/>
      <c r="C34" s="62" t="s">
        <v>15</v>
      </c>
      <c r="D34" s="29"/>
      <c r="E34" s="29"/>
      <c r="F34" s="54">
        <f>F35</f>
        <v>44211</v>
      </c>
      <c r="G34" s="55">
        <f t="shared" si="2"/>
        <v>10.074124373087361</v>
      </c>
      <c r="H34" s="54">
        <f>H35</f>
        <v>46688</v>
      </c>
      <c r="I34" s="55">
        <f t="shared" si="1"/>
        <v>-5.3054318026045211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98"/>
      <c r="B35" s="98"/>
      <c r="C35" s="61"/>
      <c r="D35" s="62" t="s">
        <v>16</v>
      </c>
      <c r="E35" s="29"/>
      <c r="F35" s="54">
        <v>44211</v>
      </c>
      <c r="G35" s="55">
        <f t="shared" si="2"/>
        <v>10.074124373087361</v>
      </c>
      <c r="H35" s="54">
        <f>SUM(H36:H37)</f>
        <v>46688</v>
      </c>
      <c r="I35" s="55">
        <f t="shared" si="1"/>
        <v>-5.3054318026045211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98"/>
      <c r="B36" s="98"/>
      <c r="C36" s="61"/>
      <c r="D36" s="61"/>
      <c r="E36" s="56" t="s">
        <v>102</v>
      </c>
      <c r="F36" s="54">
        <v>29122</v>
      </c>
      <c r="G36" s="55">
        <f t="shared" si="2"/>
        <v>6.6358745559487478</v>
      </c>
      <c r="H36" s="54">
        <v>31821</v>
      </c>
      <c r="I36" s="55">
        <f t="shared" si="1"/>
        <v>-8.4818201816410532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98"/>
      <c r="B37" s="98"/>
      <c r="C37" s="61"/>
      <c r="D37" s="60"/>
      <c r="E37" s="29" t="s">
        <v>33</v>
      </c>
      <c r="F37" s="54">
        <v>15089</v>
      </c>
      <c r="G37" s="55">
        <f t="shared" si="2"/>
        <v>3.4382498171386127</v>
      </c>
      <c r="H37" s="54">
        <v>14867</v>
      </c>
      <c r="I37" s="55">
        <f t="shared" si="1"/>
        <v>1.4932400618820285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98"/>
      <c r="B38" s="98"/>
      <c r="C38" s="61"/>
      <c r="D38" s="53" t="s">
        <v>34</v>
      </c>
      <c r="E38" s="53"/>
      <c r="F38" s="54">
        <v>0</v>
      </c>
      <c r="G38" s="55">
        <f t="shared" si="2"/>
        <v>0</v>
      </c>
      <c r="H38" s="54">
        <v>0</v>
      </c>
      <c r="I38" s="55" t="e">
        <f t="shared" si="1"/>
        <v>#DIV/0!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98"/>
      <c r="B39" s="98"/>
      <c r="C39" s="60"/>
      <c r="D39" s="53" t="s">
        <v>35</v>
      </c>
      <c r="E39" s="53"/>
      <c r="F39" s="54">
        <v>0</v>
      </c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98"/>
      <c r="B40" s="98"/>
      <c r="C40" s="29" t="s">
        <v>17</v>
      </c>
      <c r="D40" s="29"/>
      <c r="E40" s="29"/>
      <c r="F40" s="54">
        <f>SUM(F23,F27,F34)</f>
        <v>438857</v>
      </c>
      <c r="G40" s="55">
        <f t="shared" si="2"/>
        <v>100</v>
      </c>
      <c r="H40" s="54">
        <f>SUM(H23,H27,H34)</f>
        <v>483721</v>
      </c>
      <c r="I40" s="55">
        <f t="shared" si="1"/>
        <v>-9.2747678930623181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5" t="s">
        <v>18</v>
      </c>
    </row>
    <row r="42" spans="1:24" ht="18" customHeight="1">
      <c r="A42" s="26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C6" sqref="C6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20" t="s">
        <v>245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7" t="s">
        <v>226</v>
      </c>
      <c r="F6" s="27" t="s">
        <v>227</v>
      </c>
      <c r="G6" s="27" t="s">
        <v>228</v>
      </c>
      <c r="H6" s="27" t="s">
        <v>229</v>
      </c>
      <c r="I6" s="27" t="s">
        <v>241</v>
      </c>
    </row>
    <row r="7" spans="1:9" ht="27" customHeight="1">
      <c r="A7" s="98" t="s">
        <v>110</v>
      </c>
      <c r="B7" s="59" t="s">
        <v>111</v>
      </c>
      <c r="C7" s="53"/>
      <c r="D7" s="63" t="s">
        <v>112</v>
      </c>
      <c r="E7" s="91">
        <v>407247</v>
      </c>
      <c r="F7" s="91">
        <v>385811</v>
      </c>
      <c r="G7" s="91">
        <v>401441</v>
      </c>
      <c r="H7" s="91">
        <v>490300</v>
      </c>
      <c r="I7" s="27">
        <v>450148</v>
      </c>
    </row>
    <row r="8" spans="1:9" ht="27" customHeight="1">
      <c r="A8" s="98"/>
      <c r="B8" s="80"/>
      <c r="C8" s="53" t="s">
        <v>113</v>
      </c>
      <c r="D8" s="63" t="s">
        <v>37</v>
      </c>
      <c r="E8" s="93">
        <v>213156</v>
      </c>
      <c r="F8" s="93">
        <v>215321</v>
      </c>
      <c r="G8" s="93">
        <v>220475</v>
      </c>
      <c r="H8" s="70">
        <v>223174</v>
      </c>
      <c r="I8" s="119">
        <v>236124</v>
      </c>
    </row>
    <row r="9" spans="1:9" ht="27" customHeight="1">
      <c r="A9" s="98"/>
      <c r="B9" s="53" t="s">
        <v>114</v>
      </c>
      <c r="C9" s="53"/>
      <c r="D9" s="63"/>
      <c r="E9" s="93">
        <v>403937</v>
      </c>
      <c r="F9" s="93">
        <v>379628</v>
      </c>
      <c r="G9" s="93">
        <v>396836</v>
      </c>
      <c r="H9" s="71">
        <v>483721</v>
      </c>
      <c r="I9" s="71">
        <v>438857</v>
      </c>
    </row>
    <row r="10" spans="1:9" ht="27" customHeight="1">
      <c r="A10" s="98"/>
      <c r="B10" s="53" t="s">
        <v>115</v>
      </c>
      <c r="C10" s="53"/>
      <c r="D10" s="63"/>
      <c r="E10" s="93">
        <v>3310</v>
      </c>
      <c r="F10" s="93">
        <v>6183</v>
      </c>
      <c r="G10" s="93">
        <v>4605</v>
      </c>
      <c r="H10" s="71">
        <v>6578</v>
      </c>
      <c r="I10" s="71">
        <v>11291</v>
      </c>
    </row>
    <row r="11" spans="1:9" ht="27" customHeight="1">
      <c r="A11" s="98"/>
      <c r="B11" s="53" t="s">
        <v>116</v>
      </c>
      <c r="C11" s="53"/>
      <c r="D11" s="63"/>
      <c r="E11" s="93">
        <v>253</v>
      </c>
      <c r="F11" s="93">
        <v>1406</v>
      </c>
      <c r="G11" s="93">
        <v>663</v>
      </c>
      <c r="H11" s="71">
        <v>3009</v>
      </c>
      <c r="I11" s="71">
        <v>3725</v>
      </c>
    </row>
    <row r="12" spans="1:9" ht="27" customHeight="1">
      <c r="A12" s="98"/>
      <c r="B12" s="53" t="s">
        <v>117</v>
      </c>
      <c r="C12" s="53"/>
      <c r="D12" s="63"/>
      <c r="E12" s="93">
        <v>3057</v>
      </c>
      <c r="F12" s="93">
        <v>4777</v>
      </c>
      <c r="G12" s="93">
        <v>3941</v>
      </c>
      <c r="H12" s="71">
        <v>3570</v>
      </c>
      <c r="I12" s="71">
        <v>7566</v>
      </c>
    </row>
    <row r="13" spans="1:9" ht="27" customHeight="1">
      <c r="A13" s="98"/>
      <c r="B13" s="53" t="s">
        <v>118</v>
      </c>
      <c r="C13" s="53"/>
      <c r="D13" s="63"/>
      <c r="E13" s="93">
        <v>2120</v>
      </c>
      <c r="F13" s="93">
        <v>1720</v>
      </c>
      <c r="G13" s="93">
        <v>-836</v>
      </c>
      <c r="H13" s="71">
        <v>-371</v>
      </c>
      <c r="I13" s="71">
        <v>3996</v>
      </c>
    </row>
    <row r="14" spans="1:9" ht="27" customHeight="1">
      <c r="A14" s="98"/>
      <c r="B14" s="53" t="s">
        <v>119</v>
      </c>
      <c r="C14" s="53"/>
      <c r="D14" s="63"/>
      <c r="E14" s="93">
        <v>0</v>
      </c>
      <c r="F14" s="93">
        <v>0</v>
      </c>
      <c r="G14" s="93">
        <v>0</v>
      </c>
      <c r="H14" s="71">
        <v>0</v>
      </c>
      <c r="I14" s="71">
        <v>0</v>
      </c>
    </row>
    <row r="15" spans="1:9" ht="27" customHeight="1">
      <c r="A15" s="98"/>
      <c r="B15" s="53" t="s">
        <v>120</v>
      </c>
      <c r="C15" s="53"/>
      <c r="D15" s="63"/>
      <c r="E15" s="93">
        <v>320</v>
      </c>
      <c r="F15" s="93">
        <v>1921</v>
      </c>
      <c r="G15" s="93">
        <v>1665</v>
      </c>
      <c r="H15" s="71">
        <v>-1396</v>
      </c>
      <c r="I15" s="71">
        <v>9747</v>
      </c>
    </row>
    <row r="16" spans="1:9" ht="27" customHeight="1">
      <c r="A16" s="98"/>
      <c r="B16" s="53" t="s">
        <v>121</v>
      </c>
      <c r="C16" s="53"/>
      <c r="D16" s="63" t="s">
        <v>38</v>
      </c>
      <c r="E16" s="93">
        <v>3378</v>
      </c>
      <c r="F16" s="93">
        <v>3675</v>
      </c>
      <c r="G16" s="93">
        <v>6216</v>
      </c>
      <c r="H16" s="71">
        <v>5446</v>
      </c>
      <c r="I16" s="71">
        <v>11190</v>
      </c>
    </row>
    <row r="17" spans="1:9" ht="27" customHeight="1">
      <c r="A17" s="98"/>
      <c r="B17" s="53" t="s">
        <v>122</v>
      </c>
      <c r="C17" s="53"/>
      <c r="D17" s="63" t="s">
        <v>39</v>
      </c>
      <c r="E17" s="93">
        <v>51786</v>
      </c>
      <c r="F17" s="93">
        <v>50596</v>
      </c>
      <c r="G17" s="93">
        <v>58856</v>
      </c>
      <c r="H17" s="71">
        <v>58557</v>
      </c>
      <c r="I17" s="71">
        <v>44150</v>
      </c>
    </row>
    <row r="18" spans="1:9" ht="27" customHeight="1">
      <c r="A18" s="98"/>
      <c r="B18" s="53" t="s">
        <v>123</v>
      </c>
      <c r="C18" s="53"/>
      <c r="D18" s="63" t="s">
        <v>40</v>
      </c>
      <c r="E18" s="93">
        <v>600079</v>
      </c>
      <c r="F18" s="93">
        <v>612971</v>
      </c>
      <c r="G18" s="93">
        <v>630439</v>
      </c>
      <c r="H18" s="71">
        <v>639824</v>
      </c>
      <c r="I18" s="71">
        <v>638320</v>
      </c>
    </row>
    <row r="19" spans="1:9" ht="27" customHeight="1">
      <c r="A19" s="98"/>
      <c r="B19" s="53" t="s">
        <v>124</v>
      </c>
      <c r="C19" s="53"/>
      <c r="D19" s="63" t="s">
        <v>125</v>
      </c>
      <c r="E19" s="93">
        <v>648487</v>
      </c>
      <c r="F19" s="93">
        <v>659892</v>
      </c>
      <c r="G19" s="93">
        <v>683079</v>
      </c>
      <c r="H19" s="93">
        <f>H17+H18-H16</f>
        <v>692935</v>
      </c>
      <c r="I19" s="69">
        <f>I17+I18-I16</f>
        <v>671280</v>
      </c>
    </row>
    <row r="20" spans="1:9" ht="27" customHeight="1">
      <c r="A20" s="98"/>
      <c r="B20" s="53" t="s">
        <v>126</v>
      </c>
      <c r="C20" s="53"/>
      <c r="D20" s="63" t="s">
        <v>127</v>
      </c>
      <c r="E20" s="72">
        <v>2.8152104561917093</v>
      </c>
      <c r="F20" s="72">
        <v>2.8467776018131068</v>
      </c>
      <c r="G20" s="72">
        <v>2.859457988434063</v>
      </c>
      <c r="H20" s="72">
        <f>H18/H8</f>
        <v>2.8669289433356933</v>
      </c>
      <c r="I20" s="72">
        <f>I18/I8</f>
        <v>2.7033253714150192</v>
      </c>
    </row>
    <row r="21" spans="1:9" ht="27" customHeight="1">
      <c r="A21" s="98"/>
      <c r="B21" s="53" t="s">
        <v>128</v>
      </c>
      <c r="C21" s="53"/>
      <c r="D21" s="63" t="s">
        <v>129</v>
      </c>
      <c r="E21" s="72">
        <v>3.0423117341289947</v>
      </c>
      <c r="F21" s="72">
        <v>3.0646894636380102</v>
      </c>
      <c r="G21" s="72">
        <v>3.098215217144801</v>
      </c>
      <c r="H21" s="72">
        <f>H19/H8</f>
        <v>3.1049091740077248</v>
      </c>
      <c r="I21" s="72">
        <f>I19/I8</f>
        <v>2.8429130456878591</v>
      </c>
    </row>
    <row r="22" spans="1:9" ht="27" customHeight="1">
      <c r="A22" s="98"/>
      <c r="B22" s="53" t="s">
        <v>130</v>
      </c>
      <c r="C22" s="53"/>
      <c r="D22" s="63" t="s">
        <v>131</v>
      </c>
      <c r="E22" s="93">
        <v>740368.45754669257</v>
      </c>
      <c r="F22" s="93">
        <v>756274.41352030938</v>
      </c>
      <c r="G22" s="93">
        <v>777826.16956647264</v>
      </c>
      <c r="H22" s="93">
        <f>H18/H24*1000000</f>
        <v>810647.74634949793</v>
      </c>
      <c r="I22" s="69">
        <f>I18/I24*1000000</f>
        <v>808742.20012036362</v>
      </c>
    </row>
    <row r="23" spans="1:9" ht="27" customHeight="1">
      <c r="A23" s="98"/>
      <c r="B23" s="53" t="s">
        <v>132</v>
      </c>
      <c r="C23" s="53"/>
      <c r="D23" s="63" t="s">
        <v>133</v>
      </c>
      <c r="E23" s="93">
        <v>800093.52090155135</v>
      </c>
      <c r="F23" s="93">
        <v>814164.8386085867</v>
      </c>
      <c r="G23" s="93">
        <v>842772.61096045235</v>
      </c>
      <c r="H23" s="93">
        <f>H19/H24*1000000</f>
        <v>877938.6145513287</v>
      </c>
      <c r="I23" s="69">
        <f>I19/I24*1000000</f>
        <v>850502.04301415849</v>
      </c>
    </row>
    <row r="24" spans="1:9" ht="27" customHeight="1">
      <c r="A24" s="98"/>
      <c r="B24" s="73" t="s">
        <v>134</v>
      </c>
      <c r="C24" s="74"/>
      <c r="D24" s="63" t="s">
        <v>135</v>
      </c>
      <c r="E24" s="93">
        <v>810514</v>
      </c>
      <c r="F24" s="93">
        <v>810514</v>
      </c>
      <c r="G24" s="93">
        <v>810514</v>
      </c>
      <c r="H24" s="71">
        <v>789275</v>
      </c>
      <c r="I24" s="71">
        <v>789275</v>
      </c>
    </row>
    <row r="25" spans="1:9" ht="27" customHeight="1">
      <c r="A25" s="98"/>
      <c r="B25" s="29" t="s">
        <v>136</v>
      </c>
      <c r="C25" s="29"/>
      <c r="D25" s="29"/>
      <c r="E25" s="93">
        <v>226767</v>
      </c>
      <c r="F25" s="93">
        <v>230122</v>
      </c>
      <c r="G25" s="93">
        <v>229508</v>
      </c>
      <c r="H25" s="92">
        <v>233709954</v>
      </c>
      <c r="I25" s="64">
        <v>244031477</v>
      </c>
    </row>
    <row r="26" spans="1:9" ht="27" customHeight="1">
      <c r="A26" s="98"/>
      <c r="B26" s="29" t="s">
        <v>137</v>
      </c>
      <c r="C26" s="29"/>
      <c r="D26" s="29"/>
      <c r="E26" s="75">
        <v>0.70399999999999996</v>
      </c>
      <c r="F26" s="75">
        <v>0.70499999999999996</v>
      </c>
      <c r="G26" s="75">
        <v>0.69099999999999995</v>
      </c>
      <c r="H26" s="76">
        <v>0.69299999999999995</v>
      </c>
      <c r="I26" s="76">
        <v>0.64300000000000002</v>
      </c>
    </row>
    <row r="27" spans="1:9" ht="27" customHeight="1">
      <c r="A27" s="98"/>
      <c r="B27" s="29" t="s">
        <v>138</v>
      </c>
      <c r="C27" s="29"/>
      <c r="D27" s="29"/>
      <c r="E27" s="77">
        <v>1.3</v>
      </c>
      <c r="F27" s="77">
        <v>2.1</v>
      </c>
      <c r="G27" s="77">
        <v>1.7</v>
      </c>
      <c r="H27" s="55">
        <v>1.5</v>
      </c>
      <c r="I27" s="78">
        <v>3.1</v>
      </c>
    </row>
    <row r="28" spans="1:9" ht="27" customHeight="1">
      <c r="A28" s="98"/>
      <c r="B28" s="29" t="s">
        <v>139</v>
      </c>
      <c r="C28" s="29"/>
      <c r="D28" s="29"/>
      <c r="E28" s="77">
        <v>92.4</v>
      </c>
      <c r="F28" s="77">
        <v>93.6</v>
      </c>
      <c r="G28" s="77">
        <v>94.9</v>
      </c>
      <c r="H28" s="78">
        <v>94.7</v>
      </c>
      <c r="I28" s="78">
        <v>92.3</v>
      </c>
    </row>
    <row r="29" spans="1:9" ht="27" customHeight="1">
      <c r="A29" s="98"/>
      <c r="B29" s="29" t="s">
        <v>140</v>
      </c>
      <c r="C29" s="29"/>
      <c r="D29" s="29"/>
      <c r="E29" s="77">
        <v>40.953196954182594</v>
      </c>
      <c r="F29" s="77">
        <v>44.119278351317099</v>
      </c>
      <c r="G29" s="77">
        <v>43.088765223283119</v>
      </c>
      <c r="H29" s="78">
        <v>34.299999999999997</v>
      </c>
      <c r="I29" s="79">
        <v>37.299999999999997</v>
      </c>
    </row>
    <row r="30" spans="1:9" ht="27" customHeight="1">
      <c r="A30" s="98"/>
      <c r="B30" s="98" t="s">
        <v>141</v>
      </c>
      <c r="C30" s="29" t="s">
        <v>142</v>
      </c>
      <c r="D30" s="29"/>
      <c r="E30" s="77">
        <v>0</v>
      </c>
      <c r="F30" s="77">
        <v>0</v>
      </c>
      <c r="G30" s="77">
        <v>0</v>
      </c>
      <c r="H30" s="78">
        <v>0</v>
      </c>
      <c r="I30" s="78">
        <v>0</v>
      </c>
    </row>
    <row r="31" spans="1:9" ht="27" customHeight="1">
      <c r="A31" s="98"/>
      <c r="B31" s="98"/>
      <c r="C31" s="29" t="s">
        <v>143</v>
      </c>
      <c r="D31" s="29"/>
      <c r="E31" s="77">
        <v>0</v>
      </c>
      <c r="F31" s="77">
        <v>0</v>
      </c>
      <c r="G31" s="77">
        <v>0</v>
      </c>
      <c r="H31" s="78">
        <v>0</v>
      </c>
      <c r="I31" s="78">
        <v>0</v>
      </c>
    </row>
    <row r="32" spans="1:9" ht="27" customHeight="1">
      <c r="A32" s="98"/>
      <c r="B32" s="98"/>
      <c r="C32" s="29" t="s">
        <v>144</v>
      </c>
      <c r="D32" s="29"/>
      <c r="E32" s="77">
        <v>10.9</v>
      </c>
      <c r="F32" s="77">
        <v>10.6</v>
      </c>
      <c r="G32" s="77">
        <v>10.5</v>
      </c>
      <c r="H32" s="78">
        <v>10.9</v>
      </c>
      <c r="I32" s="78">
        <v>11</v>
      </c>
    </row>
    <row r="33" spans="1:9" ht="27" customHeight="1">
      <c r="A33" s="98"/>
      <c r="B33" s="98"/>
      <c r="C33" s="29" t="s">
        <v>145</v>
      </c>
      <c r="D33" s="29"/>
      <c r="E33" s="77">
        <v>146.1</v>
      </c>
      <c r="F33" s="77">
        <v>138</v>
      </c>
      <c r="G33" s="77">
        <v>139.6</v>
      </c>
      <c r="H33" s="79">
        <v>134.69999999999999</v>
      </c>
      <c r="I33" s="79">
        <v>124</v>
      </c>
    </row>
    <row r="34" spans="1:9" ht="27" customHeight="1">
      <c r="A34" s="1" t="s">
        <v>242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A6" sqref="A6:E7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0" t="s">
        <v>244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3" t="s">
        <v>44</v>
      </c>
      <c r="B6" s="112"/>
      <c r="C6" s="112"/>
      <c r="D6" s="112"/>
      <c r="E6" s="112"/>
      <c r="F6" s="105" t="s">
        <v>250</v>
      </c>
      <c r="G6" s="106"/>
      <c r="H6" s="105" t="s">
        <v>251</v>
      </c>
      <c r="I6" s="106"/>
      <c r="J6" s="107" t="s">
        <v>252</v>
      </c>
      <c r="K6" s="107"/>
      <c r="L6" s="101"/>
      <c r="M6" s="101"/>
      <c r="N6" s="101"/>
      <c r="O6" s="101"/>
    </row>
    <row r="7" spans="1:25" ht="15.95" customHeight="1">
      <c r="A7" s="112"/>
      <c r="B7" s="112"/>
      <c r="C7" s="112"/>
      <c r="D7" s="112"/>
      <c r="E7" s="112"/>
      <c r="F7" s="51" t="s">
        <v>237</v>
      </c>
      <c r="G7" s="81" t="s">
        <v>240</v>
      </c>
      <c r="H7" s="51" t="s">
        <v>237</v>
      </c>
      <c r="I7" s="82" t="s">
        <v>240</v>
      </c>
      <c r="J7" s="51" t="s">
        <v>237</v>
      </c>
      <c r="K7" s="82" t="s">
        <v>240</v>
      </c>
      <c r="L7" s="51" t="s">
        <v>237</v>
      </c>
      <c r="M7" s="82" t="s">
        <v>240</v>
      </c>
      <c r="N7" s="51" t="s">
        <v>237</v>
      </c>
      <c r="O7" s="82" t="s">
        <v>240</v>
      </c>
    </row>
    <row r="8" spans="1:25" ht="15.95" customHeight="1">
      <c r="A8" s="110" t="s">
        <v>83</v>
      </c>
      <c r="B8" s="59" t="s">
        <v>45</v>
      </c>
      <c r="C8" s="53"/>
      <c r="D8" s="53"/>
      <c r="E8" s="63" t="s">
        <v>36</v>
      </c>
      <c r="F8" s="94">
        <v>15861</v>
      </c>
      <c r="G8" s="94">
        <f>+SUM(G9:G10)</f>
        <v>16261</v>
      </c>
      <c r="H8" s="94">
        <v>26029</v>
      </c>
      <c r="I8" s="94">
        <v>25788</v>
      </c>
      <c r="J8" s="92">
        <v>30899</v>
      </c>
      <c r="K8" s="92">
        <v>30666</v>
      </c>
      <c r="L8" s="64"/>
      <c r="M8" s="64"/>
      <c r="N8" s="64"/>
      <c r="O8" s="64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10"/>
      <c r="B9" s="61"/>
      <c r="C9" s="53" t="s">
        <v>46</v>
      </c>
      <c r="D9" s="53"/>
      <c r="E9" s="63" t="s">
        <v>37</v>
      </c>
      <c r="F9" s="94">
        <v>15765</v>
      </c>
      <c r="G9" s="94">
        <f>15697</f>
        <v>15697</v>
      </c>
      <c r="H9" s="94">
        <f>H8-H10</f>
        <v>26017</v>
      </c>
      <c r="I9" s="94">
        <f>I8-I10</f>
        <v>25403</v>
      </c>
      <c r="J9" s="92">
        <v>30897</v>
      </c>
      <c r="K9" s="92">
        <v>30648</v>
      </c>
      <c r="L9" s="64"/>
      <c r="M9" s="64"/>
      <c r="N9" s="64"/>
      <c r="O9" s="64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10"/>
      <c r="B10" s="60"/>
      <c r="C10" s="53" t="s">
        <v>47</v>
      </c>
      <c r="D10" s="53"/>
      <c r="E10" s="63" t="s">
        <v>38</v>
      </c>
      <c r="F10" s="94">
        <v>96</v>
      </c>
      <c r="G10" s="94">
        <f>565-1</f>
        <v>564</v>
      </c>
      <c r="H10" s="94">
        <v>12</v>
      </c>
      <c r="I10" s="94">
        <v>385</v>
      </c>
      <c r="J10" s="92">
        <v>2</v>
      </c>
      <c r="K10" s="92">
        <v>18</v>
      </c>
      <c r="L10" s="64"/>
      <c r="M10" s="64"/>
      <c r="N10" s="64"/>
      <c r="O10" s="64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10"/>
      <c r="B11" s="59" t="s">
        <v>48</v>
      </c>
      <c r="C11" s="53"/>
      <c r="D11" s="53"/>
      <c r="E11" s="63" t="s">
        <v>39</v>
      </c>
      <c r="F11" s="94">
        <v>14428</v>
      </c>
      <c r="G11" s="94">
        <f>+SUM(G12:G13)</f>
        <v>14696</v>
      </c>
      <c r="H11" s="94">
        <v>26570</v>
      </c>
      <c r="I11" s="94">
        <v>26618</v>
      </c>
      <c r="J11" s="92">
        <v>29905</v>
      </c>
      <c r="K11" s="92">
        <v>30344</v>
      </c>
      <c r="L11" s="64"/>
      <c r="M11" s="64"/>
      <c r="N11" s="64"/>
      <c r="O11" s="64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10"/>
      <c r="B12" s="61"/>
      <c r="C12" s="53" t="s">
        <v>49</v>
      </c>
      <c r="D12" s="53"/>
      <c r="E12" s="63" t="s">
        <v>40</v>
      </c>
      <c r="F12" s="94">
        <f>14286+1</f>
        <v>14287</v>
      </c>
      <c r="G12" s="94">
        <v>14234</v>
      </c>
      <c r="H12" s="94">
        <f>H11-H13</f>
        <v>26551</v>
      </c>
      <c r="I12" s="94">
        <f>I11-I13</f>
        <v>26239</v>
      </c>
      <c r="J12" s="92">
        <v>29901</v>
      </c>
      <c r="K12" s="92">
        <v>30341</v>
      </c>
      <c r="L12" s="64"/>
      <c r="M12" s="64"/>
      <c r="N12" s="64"/>
      <c r="O12" s="64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10"/>
      <c r="B13" s="60"/>
      <c r="C13" s="53" t="s">
        <v>50</v>
      </c>
      <c r="D13" s="53"/>
      <c r="E13" s="63" t="s">
        <v>41</v>
      </c>
      <c r="F13" s="94">
        <v>141</v>
      </c>
      <c r="G13" s="94">
        <v>462</v>
      </c>
      <c r="H13" s="94">
        <v>19</v>
      </c>
      <c r="I13" s="94">
        <v>379</v>
      </c>
      <c r="J13" s="92">
        <v>4</v>
      </c>
      <c r="K13" s="92">
        <v>3</v>
      </c>
      <c r="L13" s="64"/>
      <c r="M13" s="64"/>
      <c r="N13" s="64"/>
      <c r="O13" s="64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10"/>
      <c r="B14" s="53" t="s">
        <v>51</v>
      </c>
      <c r="C14" s="53"/>
      <c r="D14" s="53"/>
      <c r="E14" s="63" t="s">
        <v>148</v>
      </c>
      <c r="F14" s="94">
        <f>F9-F12</f>
        <v>1478</v>
      </c>
      <c r="G14" s="94">
        <f>G9-G12</f>
        <v>1463</v>
      </c>
      <c r="H14" s="94">
        <f>H9-H12</f>
        <v>-534</v>
      </c>
      <c r="I14" s="94">
        <f t="shared" ref="H14:I15" si="0">I9-I12</f>
        <v>-836</v>
      </c>
      <c r="J14" s="92">
        <f t="shared" ref="J14:O15" si="1">J9-J12</f>
        <v>996</v>
      </c>
      <c r="K14" s="92">
        <f>K9-K12</f>
        <v>307</v>
      </c>
      <c r="L14" s="64">
        <f t="shared" si="1"/>
        <v>0</v>
      </c>
      <c r="M14" s="64">
        <f t="shared" si="1"/>
        <v>0</v>
      </c>
      <c r="N14" s="64">
        <f t="shared" si="1"/>
        <v>0</v>
      </c>
      <c r="O14" s="64">
        <f t="shared" si="1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10"/>
      <c r="B15" s="53" t="s">
        <v>52</v>
      </c>
      <c r="C15" s="53"/>
      <c r="D15" s="53"/>
      <c r="E15" s="63" t="s">
        <v>149</v>
      </c>
      <c r="F15" s="94">
        <f t="shared" ref="F15:G15" si="2">F10-F13</f>
        <v>-45</v>
      </c>
      <c r="G15" s="94">
        <f t="shared" si="2"/>
        <v>102</v>
      </c>
      <c r="H15" s="94">
        <f t="shared" si="0"/>
        <v>-7</v>
      </c>
      <c r="I15" s="94">
        <f t="shared" si="0"/>
        <v>6</v>
      </c>
      <c r="J15" s="92">
        <f t="shared" si="1"/>
        <v>-2</v>
      </c>
      <c r="K15" s="92">
        <f t="shared" si="1"/>
        <v>15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10"/>
      <c r="B16" s="53" t="s">
        <v>53</v>
      </c>
      <c r="C16" s="53"/>
      <c r="D16" s="53"/>
      <c r="E16" s="63" t="s">
        <v>150</v>
      </c>
      <c r="F16" s="94">
        <f t="shared" ref="F16:I16" si="3">F8-F11</f>
        <v>1433</v>
      </c>
      <c r="G16" s="94">
        <f t="shared" si="3"/>
        <v>1565</v>
      </c>
      <c r="H16" s="94">
        <f t="shared" si="3"/>
        <v>-541</v>
      </c>
      <c r="I16" s="94">
        <f t="shared" si="3"/>
        <v>-830</v>
      </c>
      <c r="J16" s="92">
        <f t="shared" ref="J16:O16" si="4">J8-J11</f>
        <v>994</v>
      </c>
      <c r="K16" s="92">
        <f t="shared" si="4"/>
        <v>322</v>
      </c>
      <c r="L16" s="64">
        <f t="shared" si="4"/>
        <v>0</v>
      </c>
      <c r="M16" s="64">
        <f t="shared" si="4"/>
        <v>0</v>
      </c>
      <c r="N16" s="64">
        <f t="shared" si="4"/>
        <v>0</v>
      </c>
      <c r="O16" s="64">
        <f t="shared" si="4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10"/>
      <c r="B17" s="53" t="s">
        <v>54</v>
      </c>
      <c r="C17" s="53"/>
      <c r="D17" s="53"/>
      <c r="E17" s="51"/>
      <c r="F17" s="65">
        <v>0</v>
      </c>
      <c r="G17" s="65">
        <v>0</v>
      </c>
      <c r="H17" s="65">
        <v>5552</v>
      </c>
      <c r="I17" s="65">
        <v>5011</v>
      </c>
      <c r="J17" s="65">
        <v>0</v>
      </c>
      <c r="K17" s="66">
        <v>0</v>
      </c>
      <c r="L17" s="64"/>
      <c r="M17" s="64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1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10" t="s">
        <v>84</v>
      </c>
      <c r="B19" s="59" t="s">
        <v>56</v>
      </c>
      <c r="C19" s="53"/>
      <c r="D19" s="53"/>
      <c r="E19" s="63"/>
      <c r="F19" s="94">
        <v>3290</v>
      </c>
      <c r="G19" s="94">
        <v>4537</v>
      </c>
      <c r="H19" s="94">
        <v>1733</v>
      </c>
      <c r="I19" s="94">
        <v>1467</v>
      </c>
      <c r="J19" s="92">
        <v>22995</v>
      </c>
      <c r="K19" s="92">
        <v>24229</v>
      </c>
      <c r="L19" s="64"/>
      <c r="M19" s="64"/>
      <c r="N19" s="64"/>
      <c r="O19" s="64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10"/>
      <c r="B20" s="60"/>
      <c r="C20" s="53" t="s">
        <v>57</v>
      </c>
      <c r="D20" s="53"/>
      <c r="E20" s="63"/>
      <c r="F20" s="94">
        <v>2434</v>
      </c>
      <c r="G20" s="94">
        <v>3596</v>
      </c>
      <c r="H20" s="94">
        <v>690</v>
      </c>
      <c r="I20" s="94">
        <v>350</v>
      </c>
      <c r="J20" s="92">
        <v>15956</v>
      </c>
      <c r="K20" s="92">
        <v>16706</v>
      </c>
      <c r="L20" s="64"/>
      <c r="M20" s="64"/>
      <c r="N20" s="64"/>
      <c r="O20" s="64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10"/>
      <c r="B21" s="53" t="s">
        <v>58</v>
      </c>
      <c r="C21" s="53"/>
      <c r="D21" s="53"/>
      <c r="E21" s="63" t="s">
        <v>151</v>
      </c>
      <c r="F21" s="94">
        <v>3290</v>
      </c>
      <c r="G21" s="94">
        <f>+G19</f>
        <v>4537</v>
      </c>
      <c r="H21" s="94">
        <v>1733</v>
      </c>
      <c r="I21" s="94">
        <v>1467</v>
      </c>
      <c r="J21" s="92">
        <v>22995</v>
      </c>
      <c r="K21" s="92">
        <v>24229</v>
      </c>
      <c r="L21" s="64"/>
      <c r="M21" s="64"/>
      <c r="N21" s="64"/>
      <c r="O21" s="64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10"/>
      <c r="B22" s="59" t="s">
        <v>59</v>
      </c>
      <c r="C22" s="53"/>
      <c r="D22" s="53"/>
      <c r="E22" s="63" t="s">
        <v>152</v>
      </c>
      <c r="F22" s="94">
        <v>10037</v>
      </c>
      <c r="G22" s="94">
        <v>10914</v>
      </c>
      <c r="H22" s="94">
        <v>2892</v>
      </c>
      <c r="I22" s="94">
        <v>2549</v>
      </c>
      <c r="J22" s="92">
        <v>36120</v>
      </c>
      <c r="K22" s="92">
        <v>36539</v>
      </c>
      <c r="L22" s="64"/>
      <c r="M22" s="64"/>
      <c r="N22" s="64"/>
      <c r="O22" s="64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10"/>
      <c r="B23" s="60" t="s">
        <v>60</v>
      </c>
      <c r="C23" s="53" t="s">
        <v>61</v>
      </c>
      <c r="D23" s="53"/>
      <c r="E23" s="63"/>
      <c r="F23" s="94">
        <v>3229</v>
      </c>
      <c r="G23" s="94">
        <v>3129</v>
      </c>
      <c r="H23" s="94">
        <v>2040</v>
      </c>
      <c r="I23" s="94">
        <v>1983</v>
      </c>
      <c r="J23" s="92">
        <v>21752</v>
      </c>
      <c r="K23" s="92">
        <v>21425</v>
      </c>
      <c r="L23" s="64"/>
      <c r="M23" s="64"/>
      <c r="N23" s="64"/>
      <c r="O23" s="64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10"/>
      <c r="B24" s="53" t="s">
        <v>153</v>
      </c>
      <c r="C24" s="53"/>
      <c r="D24" s="53"/>
      <c r="E24" s="63" t="s">
        <v>154</v>
      </c>
      <c r="F24" s="94">
        <f>F21-F22</f>
        <v>-6747</v>
      </c>
      <c r="G24" s="94">
        <f>+G21-G22</f>
        <v>-6377</v>
      </c>
      <c r="H24" s="94">
        <f>H21-H22</f>
        <v>-1159</v>
      </c>
      <c r="I24" s="94">
        <f t="shared" ref="I24" si="5">I21-I22</f>
        <v>-1082</v>
      </c>
      <c r="J24" s="92">
        <f>J21-J22</f>
        <v>-13125</v>
      </c>
      <c r="K24" s="92">
        <f>K21-K22</f>
        <v>-12310</v>
      </c>
      <c r="L24" s="64">
        <f t="shared" ref="L24:O24" si="6">L21-L22</f>
        <v>0</v>
      </c>
      <c r="M24" s="64">
        <f t="shared" si="6"/>
        <v>0</v>
      </c>
      <c r="N24" s="64">
        <f t="shared" si="6"/>
        <v>0</v>
      </c>
      <c r="O24" s="64">
        <f t="shared" si="6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10"/>
      <c r="B25" s="59" t="s">
        <v>62</v>
      </c>
      <c r="C25" s="59"/>
      <c r="D25" s="59"/>
      <c r="E25" s="114" t="s">
        <v>155</v>
      </c>
      <c r="F25" s="108">
        <v>6747</v>
      </c>
      <c r="G25" s="108">
        <f>-G24</f>
        <v>6377</v>
      </c>
      <c r="H25" s="108">
        <v>1159</v>
      </c>
      <c r="I25" s="108">
        <v>1082</v>
      </c>
      <c r="J25" s="108">
        <v>13125</v>
      </c>
      <c r="K25" s="108">
        <v>12310</v>
      </c>
      <c r="L25" s="108"/>
      <c r="M25" s="108"/>
      <c r="N25" s="108"/>
      <c r="O25" s="10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10"/>
      <c r="B26" s="80" t="s">
        <v>63</v>
      </c>
      <c r="C26" s="80"/>
      <c r="D26" s="80"/>
      <c r="E26" s="115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10"/>
      <c r="B27" s="53" t="s">
        <v>156</v>
      </c>
      <c r="C27" s="53"/>
      <c r="D27" s="53"/>
      <c r="E27" s="63" t="s">
        <v>157</v>
      </c>
      <c r="F27" s="94">
        <f t="shared" ref="F27" si="7">F24+F25</f>
        <v>0</v>
      </c>
      <c r="G27" s="94">
        <v>0</v>
      </c>
      <c r="H27" s="94">
        <f t="shared" ref="H27:I27" si="8">H24+H25</f>
        <v>0</v>
      </c>
      <c r="I27" s="94">
        <f t="shared" si="8"/>
        <v>0</v>
      </c>
      <c r="J27" s="92">
        <f t="shared" ref="J27:O27" si="9">J24+J25</f>
        <v>0</v>
      </c>
      <c r="K27" s="92">
        <f t="shared" si="9"/>
        <v>0</v>
      </c>
      <c r="L27" s="64">
        <f t="shared" si="9"/>
        <v>0</v>
      </c>
      <c r="M27" s="64">
        <f t="shared" si="9"/>
        <v>0</v>
      </c>
      <c r="N27" s="64">
        <f t="shared" si="9"/>
        <v>0</v>
      </c>
      <c r="O27" s="64">
        <f t="shared" si="9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2" t="s">
        <v>64</v>
      </c>
      <c r="B30" s="112"/>
      <c r="C30" s="112"/>
      <c r="D30" s="112"/>
      <c r="E30" s="112"/>
      <c r="F30" s="102" t="s">
        <v>253</v>
      </c>
      <c r="G30" s="102"/>
      <c r="H30" s="103" t="s">
        <v>254</v>
      </c>
      <c r="I30" s="104"/>
      <c r="J30" s="103" t="s">
        <v>255</v>
      </c>
      <c r="K30" s="104"/>
      <c r="L30" s="104"/>
      <c r="M30" s="104"/>
      <c r="N30" s="104"/>
      <c r="O30" s="104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12"/>
      <c r="B31" s="112"/>
      <c r="C31" s="112"/>
      <c r="D31" s="112"/>
      <c r="E31" s="112"/>
      <c r="F31" s="51" t="s">
        <v>237</v>
      </c>
      <c r="G31" s="82" t="s">
        <v>240</v>
      </c>
      <c r="H31" s="51" t="s">
        <v>237</v>
      </c>
      <c r="I31" s="82" t="s">
        <v>240</v>
      </c>
      <c r="J31" s="51" t="s">
        <v>237</v>
      </c>
      <c r="K31" s="82" t="s">
        <v>240</v>
      </c>
      <c r="L31" s="51" t="s">
        <v>237</v>
      </c>
      <c r="M31" s="82" t="s">
        <v>240</v>
      </c>
      <c r="N31" s="51" t="s">
        <v>237</v>
      </c>
      <c r="O31" s="82" t="s">
        <v>240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10" t="s">
        <v>85</v>
      </c>
      <c r="B32" s="59" t="s">
        <v>45</v>
      </c>
      <c r="C32" s="53"/>
      <c r="D32" s="53"/>
      <c r="E32" s="63" t="s">
        <v>36</v>
      </c>
      <c r="F32" s="92">
        <v>1.5</v>
      </c>
      <c r="G32" s="92">
        <v>1.8</v>
      </c>
      <c r="H32" s="92">
        <v>811</v>
      </c>
      <c r="I32" s="92">
        <v>870</v>
      </c>
      <c r="J32" s="92">
        <v>179</v>
      </c>
      <c r="K32" s="92">
        <v>182</v>
      </c>
      <c r="L32" s="64"/>
      <c r="M32" s="64"/>
      <c r="N32" s="64"/>
      <c r="O32" s="64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16"/>
      <c r="B33" s="61"/>
      <c r="C33" s="59" t="s">
        <v>65</v>
      </c>
      <c r="D33" s="53"/>
      <c r="E33" s="63"/>
      <c r="F33" s="92">
        <v>0</v>
      </c>
      <c r="G33" s="92">
        <v>0</v>
      </c>
      <c r="H33" s="92">
        <v>523</v>
      </c>
      <c r="I33" s="92">
        <v>534</v>
      </c>
      <c r="J33" s="92">
        <v>132</v>
      </c>
      <c r="K33" s="92">
        <v>136</v>
      </c>
      <c r="L33" s="64"/>
      <c r="M33" s="64"/>
      <c r="N33" s="64"/>
      <c r="O33" s="64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16"/>
      <c r="B34" s="61"/>
      <c r="C34" s="60"/>
      <c r="D34" s="53" t="s">
        <v>66</v>
      </c>
      <c r="E34" s="63"/>
      <c r="F34" s="92">
        <v>0</v>
      </c>
      <c r="G34" s="92">
        <v>0</v>
      </c>
      <c r="H34" s="92">
        <v>399</v>
      </c>
      <c r="I34" s="92">
        <v>413</v>
      </c>
      <c r="J34" s="92">
        <v>132</v>
      </c>
      <c r="K34" s="92">
        <v>136</v>
      </c>
      <c r="L34" s="64"/>
      <c r="M34" s="64"/>
      <c r="N34" s="64"/>
      <c r="O34" s="64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16"/>
      <c r="B35" s="60"/>
      <c r="C35" s="53" t="s">
        <v>67</v>
      </c>
      <c r="D35" s="53"/>
      <c r="E35" s="63"/>
      <c r="F35" s="92">
        <v>1.5</v>
      </c>
      <c r="G35" s="92">
        <v>1.8</v>
      </c>
      <c r="H35" s="92">
        <v>288</v>
      </c>
      <c r="I35" s="92">
        <v>336</v>
      </c>
      <c r="J35" s="92">
        <v>47</v>
      </c>
      <c r="K35" s="92">
        <v>47</v>
      </c>
      <c r="L35" s="64"/>
      <c r="M35" s="64"/>
      <c r="N35" s="64"/>
      <c r="O35" s="64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16"/>
      <c r="B36" s="59" t="s">
        <v>48</v>
      </c>
      <c r="C36" s="53"/>
      <c r="D36" s="53"/>
      <c r="E36" s="63" t="s">
        <v>37</v>
      </c>
      <c r="F36" s="92">
        <v>1.5</v>
      </c>
      <c r="G36" s="92">
        <v>1.8</v>
      </c>
      <c r="H36" s="92">
        <v>416</v>
      </c>
      <c r="I36" s="92">
        <v>467</v>
      </c>
      <c r="J36" s="92">
        <v>179</v>
      </c>
      <c r="K36" s="92">
        <v>182</v>
      </c>
      <c r="L36" s="64"/>
      <c r="M36" s="64"/>
      <c r="N36" s="64"/>
      <c r="O36" s="64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16"/>
      <c r="B37" s="61"/>
      <c r="C37" s="53" t="s">
        <v>68</v>
      </c>
      <c r="D37" s="53"/>
      <c r="E37" s="63"/>
      <c r="F37" s="92">
        <v>1.5</v>
      </c>
      <c r="G37" s="92">
        <v>1.8</v>
      </c>
      <c r="H37" s="92">
        <v>346</v>
      </c>
      <c r="I37" s="92">
        <v>382</v>
      </c>
      <c r="J37" s="92">
        <v>174</v>
      </c>
      <c r="K37" s="92">
        <v>177</v>
      </c>
      <c r="L37" s="64"/>
      <c r="M37" s="64"/>
      <c r="N37" s="64"/>
      <c r="O37" s="64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16"/>
      <c r="B38" s="60"/>
      <c r="C38" s="53" t="s">
        <v>69</v>
      </c>
      <c r="D38" s="53"/>
      <c r="E38" s="63"/>
      <c r="F38" s="92">
        <v>1.5</v>
      </c>
      <c r="G38" s="92">
        <v>1.8</v>
      </c>
      <c r="H38" s="92">
        <v>70</v>
      </c>
      <c r="I38" s="92">
        <v>84</v>
      </c>
      <c r="J38" s="92">
        <v>5</v>
      </c>
      <c r="K38" s="92">
        <v>5</v>
      </c>
      <c r="L38" s="64"/>
      <c r="M38" s="64"/>
      <c r="N38" s="64"/>
      <c r="O38" s="64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16"/>
      <c r="B39" s="29" t="s">
        <v>70</v>
      </c>
      <c r="C39" s="29"/>
      <c r="D39" s="29"/>
      <c r="E39" s="63" t="s">
        <v>159</v>
      </c>
      <c r="F39" s="92">
        <f>F32-F36</f>
        <v>0</v>
      </c>
      <c r="G39" s="92">
        <f t="shared" ref="G39:K39" si="10">G32-G36</f>
        <v>0</v>
      </c>
      <c r="H39" s="92">
        <f t="shared" si="10"/>
        <v>395</v>
      </c>
      <c r="I39" s="92">
        <f t="shared" si="10"/>
        <v>403</v>
      </c>
      <c r="J39" s="92">
        <f t="shared" si="10"/>
        <v>0</v>
      </c>
      <c r="K39" s="92">
        <f t="shared" si="10"/>
        <v>0</v>
      </c>
      <c r="L39" s="64">
        <f t="shared" ref="L39:O39" si="11">L32-L36</f>
        <v>0</v>
      </c>
      <c r="M39" s="64">
        <f t="shared" si="11"/>
        <v>0</v>
      </c>
      <c r="N39" s="64">
        <f t="shared" si="11"/>
        <v>0</v>
      </c>
      <c r="O39" s="64">
        <f t="shared" si="11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10" t="s">
        <v>86</v>
      </c>
      <c r="B40" s="59" t="s">
        <v>71</v>
      </c>
      <c r="C40" s="53"/>
      <c r="D40" s="53"/>
      <c r="E40" s="63" t="s">
        <v>39</v>
      </c>
      <c r="F40" s="92">
        <v>16.7</v>
      </c>
      <c r="G40" s="92">
        <v>16.399999999999999</v>
      </c>
      <c r="H40" s="92">
        <v>415</v>
      </c>
      <c r="I40" s="92">
        <v>555</v>
      </c>
      <c r="J40" s="92">
        <v>59</v>
      </c>
      <c r="K40" s="92">
        <v>56</v>
      </c>
      <c r="L40" s="64"/>
      <c r="M40" s="64"/>
      <c r="N40" s="64"/>
      <c r="O40" s="64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11"/>
      <c r="B41" s="60"/>
      <c r="C41" s="53" t="s">
        <v>72</v>
      </c>
      <c r="D41" s="53"/>
      <c r="E41" s="63"/>
      <c r="F41" s="66">
        <v>0</v>
      </c>
      <c r="G41" s="66">
        <v>0</v>
      </c>
      <c r="H41" s="66">
        <v>19</v>
      </c>
      <c r="I41" s="66">
        <v>152</v>
      </c>
      <c r="J41" s="66">
        <v>16</v>
      </c>
      <c r="K41" s="66">
        <v>25</v>
      </c>
      <c r="L41" s="64"/>
      <c r="M41" s="64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11"/>
      <c r="B42" s="59" t="s">
        <v>59</v>
      </c>
      <c r="C42" s="53"/>
      <c r="D42" s="53"/>
      <c r="E42" s="63" t="s">
        <v>40</v>
      </c>
      <c r="F42" s="92">
        <v>16.7</v>
      </c>
      <c r="G42" s="92">
        <v>16.399999999999999</v>
      </c>
      <c r="H42" s="92">
        <v>810</v>
      </c>
      <c r="I42" s="92">
        <v>958</v>
      </c>
      <c r="J42" s="92">
        <v>59</v>
      </c>
      <c r="K42" s="92">
        <v>56</v>
      </c>
      <c r="L42" s="64"/>
      <c r="M42" s="64"/>
      <c r="N42" s="64"/>
      <c r="O42" s="64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11"/>
      <c r="B43" s="60"/>
      <c r="C43" s="53" t="s">
        <v>73</v>
      </c>
      <c r="D43" s="53"/>
      <c r="E43" s="63"/>
      <c r="F43" s="92">
        <v>16.7</v>
      </c>
      <c r="G43" s="92">
        <v>16.399999999999999</v>
      </c>
      <c r="H43" s="92">
        <v>790</v>
      </c>
      <c r="I43" s="92">
        <v>806</v>
      </c>
      <c r="J43" s="92">
        <v>39</v>
      </c>
      <c r="K43" s="92">
        <v>31</v>
      </c>
      <c r="L43" s="64"/>
      <c r="M43" s="64"/>
      <c r="N43" s="64"/>
      <c r="O43" s="64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11"/>
      <c r="B44" s="53" t="s">
        <v>70</v>
      </c>
      <c r="C44" s="53"/>
      <c r="D44" s="53"/>
      <c r="E44" s="63" t="s">
        <v>160</v>
      </c>
      <c r="F44" s="66">
        <f t="shared" ref="F44:K44" si="12">F40-F42</f>
        <v>0</v>
      </c>
      <c r="G44" s="66">
        <f t="shared" si="12"/>
        <v>0</v>
      </c>
      <c r="H44" s="66">
        <f t="shared" si="12"/>
        <v>-395</v>
      </c>
      <c r="I44" s="66">
        <f t="shared" si="12"/>
        <v>-403</v>
      </c>
      <c r="J44" s="66">
        <f t="shared" si="12"/>
        <v>0</v>
      </c>
      <c r="K44" s="66">
        <f t="shared" si="12"/>
        <v>0</v>
      </c>
      <c r="L44" s="66">
        <f t="shared" ref="L44:O44" si="13">L40-L42</f>
        <v>0</v>
      </c>
      <c r="M44" s="66">
        <f t="shared" si="13"/>
        <v>0</v>
      </c>
      <c r="N44" s="66">
        <f t="shared" si="13"/>
        <v>0</v>
      </c>
      <c r="O44" s="66">
        <f t="shared" si="13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10" t="s">
        <v>78</v>
      </c>
      <c r="B45" s="29" t="s">
        <v>74</v>
      </c>
      <c r="C45" s="29"/>
      <c r="D45" s="29"/>
      <c r="E45" s="63" t="s">
        <v>161</v>
      </c>
      <c r="F45" s="92">
        <f t="shared" ref="F45:K45" si="14">F39+F44</f>
        <v>0</v>
      </c>
      <c r="G45" s="92">
        <f t="shared" si="14"/>
        <v>0</v>
      </c>
      <c r="H45" s="92">
        <f t="shared" si="14"/>
        <v>0</v>
      </c>
      <c r="I45" s="92">
        <f t="shared" si="14"/>
        <v>0</v>
      </c>
      <c r="J45" s="92">
        <f t="shared" si="14"/>
        <v>0</v>
      </c>
      <c r="K45" s="92">
        <f t="shared" si="14"/>
        <v>0</v>
      </c>
      <c r="L45" s="64">
        <f t="shared" ref="L45:O45" si="15">L39+L44</f>
        <v>0</v>
      </c>
      <c r="M45" s="64">
        <f t="shared" si="15"/>
        <v>0</v>
      </c>
      <c r="N45" s="64">
        <f t="shared" si="15"/>
        <v>0</v>
      </c>
      <c r="O45" s="64">
        <f t="shared" si="15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1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64"/>
      <c r="M46" s="64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11"/>
      <c r="B47" s="53" t="s">
        <v>76</v>
      </c>
      <c r="C47" s="53"/>
      <c r="D47" s="53"/>
      <c r="E47" s="53"/>
      <c r="F47" s="92"/>
      <c r="G47" s="92"/>
      <c r="H47" s="92"/>
      <c r="I47" s="92"/>
      <c r="J47" s="92"/>
      <c r="K47" s="92"/>
      <c r="L47" s="64"/>
      <c r="M47" s="64"/>
      <c r="N47" s="64"/>
      <c r="O47" s="64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11"/>
      <c r="B48" s="53" t="s">
        <v>77</v>
      </c>
      <c r="C48" s="53"/>
      <c r="D48" s="53"/>
      <c r="E48" s="53"/>
      <c r="F48" s="92"/>
      <c r="G48" s="92"/>
      <c r="H48" s="92"/>
      <c r="I48" s="92"/>
      <c r="J48" s="92"/>
      <c r="K48" s="92"/>
      <c r="L48" s="64"/>
      <c r="M48" s="64"/>
      <c r="N48" s="64"/>
      <c r="O48" s="64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D4" sqref="D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5" t="s">
        <v>0</v>
      </c>
      <c r="B1" s="35"/>
      <c r="C1" s="20" t="s">
        <v>244</v>
      </c>
      <c r="D1" s="41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2"/>
      <c r="B5" s="42" t="s">
        <v>239</v>
      </c>
      <c r="C5" s="42"/>
      <c r="D5" s="42"/>
      <c r="H5" s="16"/>
      <c r="L5" s="16"/>
      <c r="N5" s="16" t="s">
        <v>164</v>
      </c>
    </row>
    <row r="6" spans="1:14" ht="15" customHeight="1">
      <c r="A6" s="43"/>
      <c r="B6" s="44"/>
      <c r="C6" s="44"/>
      <c r="D6" s="89"/>
      <c r="E6" s="118" t="s">
        <v>246</v>
      </c>
      <c r="F6" s="118"/>
      <c r="G6" s="118" t="s">
        <v>247</v>
      </c>
      <c r="H6" s="118"/>
      <c r="I6" s="118" t="s">
        <v>248</v>
      </c>
      <c r="J6" s="118"/>
      <c r="K6" s="118" t="s">
        <v>249</v>
      </c>
      <c r="L6" s="118"/>
      <c r="M6" s="118"/>
      <c r="N6" s="118"/>
    </row>
    <row r="7" spans="1:14" ht="15" customHeight="1">
      <c r="A7" s="45"/>
      <c r="B7" s="46"/>
      <c r="C7" s="46"/>
      <c r="D7" s="90"/>
      <c r="E7" s="27" t="s">
        <v>237</v>
      </c>
      <c r="F7" s="83" t="s">
        <v>240</v>
      </c>
      <c r="G7" s="27" t="s">
        <v>237</v>
      </c>
      <c r="H7" s="27" t="s">
        <v>240</v>
      </c>
      <c r="I7" s="27" t="s">
        <v>237</v>
      </c>
      <c r="J7" s="27" t="s">
        <v>240</v>
      </c>
      <c r="K7" s="27" t="s">
        <v>237</v>
      </c>
      <c r="L7" s="27" t="s">
        <v>240</v>
      </c>
      <c r="M7" s="27" t="s">
        <v>237</v>
      </c>
      <c r="N7" s="27" t="s">
        <v>240</v>
      </c>
    </row>
    <row r="8" spans="1:14" ht="18" customHeight="1">
      <c r="A8" s="98" t="s">
        <v>165</v>
      </c>
      <c r="B8" s="84" t="s">
        <v>166</v>
      </c>
      <c r="C8" s="85"/>
      <c r="D8" s="85"/>
      <c r="E8" s="86">
        <v>1</v>
      </c>
      <c r="F8" s="96">
        <v>1</v>
      </c>
      <c r="G8" s="86">
        <v>16</v>
      </c>
      <c r="H8" s="96">
        <v>16</v>
      </c>
      <c r="I8" s="86">
        <v>23</v>
      </c>
      <c r="J8" s="96">
        <v>23</v>
      </c>
      <c r="K8" s="86">
        <v>388</v>
      </c>
      <c r="L8" s="96">
        <v>388</v>
      </c>
      <c r="M8" s="86"/>
      <c r="N8" s="86"/>
    </row>
    <row r="9" spans="1:14" ht="18" customHeight="1">
      <c r="A9" s="98"/>
      <c r="B9" s="98" t="s">
        <v>167</v>
      </c>
      <c r="C9" s="53" t="s">
        <v>168</v>
      </c>
      <c r="D9" s="53"/>
      <c r="E9" s="86">
        <v>30</v>
      </c>
      <c r="F9" s="86">
        <v>30</v>
      </c>
      <c r="G9" s="86">
        <v>100</v>
      </c>
      <c r="H9" s="86">
        <v>100</v>
      </c>
      <c r="I9" s="86">
        <v>68</v>
      </c>
      <c r="J9" s="86">
        <v>68</v>
      </c>
      <c r="K9" s="86">
        <v>33</v>
      </c>
      <c r="L9" s="86">
        <v>33</v>
      </c>
      <c r="M9" s="86"/>
      <c r="N9" s="86"/>
    </row>
    <row r="10" spans="1:14" ht="18" customHeight="1">
      <c r="A10" s="98"/>
      <c r="B10" s="98"/>
      <c r="C10" s="53" t="s">
        <v>169</v>
      </c>
      <c r="D10" s="53"/>
      <c r="E10" s="86">
        <v>30</v>
      </c>
      <c r="F10" s="86">
        <v>30</v>
      </c>
      <c r="G10" s="86">
        <v>53</v>
      </c>
      <c r="H10" s="86">
        <v>53</v>
      </c>
      <c r="I10" s="86">
        <v>39</v>
      </c>
      <c r="J10" s="86">
        <v>39</v>
      </c>
      <c r="K10" s="86">
        <v>17</v>
      </c>
      <c r="L10" s="86">
        <v>17</v>
      </c>
      <c r="M10" s="86"/>
      <c r="N10" s="86"/>
    </row>
    <row r="11" spans="1:14" ht="18" customHeight="1">
      <c r="A11" s="98"/>
      <c r="B11" s="98"/>
      <c r="C11" s="53" t="s">
        <v>170</v>
      </c>
      <c r="D11" s="53"/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/>
      <c r="N11" s="86"/>
    </row>
    <row r="12" spans="1:14" ht="18" customHeight="1">
      <c r="A12" s="98"/>
      <c r="B12" s="98"/>
      <c r="C12" s="53" t="s">
        <v>171</v>
      </c>
      <c r="D12" s="53"/>
      <c r="E12" s="86">
        <v>0</v>
      </c>
      <c r="F12" s="86">
        <v>0</v>
      </c>
      <c r="G12" s="86">
        <v>47</v>
      </c>
      <c r="H12" s="86">
        <v>47</v>
      </c>
      <c r="I12" s="86">
        <v>19</v>
      </c>
      <c r="J12" s="86">
        <v>19</v>
      </c>
      <c r="K12" s="86">
        <v>16</v>
      </c>
      <c r="L12" s="86">
        <v>16</v>
      </c>
      <c r="M12" s="86"/>
      <c r="N12" s="86"/>
    </row>
    <row r="13" spans="1:14" ht="18" customHeight="1">
      <c r="A13" s="98"/>
      <c r="B13" s="98"/>
      <c r="C13" s="53" t="s">
        <v>172</v>
      </c>
      <c r="D13" s="53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/>
      <c r="N13" s="86"/>
    </row>
    <row r="14" spans="1:14" ht="18" customHeight="1">
      <c r="A14" s="98"/>
      <c r="B14" s="98"/>
      <c r="C14" s="53" t="s">
        <v>78</v>
      </c>
      <c r="D14" s="53"/>
      <c r="E14" s="86">
        <v>0</v>
      </c>
      <c r="F14" s="86">
        <v>0</v>
      </c>
      <c r="G14" s="86">
        <v>0</v>
      </c>
      <c r="H14" s="86">
        <v>0</v>
      </c>
      <c r="I14" s="86">
        <v>10</v>
      </c>
      <c r="J14" s="86">
        <v>10</v>
      </c>
      <c r="K14" s="86">
        <v>0</v>
      </c>
      <c r="L14" s="86">
        <v>0</v>
      </c>
      <c r="M14" s="86"/>
      <c r="N14" s="86"/>
    </row>
    <row r="15" spans="1:14" ht="18" customHeight="1">
      <c r="A15" s="98" t="s">
        <v>173</v>
      </c>
      <c r="B15" s="98" t="s">
        <v>174</v>
      </c>
      <c r="C15" s="53" t="s">
        <v>175</v>
      </c>
      <c r="D15" s="53"/>
      <c r="E15" s="64">
        <v>9998</v>
      </c>
      <c r="F15" s="94">
        <v>10296</v>
      </c>
      <c r="G15" s="64">
        <v>40</v>
      </c>
      <c r="H15" s="94">
        <v>29</v>
      </c>
      <c r="I15" s="64">
        <v>44</v>
      </c>
      <c r="J15" s="94">
        <v>49</v>
      </c>
      <c r="K15" s="64">
        <v>44</v>
      </c>
      <c r="L15" s="94">
        <v>44</v>
      </c>
      <c r="M15" s="64"/>
      <c r="N15" s="64"/>
    </row>
    <row r="16" spans="1:14" ht="18" customHeight="1">
      <c r="A16" s="98"/>
      <c r="B16" s="98"/>
      <c r="C16" s="53" t="s">
        <v>176</v>
      </c>
      <c r="D16" s="53"/>
      <c r="E16" s="64">
        <v>0</v>
      </c>
      <c r="F16" s="94">
        <v>0</v>
      </c>
      <c r="G16" s="64">
        <v>709</v>
      </c>
      <c r="H16" s="94">
        <v>691</v>
      </c>
      <c r="I16" s="64">
        <v>9</v>
      </c>
      <c r="J16" s="94">
        <v>5</v>
      </c>
      <c r="K16" s="64">
        <v>14</v>
      </c>
      <c r="L16" s="94">
        <v>16</v>
      </c>
      <c r="M16" s="64"/>
      <c r="N16" s="64"/>
    </row>
    <row r="17" spans="1:15" ht="18" customHeight="1">
      <c r="A17" s="98"/>
      <c r="B17" s="98"/>
      <c r="C17" s="53" t="s">
        <v>177</v>
      </c>
      <c r="D17" s="53"/>
      <c r="E17" s="64">
        <v>0</v>
      </c>
      <c r="F17" s="94">
        <v>0</v>
      </c>
      <c r="G17" s="64">
        <v>0</v>
      </c>
      <c r="H17" s="94">
        <v>0</v>
      </c>
      <c r="I17" s="64">
        <v>0</v>
      </c>
      <c r="J17" s="94">
        <v>0</v>
      </c>
      <c r="K17" s="64">
        <v>0</v>
      </c>
      <c r="L17" s="94">
        <v>0</v>
      </c>
      <c r="M17" s="64"/>
      <c r="N17" s="64"/>
    </row>
    <row r="18" spans="1:15" ht="18" customHeight="1">
      <c r="A18" s="98"/>
      <c r="B18" s="98"/>
      <c r="C18" s="53" t="s">
        <v>178</v>
      </c>
      <c r="D18" s="53"/>
      <c r="E18" s="64">
        <v>9998</v>
      </c>
      <c r="F18" s="94">
        <v>10296</v>
      </c>
      <c r="G18" s="64">
        <v>749</v>
      </c>
      <c r="H18" s="94">
        <v>720</v>
      </c>
      <c r="I18" s="64">
        <v>53</v>
      </c>
      <c r="J18" s="94">
        <v>54</v>
      </c>
      <c r="K18" s="64">
        <v>58</v>
      </c>
      <c r="L18" s="94">
        <v>60</v>
      </c>
      <c r="M18" s="64"/>
      <c r="N18" s="64"/>
    </row>
    <row r="19" spans="1:15" ht="18" customHeight="1">
      <c r="A19" s="98"/>
      <c r="B19" s="98" t="s">
        <v>179</v>
      </c>
      <c r="C19" s="53" t="s">
        <v>180</v>
      </c>
      <c r="D19" s="53"/>
      <c r="E19" s="64">
        <v>7670</v>
      </c>
      <c r="F19" s="94">
        <v>7949</v>
      </c>
      <c r="G19" s="64">
        <v>172</v>
      </c>
      <c r="H19" s="94">
        <v>102</v>
      </c>
      <c r="I19" s="64">
        <v>3</v>
      </c>
      <c r="J19" s="94">
        <v>5</v>
      </c>
      <c r="K19" s="64">
        <v>6</v>
      </c>
      <c r="L19" s="94">
        <v>5</v>
      </c>
      <c r="M19" s="64"/>
      <c r="N19" s="64"/>
    </row>
    <row r="20" spans="1:15" ht="18" customHeight="1">
      <c r="A20" s="98"/>
      <c r="B20" s="98"/>
      <c r="C20" s="53" t="s">
        <v>181</v>
      </c>
      <c r="D20" s="53"/>
      <c r="E20" s="64">
        <v>34</v>
      </c>
      <c r="F20" s="94">
        <v>85</v>
      </c>
      <c r="G20" s="64">
        <v>976</v>
      </c>
      <c r="H20" s="94">
        <v>997</v>
      </c>
      <c r="I20" s="64">
        <v>9</v>
      </c>
      <c r="J20" s="94">
        <v>10</v>
      </c>
      <c r="K20" s="64">
        <v>4</v>
      </c>
      <c r="L20" s="94">
        <v>4</v>
      </c>
      <c r="M20" s="64"/>
      <c r="N20" s="64"/>
    </row>
    <row r="21" spans="1:15" ht="18" customHeight="1">
      <c r="A21" s="98"/>
      <c r="B21" s="98"/>
      <c r="C21" s="53" t="s">
        <v>182</v>
      </c>
      <c r="D21" s="53"/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/>
      <c r="N21" s="87"/>
    </row>
    <row r="22" spans="1:15" ht="18" customHeight="1">
      <c r="A22" s="98"/>
      <c r="B22" s="98"/>
      <c r="C22" s="29" t="s">
        <v>183</v>
      </c>
      <c r="D22" s="29"/>
      <c r="E22" s="64">
        <v>7704</v>
      </c>
      <c r="F22" s="94">
        <v>8034</v>
      </c>
      <c r="G22" s="64">
        <v>1148</v>
      </c>
      <c r="H22" s="94">
        <v>1099</v>
      </c>
      <c r="I22" s="64">
        <v>12</v>
      </c>
      <c r="J22" s="94">
        <v>15</v>
      </c>
      <c r="K22" s="64">
        <v>10</v>
      </c>
      <c r="L22" s="94">
        <v>9</v>
      </c>
      <c r="M22" s="64"/>
      <c r="N22" s="64"/>
    </row>
    <row r="23" spans="1:15" ht="18" customHeight="1">
      <c r="A23" s="98"/>
      <c r="B23" s="98" t="s">
        <v>184</v>
      </c>
      <c r="C23" s="53" t="s">
        <v>185</v>
      </c>
      <c r="D23" s="53"/>
      <c r="E23" s="64">
        <v>30</v>
      </c>
      <c r="F23" s="94">
        <v>30</v>
      </c>
      <c r="G23" s="64">
        <v>100</v>
      </c>
      <c r="H23" s="94">
        <v>100</v>
      </c>
      <c r="I23" s="64">
        <v>68</v>
      </c>
      <c r="J23" s="94">
        <v>68</v>
      </c>
      <c r="K23" s="64">
        <v>33</v>
      </c>
      <c r="L23" s="94">
        <v>33</v>
      </c>
      <c r="M23" s="64"/>
      <c r="N23" s="64"/>
    </row>
    <row r="24" spans="1:15" ht="18" customHeight="1">
      <c r="A24" s="98"/>
      <c r="B24" s="98"/>
      <c r="C24" s="53" t="s">
        <v>186</v>
      </c>
      <c r="D24" s="53"/>
      <c r="E24" s="64">
        <v>0</v>
      </c>
      <c r="F24" s="94">
        <v>0</v>
      </c>
      <c r="G24" s="64">
        <v>-499</v>
      </c>
      <c r="H24" s="94">
        <v>-479</v>
      </c>
      <c r="I24" s="64">
        <v>-23</v>
      </c>
      <c r="J24" s="94">
        <v>-25</v>
      </c>
      <c r="K24" s="64">
        <v>15</v>
      </c>
      <c r="L24" s="94">
        <v>18</v>
      </c>
      <c r="M24" s="64"/>
      <c r="N24" s="64"/>
    </row>
    <row r="25" spans="1:15" ht="18" customHeight="1">
      <c r="A25" s="98"/>
      <c r="B25" s="98"/>
      <c r="C25" s="53" t="s">
        <v>187</v>
      </c>
      <c r="D25" s="53"/>
      <c r="E25" s="64">
        <v>2264</v>
      </c>
      <c r="F25" s="94">
        <v>2232</v>
      </c>
      <c r="G25" s="64">
        <v>0</v>
      </c>
      <c r="H25" s="94">
        <v>0</v>
      </c>
      <c r="I25" s="64">
        <v>-4</v>
      </c>
      <c r="J25" s="94">
        <v>-4</v>
      </c>
      <c r="K25" s="64">
        <v>0</v>
      </c>
      <c r="L25" s="94">
        <v>0</v>
      </c>
      <c r="M25" s="64"/>
      <c r="N25" s="64"/>
    </row>
    <row r="26" spans="1:15" ht="18" customHeight="1">
      <c r="A26" s="98"/>
      <c r="B26" s="98"/>
      <c r="C26" s="53" t="s">
        <v>188</v>
      </c>
      <c r="D26" s="53"/>
      <c r="E26" s="64">
        <v>2294</v>
      </c>
      <c r="F26" s="94">
        <v>2262</v>
      </c>
      <c r="G26" s="64">
        <v>-399</v>
      </c>
      <c r="H26" s="94">
        <v>-379</v>
      </c>
      <c r="I26" s="64">
        <v>41</v>
      </c>
      <c r="J26" s="94">
        <v>39</v>
      </c>
      <c r="K26" s="64">
        <v>48</v>
      </c>
      <c r="L26" s="94">
        <v>51</v>
      </c>
      <c r="M26" s="64"/>
      <c r="N26" s="64"/>
    </row>
    <row r="27" spans="1:15" ht="18" customHeight="1">
      <c r="A27" s="98"/>
      <c r="B27" s="53" t="s">
        <v>189</v>
      </c>
      <c r="C27" s="53"/>
      <c r="D27" s="53"/>
      <c r="E27" s="64">
        <v>9998</v>
      </c>
      <c r="F27" s="94">
        <v>10296</v>
      </c>
      <c r="G27" s="64">
        <v>749</v>
      </c>
      <c r="H27" s="94">
        <v>720</v>
      </c>
      <c r="I27" s="64">
        <v>53</v>
      </c>
      <c r="J27" s="94">
        <v>54</v>
      </c>
      <c r="K27" s="64">
        <v>58</v>
      </c>
      <c r="L27" s="94">
        <v>60</v>
      </c>
      <c r="M27" s="64"/>
      <c r="N27" s="64"/>
    </row>
    <row r="28" spans="1:15" ht="18" customHeight="1">
      <c r="A28" s="98" t="s">
        <v>190</v>
      </c>
      <c r="B28" s="98" t="s">
        <v>191</v>
      </c>
      <c r="C28" s="53" t="s">
        <v>192</v>
      </c>
      <c r="D28" s="88" t="s">
        <v>36</v>
      </c>
      <c r="E28" s="64">
        <v>347</v>
      </c>
      <c r="F28" s="94">
        <v>379</v>
      </c>
      <c r="G28" s="64">
        <v>105</v>
      </c>
      <c r="H28" s="94">
        <v>99</v>
      </c>
      <c r="I28" s="64">
        <v>39</v>
      </c>
      <c r="J28" s="94">
        <v>38</v>
      </c>
      <c r="K28" s="64">
        <v>93</v>
      </c>
      <c r="L28" s="94">
        <v>81</v>
      </c>
      <c r="M28" s="64"/>
      <c r="N28" s="64"/>
    </row>
    <row r="29" spans="1:15" ht="18" customHeight="1">
      <c r="A29" s="98"/>
      <c r="B29" s="98"/>
      <c r="C29" s="53" t="s">
        <v>193</v>
      </c>
      <c r="D29" s="88" t="s">
        <v>37</v>
      </c>
      <c r="E29" s="64">
        <v>309</v>
      </c>
      <c r="F29" s="94">
        <v>337</v>
      </c>
      <c r="G29" s="64">
        <v>0</v>
      </c>
      <c r="H29" s="94">
        <v>0</v>
      </c>
      <c r="I29" s="64">
        <v>28</v>
      </c>
      <c r="J29" s="94">
        <v>22</v>
      </c>
      <c r="K29" s="64">
        <v>57</v>
      </c>
      <c r="L29" s="94">
        <v>49</v>
      </c>
      <c r="M29" s="64"/>
      <c r="N29" s="64"/>
    </row>
    <row r="30" spans="1:15" ht="18" customHeight="1">
      <c r="A30" s="98"/>
      <c r="B30" s="98"/>
      <c r="C30" s="53" t="s">
        <v>194</v>
      </c>
      <c r="D30" s="88" t="s">
        <v>195</v>
      </c>
      <c r="E30" s="64">
        <v>4</v>
      </c>
      <c r="F30" s="94">
        <v>1</v>
      </c>
      <c r="G30" s="64">
        <v>140</v>
      </c>
      <c r="H30" s="94">
        <v>139</v>
      </c>
      <c r="I30" s="64">
        <v>8</v>
      </c>
      <c r="J30" s="94">
        <v>14</v>
      </c>
      <c r="K30" s="64">
        <v>40</v>
      </c>
      <c r="L30" s="94">
        <v>40</v>
      </c>
      <c r="M30" s="64"/>
      <c r="N30" s="64"/>
    </row>
    <row r="31" spans="1:15" ht="18" customHeight="1">
      <c r="A31" s="98"/>
      <c r="B31" s="98"/>
      <c r="C31" s="29" t="s">
        <v>196</v>
      </c>
      <c r="D31" s="88" t="s">
        <v>197</v>
      </c>
      <c r="E31" s="64">
        <f t="shared" ref="E31:N31" si="0">E28-E29-E30</f>
        <v>34</v>
      </c>
      <c r="F31" s="94">
        <v>41</v>
      </c>
      <c r="G31" s="64">
        <f t="shared" si="0"/>
        <v>-35</v>
      </c>
      <c r="H31" s="94">
        <v>-40</v>
      </c>
      <c r="I31" s="64">
        <f t="shared" si="0"/>
        <v>3</v>
      </c>
      <c r="J31" s="94">
        <v>2</v>
      </c>
      <c r="K31" s="64">
        <f t="shared" si="0"/>
        <v>-4</v>
      </c>
      <c r="L31" s="94">
        <v>-8</v>
      </c>
      <c r="M31" s="64">
        <f t="shared" si="0"/>
        <v>0</v>
      </c>
      <c r="N31" s="64">
        <f t="shared" si="0"/>
        <v>0</v>
      </c>
      <c r="O31" s="7"/>
    </row>
    <row r="32" spans="1:15" ht="18" customHeight="1">
      <c r="A32" s="98"/>
      <c r="B32" s="98"/>
      <c r="C32" s="53" t="s">
        <v>198</v>
      </c>
      <c r="D32" s="88" t="s">
        <v>199</v>
      </c>
      <c r="E32" s="64">
        <v>0</v>
      </c>
      <c r="F32" s="94">
        <v>0</v>
      </c>
      <c r="G32" s="64">
        <v>0</v>
      </c>
      <c r="H32" s="94">
        <v>0</v>
      </c>
      <c r="I32" s="64">
        <v>0</v>
      </c>
      <c r="J32" s="94">
        <v>0</v>
      </c>
      <c r="K32" s="64">
        <v>1</v>
      </c>
      <c r="L32" s="94">
        <v>4</v>
      </c>
      <c r="M32" s="64"/>
      <c r="N32" s="64"/>
    </row>
    <row r="33" spans="1:14" ht="18" customHeight="1">
      <c r="A33" s="98"/>
      <c r="B33" s="98"/>
      <c r="C33" s="53" t="s">
        <v>200</v>
      </c>
      <c r="D33" s="88" t="s">
        <v>201</v>
      </c>
      <c r="E33" s="64">
        <v>2</v>
      </c>
      <c r="F33" s="94">
        <v>2</v>
      </c>
      <c r="G33" s="64">
        <v>0</v>
      </c>
      <c r="H33" s="94">
        <v>0</v>
      </c>
      <c r="I33" s="64">
        <v>0</v>
      </c>
      <c r="J33" s="94">
        <v>0</v>
      </c>
      <c r="K33" s="64">
        <v>0</v>
      </c>
      <c r="L33" s="94">
        <v>0</v>
      </c>
      <c r="M33" s="64"/>
      <c r="N33" s="64"/>
    </row>
    <row r="34" spans="1:14" ht="18" customHeight="1">
      <c r="A34" s="98"/>
      <c r="B34" s="98"/>
      <c r="C34" s="29" t="s">
        <v>202</v>
      </c>
      <c r="D34" s="88" t="s">
        <v>203</v>
      </c>
      <c r="E34" s="64">
        <f t="shared" ref="E34:N34" si="1">E31+E32-E33</f>
        <v>32</v>
      </c>
      <c r="F34" s="94">
        <v>39</v>
      </c>
      <c r="G34" s="64">
        <f t="shared" si="1"/>
        <v>-35</v>
      </c>
      <c r="H34" s="94">
        <v>-40</v>
      </c>
      <c r="I34" s="64">
        <f t="shared" si="1"/>
        <v>3</v>
      </c>
      <c r="J34" s="94">
        <v>2</v>
      </c>
      <c r="K34" s="64">
        <f t="shared" si="1"/>
        <v>-3</v>
      </c>
      <c r="L34" s="94">
        <v>-4</v>
      </c>
      <c r="M34" s="64">
        <f t="shared" si="1"/>
        <v>0</v>
      </c>
      <c r="N34" s="64">
        <f t="shared" si="1"/>
        <v>0</v>
      </c>
    </row>
    <row r="35" spans="1:14" ht="18" customHeight="1">
      <c r="A35" s="98"/>
      <c r="B35" s="98" t="s">
        <v>204</v>
      </c>
      <c r="C35" s="53" t="s">
        <v>205</v>
      </c>
      <c r="D35" s="88" t="s">
        <v>206</v>
      </c>
      <c r="E35" s="64">
        <v>0</v>
      </c>
      <c r="F35" s="94">
        <v>0</v>
      </c>
      <c r="G35" s="64">
        <v>0</v>
      </c>
      <c r="H35" s="94">
        <v>0</v>
      </c>
      <c r="I35" s="64">
        <v>0</v>
      </c>
      <c r="J35" s="94">
        <v>0</v>
      </c>
      <c r="K35" s="64">
        <v>0</v>
      </c>
      <c r="L35" s="94">
        <v>0</v>
      </c>
      <c r="M35" s="64"/>
      <c r="N35" s="64"/>
    </row>
    <row r="36" spans="1:14" ht="18" customHeight="1">
      <c r="A36" s="98"/>
      <c r="B36" s="98"/>
      <c r="C36" s="53" t="s">
        <v>207</v>
      </c>
      <c r="D36" s="88" t="s">
        <v>208</v>
      </c>
      <c r="E36" s="64">
        <v>0</v>
      </c>
      <c r="F36" s="94">
        <v>0</v>
      </c>
      <c r="G36" s="64">
        <v>0</v>
      </c>
      <c r="H36" s="94">
        <v>0</v>
      </c>
      <c r="I36" s="64">
        <v>0</v>
      </c>
      <c r="J36" s="94">
        <v>0</v>
      </c>
      <c r="K36" s="64">
        <v>0</v>
      </c>
      <c r="L36" s="94">
        <v>0</v>
      </c>
      <c r="M36" s="64"/>
      <c r="N36" s="64"/>
    </row>
    <row r="37" spans="1:14" ht="18" customHeight="1">
      <c r="A37" s="98"/>
      <c r="B37" s="98"/>
      <c r="C37" s="53" t="s">
        <v>209</v>
      </c>
      <c r="D37" s="88" t="s">
        <v>210</v>
      </c>
      <c r="E37" s="64">
        <f t="shared" ref="E37:N37" si="2">E34+E35-E36</f>
        <v>32</v>
      </c>
      <c r="F37" s="94">
        <v>39</v>
      </c>
      <c r="G37" s="64">
        <f t="shared" si="2"/>
        <v>-35</v>
      </c>
      <c r="H37" s="94">
        <v>-40</v>
      </c>
      <c r="I37" s="64">
        <f t="shared" si="2"/>
        <v>3</v>
      </c>
      <c r="J37" s="94">
        <v>2</v>
      </c>
      <c r="K37" s="64">
        <f t="shared" si="2"/>
        <v>-3</v>
      </c>
      <c r="L37" s="94">
        <v>-4</v>
      </c>
      <c r="M37" s="64">
        <f t="shared" si="2"/>
        <v>0</v>
      </c>
      <c r="N37" s="64">
        <f t="shared" si="2"/>
        <v>0</v>
      </c>
    </row>
    <row r="38" spans="1:14" ht="18" customHeight="1">
      <c r="A38" s="98"/>
      <c r="B38" s="98"/>
      <c r="C38" s="53" t="s">
        <v>211</v>
      </c>
      <c r="D38" s="88" t="s">
        <v>212</v>
      </c>
      <c r="E38" s="64">
        <v>0</v>
      </c>
      <c r="F38" s="94">
        <v>0</v>
      </c>
      <c r="G38" s="64">
        <v>0</v>
      </c>
      <c r="H38" s="94">
        <v>0</v>
      </c>
      <c r="I38" s="64">
        <v>0</v>
      </c>
      <c r="J38" s="94">
        <v>0</v>
      </c>
      <c r="K38" s="64">
        <v>0</v>
      </c>
      <c r="L38" s="94">
        <v>0</v>
      </c>
      <c r="M38" s="64"/>
      <c r="N38" s="64"/>
    </row>
    <row r="39" spans="1:14" ht="18" customHeight="1">
      <c r="A39" s="98"/>
      <c r="B39" s="98"/>
      <c r="C39" s="53" t="s">
        <v>213</v>
      </c>
      <c r="D39" s="88" t="s">
        <v>214</v>
      </c>
      <c r="E39" s="64">
        <v>0</v>
      </c>
      <c r="F39" s="94">
        <v>0</v>
      </c>
      <c r="G39" s="64">
        <v>0</v>
      </c>
      <c r="H39" s="94">
        <v>0</v>
      </c>
      <c r="I39" s="64">
        <v>0</v>
      </c>
      <c r="J39" s="94">
        <v>0</v>
      </c>
      <c r="K39" s="64">
        <v>0</v>
      </c>
      <c r="L39" s="94">
        <v>0</v>
      </c>
      <c r="M39" s="64"/>
      <c r="N39" s="64"/>
    </row>
    <row r="40" spans="1:14" ht="18" customHeight="1">
      <c r="A40" s="98"/>
      <c r="B40" s="98"/>
      <c r="C40" s="53" t="s">
        <v>215</v>
      </c>
      <c r="D40" s="88" t="s">
        <v>216</v>
      </c>
      <c r="E40" s="64">
        <v>0</v>
      </c>
      <c r="F40" s="94">
        <v>0</v>
      </c>
      <c r="G40" s="64">
        <v>-15</v>
      </c>
      <c r="H40" s="94">
        <v>-9</v>
      </c>
      <c r="I40" s="64">
        <v>0</v>
      </c>
      <c r="J40" s="94">
        <v>0</v>
      </c>
      <c r="K40" s="64">
        <v>0</v>
      </c>
      <c r="L40" s="94">
        <v>0</v>
      </c>
      <c r="M40" s="64"/>
      <c r="N40" s="64"/>
    </row>
    <row r="41" spans="1:14" ht="18" customHeight="1">
      <c r="A41" s="98"/>
      <c r="B41" s="98"/>
      <c r="C41" s="29" t="s">
        <v>217</v>
      </c>
      <c r="D41" s="88" t="s">
        <v>218</v>
      </c>
      <c r="E41" s="64">
        <f t="shared" ref="E41:N41" si="3">E34+E35-E36-E40</f>
        <v>32</v>
      </c>
      <c r="F41" s="94">
        <v>39</v>
      </c>
      <c r="G41" s="64">
        <f t="shared" si="3"/>
        <v>-20</v>
      </c>
      <c r="H41" s="94">
        <v>-31</v>
      </c>
      <c r="I41" s="64">
        <f t="shared" si="3"/>
        <v>3</v>
      </c>
      <c r="J41" s="94">
        <v>2</v>
      </c>
      <c r="K41" s="64">
        <f t="shared" si="3"/>
        <v>-3</v>
      </c>
      <c r="L41" s="94">
        <v>-4</v>
      </c>
      <c r="M41" s="64">
        <f t="shared" si="3"/>
        <v>0</v>
      </c>
      <c r="N41" s="64">
        <f t="shared" si="3"/>
        <v>0</v>
      </c>
    </row>
    <row r="42" spans="1:14" ht="18" customHeight="1">
      <c r="A42" s="98"/>
      <c r="B42" s="98"/>
      <c r="C42" s="117" t="s">
        <v>219</v>
      </c>
      <c r="D42" s="117"/>
      <c r="E42" s="64">
        <f t="shared" ref="E42:N42" si="4">E37+E38-E39-E40</f>
        <v>32</v>
      </c>
      <c r="F42" s="94">
        <v>39</v>
      </c>
      <c r="G42" s="64">
        <f t="shared" si="4"/>
        <v>-20</v>
      </c>
      <c r="H42" s="94">
        <v>-31</v>
      </c>
      <c r="I42" s="64">
        <f t="shared" si="4"/>
        <v>3</v>
      </c>
      <c r="J42" s="94">
        <v>2</v>
      </c>
      <c r="K42" s="64">
        <f t="shared" si="4"/>
        <v>-3</v>
      </c>
      <c r="L42" s="94">
        <v>-4</v>
      </c>
      <c r="M42" s="64">
        <f t="shared" si="4"/>
        <v>0</v>
      </c>
      <c r="N42" s="64">
        <f t="shared" si="4"/>
        <v>0</v>
      </c>
    </row>
    <row r="43" spans="1:14" ht="18" customHeight="1">
      <c r="A43" s="98"/>
      <c r="B43" s="98"/>
      <c r="C43" s="53" t="s">
        <v>220</v>
      </c>
      <c r="D43" s="88" t="s">
        <v>221</v>
      </c>
      <c r="E43" s="64">
        <v>2230</v>
      </c>
      <c r="F43" s="94">
        <v>2191</v>
      </c>
      <c r="G43" s="64">
        <v>-479</v>
      </c>
      <c r="H43" s="94">
        <v>-448</v>
      </c>
      <c r="I43" s="64">
        <v>-26</v>
      </c>
      <c r="J43" s="94">
        <v>-28</v>
      </c>
      <c r="K43" s="64">
        <v>17</v>
      </c>
      <c r="L43" s="94">
        <v>21</v>
      </c>
      <c r="M43" s="64"/>
      <c r="N43" s="64"/>
    </row>
    <row r="44" spans="1:14" ht="18" customHeight="1">
      <c r="A44" s="98"/>
      <c r="B44" s="98"/>
      <c r="C44" s="29" t="s">
        <v>222</v>
      </c>
      <c r="D44" s="63" t="s">
        <v>223</v>
      </c>
      <c r="E44" s="64">
        <f t="shared" ref="E44:N44" si="5">E41+E43</f>
        <v>2262</v>
      </c>
      <c r="F44" s="94">
        <v>2230</v>
      </c>
      <c r="G44" s="64">
        <f t="shared" si="5"/>
        <v>-499</v>
      </c>
      <c r="H44" s="94">
        <v>-479</v>
      </c>
      <c r="I44" s="64">
        <f t="shared" si="5"/>
        <v>-23</v>
      </c>
      <c r="J44" s="94">
        <v>-26</v>
      </c>
      <c r="K44" s="64">
        <f t="shared" si="5"/>
        <v>14</v>
      </c>
      <c r="L44" s="94">
        <v>17</v>
      </c>
      <c r="M44" s="64">
        <f t="shared" si="5"/>
        <v>0</v>
      </c>
      <c r="N44" s="64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7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2023-08-24T05:58:40Z</cp:lastPrinted>
  <dcterms:modified xsi:type="dcterms:W3CDTF">2023-08-24T05:58:44Z</dcterms:modified>
</cp:coreProperties>
</file>