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00160_財政課\02\&amp;　資金管理担当専用\○県債\08 調査\06_その他\○R5\10_【地方債協会】都道府県及び指定都市の財政状況について（照会）（825〆）★\05_回答\"/>
    </mc:Choice>
  </mc:AlternateContent>
  <bookViews>
    <workbookView xWindow="0" yWindow="0" windowWidth="30720" windowHeight="12696" tabRatio="663" firstSheet="1" activeTab="5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6" l="1"/>
  <c r="F32" i="5" l="1"/>
  <c r="F28" i="5"/>
  <c r="F32" i="2" l="1"/>
  <c r="F28" i="2"/>
  <c r="F44" i="4" l="1"/>
  <c r="F39" i="4"/>
  <c r="F45" i="4" s="1"/>
  <c r="L24" i="7" l="1"/>
  <c r="L27" i="7" s="1"/>
  <c r="L16" i="7"/>
  <c r="L15" i="7"/>
  <c r="L14" i="7"/>
  <c r="L24" i="4"/>
  <c r="L27" i="4" s="1"/>
  <c r="L16" i="4"/>
  <c r="L15" i="4"/>
  <c r="L14" i="4"/>
  <c r="J25" i="7" l="1"/>
  <c r="J27" i="7" s="1"/>
  <c r="J24" i="7"/>
  <c r="J15" i="7"/>
  <c r="J14" i="7"/>
  <c r="J11" i="7"/>
  <c r="J8" i="7"/>
  <c r="J16" i="7" s="1"/>
  <c r="H25" i="7"/>
  <c r="H27" i="7" s="1"/>
  <c r="H24" i="7"/>
  <c r="H15" i="7"/>
  <c r="H14" i="7"/>
  <c r="H11" i="7"/>
  <c r="H8" i="7"/>
  <c r="H16" i="7" s="1"/>
  <c r="F25" i="7"/>
  <c r="F27" i="7" s="1"/>
  <c r="F24" i="7"/>
  <c r="F15" i="7"/>
  <c r="F14" i="7"/>
  <c r="F11" i="7"/>
  <c r="F8" i="7"/>
  <c r="F16" i="7" s="1"/>
  <c r="J24" i="4"/>
  <c r="J25" i="4" s="1"/>
  <c r="J27" i="4" s="1"/>
  <c r="J15" i="4"/>
  <c r="J11" i="4"/>
  <c r="J9" i="4"/>
  <c r="J14" i="4" s="1"/>
  <c r="J8" i="4"/>
  <c r="J16" i="4" s="1"/>
  <c r="H25" i="4"/>
  <c r="H27" i="4" s="1"/>
  <c r="H24" i="4"/>
  <c r="H15" i="4"/>
  <c r="H14" i="4"/>
  <c r="H11" i="4"/>
  <c r="H8" i="4"/>
  <c r="H16" i="4" s="1"/>
  <c r="F24" i="4"/>
  <c r="F15" i="4"/>
  <c r="F12" i="4"/>
  <c r="F11" i="4" s="1"/>
  <c r="F16" i="4" s="1"/>
  <c r="F9" i="4"/>
  <c r="F8" i="4"/>
  <c r="F14" i="4" l="1"/>
  <c r="F25" i="4"/>
  <c r="F27" i="4" s="1"/>
  <c r="I9" i="2" l="1"/>
  <c r="F45" i="2"/>
  <c r="G45" i="2" s="1"/>
  <c r="F27" i="2"/>
  <c r="G27" i="2" s="1"/>
  <c r="F24" i="6"/>
  <c r="F22" i="6" s="1"/>
  <c r="E22" i="6"/>
  <c r="E19" i="6"/>
  <c r="E23" i="6" s="1"/>
  <c r="F45" i="5"/>
  <c r="G44" i="5" s="1"/>
  <c r="F27" i="5"/>
  <c r="G19" i="5" s="1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I34" i="8"/>
  <c r="I37" i="8" s="1"/>
  <c r="I42" i="8" s="1"/>
  <c r="G34" i="8"/>
  <c r="G41" i="8" s="1"/>
  <c r="G44" i="8" s="1"/>
  <c r="E34" i="8"/>
  <c r="O44" i="7"/>
  <c r="N44" i="7"/>
  <c r="M44" i="7"/>
  <c r="M45" i="7" s="1"/>
  <c r="L44" i="7"/>
  <c r="K44" i="7"/>
  <c r="J44" i="7"/>
  <c r="I44" i="7"/>
  <c r="H44" i="7"/>
  <c r="G44" i="7"/>
  <c r="O39" i="7"/>
  <c r="O45" i="7" s="1"/>
  <c r="N39" i="7"/>
  <c r="M39" i="7"/>
  <c r="L39" i="7"/>
  <c r="K39" i="7"/>
  <c r="J39" i="7"/>
  <c r="I39" i="7"/>
  <c r="H39" i="7"/>
  <c r="G39" i="7"/>
  <c r="O24" i="7"/>
  <c r="O27" i="7" s="1"/>
  <c r="N24" i="7"/>
  <c r="N27" i="7" s="1"/>
  <c r="M24" i="7"/>
  <c r="M27" i="7" s="1"/>
  <c r="K24" i="7"/>
  <c r="K27" i="7" s="1"/>
  <c r="I24" i="7"/>
  <c r="I27" i="7" s="1"/>
  <c r="G24" i="7"/>
  <c r="G27" i="7"/>
  <c r="O16" i="7"/>
  <c r="N16" i="7"/>
  <c r="M16" i="7"/>
  <c r="K16" i="7"/>
  <c r="I16" i="7"/>
  <c r="G16" i="7"/>
  <c r="O15" i="7"/>
  <c r="N15" i="7"/>
  <c r="M15" i="7"/>
  <c r="K15" i="7"/>
  <c r="I15" i="7"/>
  <c r="G15" i="7"/>
  <c r="O14" i="7"/>
  <c r="N14" i="7"/>
  <c r="M14" i="7"/>
  <c r="K14" i="7"/>
  <c r="I14" i="7"/>
  <c r="G14" i="7"/>
  <c r="I20" i="6"/>
  <c r="H20" i="6"/>
  <c r="G20" i="6"/>
  <c r="F20" i="6"/>
  <c r="E20" i="6"/>
  <c r="I19" i="6"/>
  <c r="I21" i="6" s="1"/>
  <c r="H19" i="6"/>
  <c r="H21" i="6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39" i="4"/>
  <c r="I44" i="4"/>
  <c r="I45" i="4" s="1"/>
  <c r="H39" i="4"/>
  <c r="H44" i="4"/>
  <c r="G39" i="4"/>
  <c r="G44" i="4"/>
  <c r="O24" i="4"/>
  <c r="O27" i="4" s="1"/>
  <c r="N24" i="4"/>
  <c r="N27" i="4"/>
  <c r="M24" i="4"/>
  <c r="M27" i="4" s="1"/>
  <c r="K24" i="4"/>
  <c r="K27" i="4" s="1"/>
  <c r="I24" i="4"/>
  <c r="I27" i="4" s="1"/>
  <c r="M16" i="4"/>
  <c r="M15" i="4"/>
  <c r="M14" i="4"/>
  <c r="O16" i="4"/>
  <c r="N16" i="4"/>
  <c r="O15" i="4"/>
  <c r="N15" i="4"/>
  <c r="O14" i="4"/>
  <c r="N14" i="4"/>
  <c r="K16" i="4"/>
  <c r="K15" i="4"/>
  <c r="K14" i="4"/>
  <c r="I16" i="4"/>
  <c r="I15" i="4"/>
  <c r="I14" i="4"/>
  <c r="G24" i="4"/>
  <c r="G27" i="4" s="1"/>
  <c r="G16" i="4"/>
  <c r="G15" i="4"/>
  <c r="G14" i="4"/>
  <c r="G24" i="6" l="1"/>
  <c r="G42" i="5"/>
  <c r="G33" i="5"/>
  <c r="G40" i="5"/>
  <c r="G41" i="5"/>
  <c r="G34" i="5"/>
  <c r="G39" i="5"/>
  <c r="G37" i="5"/>
  <c r="G38" i="5"/>
  <c r="G35" i="5"/>
  <c r="G30" i="5"/>
  <c r="G28" i="5"/>
  <c r="G41" i="2"/>
  <c r="G29" i="2"/>
  <c r="G14" i="2"/>
  <c r="E21" i="6"/>
  <c r="G45" i="4"/>
  <c r="I45" i="5"/>
  <c r="G45" i="5"/>
  <c r="G29" i="5"/>
  <c r="G28" i="2"/>
  <c r="H45" i="4"/>
  <c r="G21" i="2"/>
  <c r="G43" i="5"/>
  <c r="G16" i="2"/>
  <c r="G45" i="7"/>
  <c r="G18" i="2"/>
  <c r="J45" i="7"/>
  <c r="G36" i="5"/>
  <c r="G31" i="5"/>
  <c r="K45" i="7"/>
  <c r="G32" i="5"/>
  <c r="G9" i="2"/>
  <c r="J45" i="4"/>
  <c r="O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<sst xmlns="http://schemas.openxmlformats.org/spreadsheetml/2006/main" count="437" uniqueCount="265">
  <si>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</si>
  <si>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</si>
  <si>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</si>
  <si>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</si>
  <si>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</si>
  <si>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</si>
  <si>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</si>
  <si>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</si>
  <si>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</si>
  <si>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</si>
  <si>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</si>
  <si>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</si>
  <si>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</si>
  <si>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</si>
  <si>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</si>
  <si>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</si>
  <si>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</si>
  <si>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</si>
  <si>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</si>
  <si>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</si>
  <si>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</si>
  <si>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</si>
  <si>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</si>
  <si>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</si>
  <si>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</si>
  <si>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</si>
  <si>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</si>
  <si>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</si>
  <si>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</si>
  <si>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</si>
  <si>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</si>
  <si>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</si>
  <si>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</si>
  <si>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</si>
  <si>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</si>
  <si>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</si>
  <si>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</si>
  <si>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</si>
  <si>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</si>
  <si>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</si>
  <si>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</si>
  <si>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</si>
  <si>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</si>
  <si>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</si>
  <si>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</si>
  <si>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</si>
  <si>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</si>
  <si>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</si>
  <si>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</si>
  <si>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</si>
  <si>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</si>
  <si>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</si>
  <si>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</si>
  <si>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</si>
  <si>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</si>
  <si>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</si>
  <si>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</si>
  <si>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</si>
  <si>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</si>
  <si>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</si>
  <si>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</si>
  <si>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</si>
  <si>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</si>
  <si>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</si>
  <si>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</si>
  <si>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</si>
  <si>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</si>
  <si>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</si>
  <si>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</si>
  <si>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</si>
  <si>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</si>
  <si>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</si>
  <si>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</si>
  <si>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</si>
  <si>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</si>
  <si>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</si>
  <si>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</si>
  <si>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</si>
  <si>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</si>
  <si>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</si>
  <si>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</si>
  <si>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</si>
  <si>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</si>
  <si>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</si>
  <si>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</si>
  <si>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</si>
  <si>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</si>
  <si>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</si>
  <si>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</si>
  <si>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</si>
  <si>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</si>
  <si>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</si>
  <si>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</si>
  <si>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</si>
  <si>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</si>
  <si>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</si>
  <si>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</si>
  <si>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</si>
  <si>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</si>
  <si>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</si>
  <si>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</si>
  <si>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</si>
  <si>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</si>
  <si>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</si>
  <si>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</si>
  <si>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</si>
  <si>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</si>
  <si>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</si>
  <si>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</si>
  <si>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</si>
  <si>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</si>
  <si>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</si>
  <si>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</si>
  <si>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</si>
  <si>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</si>
  <si>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</si>
  <si>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</si>
  <si>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</si>
  <si>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</si>
  <si>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</si>
  <si>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</si>
  <si>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</si>
  <si>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</si>
  <si>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</si>
  <si>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</si>
  <si>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</si>
  <si>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</si>
  <si>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</si>
  <si>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</si>
  <si>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</si>
  <si>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</si>
  <si>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</si>
  <si>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</si>
  <si>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</si>
  <si>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</si>
  <si>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</si>
  <si>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</si>
  <si>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</si>
  <si>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</si>
  <si>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</si>
  <si>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</si>
  <si>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</si>
  <si>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</si>
  <si>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</si>
  <si>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</si>
  <si>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</si>
  <si>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</si>
  <si>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</si>
  <si>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</si>
  <si>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</si>
  <si>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</si>
  <si>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</si>
  <si>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</si>
  <si>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</si>
  <si>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</si>
  <si>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</si>
  <si>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</si>
  <si>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</si>
  <si>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</si>
  <si>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</si>
  <si>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</si>
  <si>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</si>
  <si>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</si>
  <si>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</si>
  <si>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</si>
  <si>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</si>
  <si>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</si>
  <si>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</si>
  <si>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</si>
  <si>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</si>
  <si>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</si>
  <si>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</si>
  <si>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</si>
  <si>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</si>
  <si>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</si>
  <si>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</si>
  <si>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</si>
  <si>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</si>
  <si>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</si>
  <si>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</si>
  <si>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</si>
  <si>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</si>
  <si>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</si>
  <si>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</si>
  <si>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</si>
  <si>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</si>
  <si>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</si>
  <si>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</si>
  <si>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</si>
  <si>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</si>
  <si>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</si>
  <si>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</si>
  <si>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</si>
  <si>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</si>
  <si>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</si>
  <si>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</si>
  <si>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</si>
  <si>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</si>
  <si>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</si>
  <si>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</si>
  <si>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</si>
  <si>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</si>
  <si>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</si>
  <si>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</si>
  <si>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</si>
  <si>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</si>
  <si>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</si>
  <si>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</si>
  <si>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</si>
  <si>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</si>
  <si>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</si>
  <si>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</si>
  <si>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</si>
  <si>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</si>
  <si>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</si>
  <si>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</si>
  <si>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</si>
  <si>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</si>
  <si>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</si>
  <si>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</si>
  <si>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</si>
  <si>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</si>
  <si>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</si>
  <si>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</si>
  <si>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</si>
  <si>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</si>
  <si>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</si>
  <si>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</si>
  <si>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</si>
  <si>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</si>
  <si>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</si>
  <si>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</si>
  <si>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</si>
  <si>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</si>
  <si>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</si>
  <si>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</si>
  <si>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</si>
  <si>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</si>
  <si>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</si>
  <si>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</si>
  <si>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</si>
  <si>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</si>
  <si>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</si>
  <si>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</si>
  <si>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</si>
  <si>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</si>
  <si>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</si>
  <si>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</si>
  <si>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</si>
  <si>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電気事業</t>
    <rPh sb="0" eb="2">
      <t>デンキ</t>
    </rPh>
    <rPh sb="2" eb="4">
      <t>ジギョウ</t>
    </rPh>
    <phoneticPr fontId="3"/>
  </si>
  <si>
    <t>観光事業（地域振興事業）</t>
    <rPh sb="0" eb="2">
      <t>カンコウ</t>
    </rPh>
    <rPh sb="2" eb="4">
      <t>ジギョウ</t>
    </rPh>
    <rPh sb="5" eb="7">
      <t>チイキ</t>
    </rPh>
    <rPh sb="7" eb="9">
      <t>シンコウ</t>
    </rPh>
    <rPh sb="9" eb="11">
      <t>ジギョウ</t>
    </rPh>
    <phoneticPr fontId="3"/>
  </si>
  <si>
    <t>その他事業（温泉事業）</t>
    <rPh sb="2" eb="3">
      <t>タ</t>
    </rPh>
    <rPh sb="3" eb="5">
      <t>ジギョウ</t>
    </rPh>
    <rPh sb="6" eb="8">
      <t>オンセン</t>
    </rPh>
    <rPh sb="8" eb="10">
      <t>ジギョウ</t>
    </rPh>
    <phoneticPr fontId="3"/>
  </si>
  <si>
    <t>下水道事業</t>
    <rPh sb="0" eb="3">
      <t>ゲスイドウ</t>
    </rPh>
    <rPh sb="3" eb="5">
      <t>ジギョウ</t>
    </rPh>
    <phoneticPr fontId="8"/>
  </si>
  <si>
    <t>観光事業（清里）</t>
    <rPh sb="0" eb="2">
      <t>カンコウ</t>
    </rPh>
    <rPh sb="2" eb="4">
      <t>ジギョウ</t>
    </rPh>
    <rPh sb="5" eb="7">
      <t>キヨサト</t>
    </rPh>
    <phoneticPr fontId="8"/>
  </si>
  <si>
    <t>電気事業</t>
    <rPh sb="0" eb="2">
      <t>デンキ</t>
    </rPh>
    <rPh sb="2" eb="4">
      <t>ジギョウ</t>
    </rPh>
    <phoneticPr fontId="4"/>
  </si>
  <si>
    <t>観光事業（地域振興事業）</t>
    <rPh sb="0" eb="2">
      <t>カンコウ</t>
    </rPh>
    <rPh sb="2" eb="4">
      <t>ジギョウ</t>
    </rPh>
    <rPh sb="5" eb="7">
      <t>チイキ</t>
    </rPh>
    <rPh sb="7" eb="9">
      <t>シンコウ</t>
    </rPh>
    <rPh sb="9" eb="11">
      <t>ジギョウ</t>
    </rPh>
    <phoneticPr fontId="4"/>
  </si>
  <si>
    <t>その他事業（温泉事業）</t>
    <rPh sb="2" eb="3">
      <t>タ</t>
    </rPh>
    <rPh sb="3" eb="5">
      <t>ジギョウ</t>
    </rPh>
    <rPh sb="6" eb="8">
      <t>オンセン</t>
    </rPh>
    <rPh sb="8" eb="10">
      <t>ジギョウ</t>
    </rPh>
    <phoneticPr fontId="4"/>
  </si>
  <si>
    <t>下水道事業</t>
    <rPh sb="0" eb="3">
      <t>ゲスイドウ</t>
    </rPh>
    <rPh sb="3" eb="5">
      <t>ジギョウ</t>
    </rPh>
    <phoneticPr fontId="9"/>
  </si>
  <si>
    <t>観光事業（清里）</t>
    <rPh sb="0" eb="2">
      <t>カンコウ</t>
    </rPh>
    <rPh sb="2" eb="4">
      <t>ジギョウ</t>
    </rPh>
    <rPh sb="5" eb="7">
      <t>キヨサト</t>
    </rPh>
    <phoneticPr fontId="9"/>
  </si>
  <si>
    <t>山梨県</t>
    <rPh sb="0" eb="3">
      <t>ヤマナシケン</t>
    </rPh>
    <phoneticPr fontId="16"/>
  </si>
  <si>
    <t>山梨県</t>
    <rPh sb="0" eb="3">
      <t>ヤマナシケン</t>
    </rPh>
    <phoneticPr fontId="9"/>
  </si>
  <si>
    <t>土地開発公社</t>
    <rPh sb="0" eb="2">
      <t>トチ</t>
    </rPh>
    <rPh sb="2" eb="4">
      <t>カイハツ</t>
    </rPh>
    <rPh sb="4" eb="6">
      <t>コウシャ</t>
    </rPh>
    <phoneticPr fontId="19"/>
  </si>
  <si>
    <t>道路公社</t>
    <rPh sb="0" eb="2">
      <t>ドウロ</t>
    </rPh>
    <rPh sb="2" eb="4">
      <t>コウシャ</t>
    </rPh>
    <phoneticPr fontId="19"/>
  </si>
  <si>
    <t>住宅供給公社</t>
    <rPh sb="0" eb="2">
      <t>ジュウタク</t>
    </rPh>
    <rPh sb="2" eb="4">
      <t>キョウキュウ</t>
    </rPh>
    <rPh sb="4" eb="6">
      <t>コウシャ</t>
    </rPh>
    <phoneticPr fontId="19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</si>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</sst>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2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177" fontId="0" fillId="0" borderId="10" xfId="1" applyNumberFormat="1" applyFont="1" applyFill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BreakPreview" zoomScale="130" zoomScaleNormal="100" zoomScaleSheetLayoutView="130" workbookViewId="0">
      <pane xSplit="5" ySplit="8" topLeftCell="F33" activePane="bottomRight" state="frozen"/>
      <selection pane="topRight" activeCell="F1" sqref="F1"/>
      <selection pane="bottomLeft" activeCell="A9" sqref="A9"/>
      <selection pane="bottomRight" activeCell="L22" sqref="L22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11" ht="33.9" customHeight="1">
      <c r="A1" s="16" t="s">
        <v>0</v>
      </c>
      <c r="B1" s="16"/>
      <c r="C1" s="16"/>
      <c r="D1" s="16"/>
      <c r="E1" s="21" t="s">
        <v>260</v>
      </c>
      <c r="F1" s="1"/>
    </row>
    <row r="3" spans="1:11" ht="14.4">
      <c r="A3" s="10" t="s">
        <v>92</v>
      </c>
    </row>
    <row r="5" spans="1:11">
      <c r="A5" s="17" t="s">
        <v>237</v>
      </c>
      <c r="B5" s="17"/>
      <c r="C5" s="17"/>
      <c r="D5" s="17"/>
      <c r="E5" s="17"/>
    </row>
    <row r="6" spans="1:11" ht="14.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238</v>
      </c>
      <c r="G7" s="48"/>
      <c r="H7" s="48" t="s">
        <v>247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235</v>
      </c>
      <c r="I8" s="52"/>
    </row>
    <row r="9" spans="1:11" ht="18" customHeight="1">
      <c r="A9" s="99" t="s">
        <v>87</v>
      </c>
      <c r="B9" s="99" t="s">
        <v>89</v>
      </c>
      <c r="C9" s="61" t="s">
        <v>3</v>
      </c>
      <c r="D9" s="53"/>
      <c r="E9" s="53"/>
      <c r="F9" s="54">
        <v>129978</v>
      </c>
      <c r="G9" s="55">
        <f>F9/$F$27*100</f>
        <v>23.828581171134672</v>
      </c>
      <c r="H9" s="54">
        <v>125771</v>
      </c>
      <c r="I9" s="55">
        <f>(F9/H9-1)*100</f>
        <v>3.344968235920831</v>
      </c>
      <c r="K9" s="25"/>
    </row>
    <row r="10" spans="1:11" ht="18" customHeight="1">
      <c r="A10" s="99"/>
      <c r="B10" s="99"/>
      <c r="C10" s="63"/>
      <c r="D10" s="65" t="s">
        <v>22</v>
      </c>
      <c r="E10" s="53"/>
      <c r="F10" s="54">
        <v>34288</v>
      </c>
      <c r="G10" s="55">
        <f t="shared" ref="G10:G26" si="0">F10/$F$27*100</f>
        <v>6.2859437073648277</v>
      </c>
      <c r="H10" s="54">
        <v>33530</v>
      </c>
      <c r="I10" s="55">
        <f t="shared" ref="I10:I27" si="1">(F10/H10-1)*100</f>
        <v>2.2606620936474808</v>
      </c>
    </row>
    <row r="11" spans="1:11" ht="18" customHeight="1">
      <c r="A11" s="99"/>
      <c r="B11" s="99"/>
      <c r="C11" s="63"/>
      <c r="D11" s="63"/>
      <c r="E11" s="47" t="s">
        <v>23</v>
      </c>
      <c r="F11" s="85">
        <v>28803.1</v>
      </c>
      <c r="G11" s="55">
        <f t="shared" si="0"/>
        <v>5.2804090409939297</v>
      </c>
      <c r="H11" s="54">
        <v>27262.400000000001</v>
      </c>
      <c r="I11" s="55">
        <f t="shared" si="1"/>
        <v>5.6513733200305172</v>
      </c>
    </row>
    <row r="12" spans="1:11" ht="18" customHeight="1">
      <c r="A12" s="99"/>
      <c r="B12" s="99"/>
      <c r="C12" s="63"/>
      <c r="D12" s="63"/>
      <c r="E12" s="47" t="s">
        <v>24</v>
      </c>
      <c r="F12" s="85">
        <v>1555.9</v>
      </c>
      <c r="G12" s="55">
        <f t="shared" si="0"/>
        <v>0.28523972860152053</v>
      </c>
      <c r="H12" s="54">
        <v>1731.6</v>
      </c>
      <c r="I12" s="55">
        <f t="shared" si="1"/>
        <v>-10.146685146685142</v>
      </c>
    </row>
    <row r="13" spans="1:11" ht="18" customHeight="1">
      <c r="A13" s="99"/>
      <c r="B13" s="99"/>
      <c r="C13" s="63"/>
      <c r="D13" s="64"/>
      <c r="E13" s="47" t="s">
        <v>25</v>
      </c>
      <c r="F13" s="85">
        <v>70.099999999999994</v>
      </c>
      <c r="G13" s="55">
        <f t="shared" si="0"/>
        <v>1.2851278986417242E-2</v>
      </c>
      <c r="H13" s="54">
        <v>143.69999999999999</v>
      </c>
      <c r="I13" s="55">
        <f t="shared" si="1"/>
        <v>-51.217814892136396</v>
      </c>
    </row>
    <row r="14" spans="1:11" ht="18" customHeight="1">
      <c r="A14" s="99"/>
      <c r="B14" s="99"/>
      <c r="C14" s="63"/>
      <c r="D14" s="61" t="s">
        <v>26</v>
      </c>
      <c r="E14" s="53"/>
      <c r="F14" s="54">
        <v>27618</v>
      </c>
      <c r="G14" s="55">
        <f t="shared" si="0"/>
        <v>5.0631472617242714</v>
      </c>
      <c r="H14" s="54">
        <v>27563</v>
      </c>
      <c r="I14" s="55">
        <f t="shared" si="1"/>
        <v>0.19954286543555355</v>
      </c>
    </row>
    <row r="15" spans="1:11" ht="18" customHeight="1">
      <c r="A15" s="99"/>
      <c r="B15" s="99"/>
      <c r="C15" s="63"/>
      <c r="D15" s="63"/>
      <c r="E15" s="47" t="s">
        <v>27</v>
      </c>
      <c r="F15" s="54">
        <v>1183</v>
      </c>
      <c r="G15" s="55">
        <f t="shared" si="0"/>
        <v>0.21687679088347503</v>
      </c>
      <c r="H15" s="54">
        <v>1146</v>
      </c>
      <c r="I15" s="55">
        <f t="shared" si="1"/>
        <v>3.2286212914485191</v>
      </c>
    </row>
    <row r="16" spans="1:11" ht="18" customHeight="1">
      <c r="A16" s="99"/>
      <c r="B16" s="99"/>
      <c r="C16" s="63"/>
      <c r="D16" s="64"/>
      <c r="E16" s="47" t="s">
        <v>28</v>
      </c>
      <c r="F16" s="54">
        <v>26435</v>
      </c>
      <c r="G16" s="55">
        <f t="shared" si="0"/>
        <v>4.8462704708407962</v>
      </c>
      <c r="H16" s="54">
        <v>26417</v>
      </c>
      <c r="I16" s="55">
        <f t="shared" si="1"/>
        <v>6.8137941477086628E-2</v>
      </c>
      <c r="K16" s="26"/>
    </row>
    <row r="17" spans="1:26" ht="18" customHeight="1">
      <c r="A17" s="99"/>
      <c r="B17" s="99"/>
      <c r="C17" s="63"/>
      <c r="D17" s="100" t="s">
        <v>29</v>
      </c>
      <c r="E17" s="101"/>
      <c r="F17" s="54">
        <v>43945</v>
      </c>
      <c r="G17" s="55">
        <f t="shared" si="0"/>
        <v>8.0563403004009384</v>
      </c>
      <c r="H17" s="54">
        <v>40145</v>
      </c>
      <c r="I17" s="55">
        <f t="shared" si="1"/>
        <v>9.4656868850417233</v>
      </c>
    </row>
    <row r="18" spans="1:26" ht="18" customHeight="1">
      <c r="A18" s="99"/>
      <c r="B18" s="99"/>
      <c r="C18" s="63"/>
      <c r="D18" s="100" t="s">
        <v>93</v>
      </c>
      <c r="E18" s="102"/>
      <c r="F18" s="54">
        <v>1757</v>
      </c>
      <c r="G18" s="55">
        <f t="shared" si="0"/>
        <v>0.32210694977368182</v>
      </c>
      <c r="H18" s="54">
        <v>1855</v>
      </c>
      <c r="I18" s="55">
        <f t="shared" si="1"/>
        <v>-5.2830188679245271</v>
      </c>
    </row>
    <row r="19" spans="1:26" ht="18" customHeight="1">
      <c r="A19" s="99"/>
      <c r="B19" s="99"/>
      <c r="C19" s="62"/>
      <c r="D19" s="100" t="s">
        <v>94</v>
      </c>
      <c r="E19" s="102"/>
      <c r="F19" s="56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99"/>
      <c r="B20" s="99"/>
      <c r="C20" s="53" t="s">
        <v>4</v>
      </c>
      <c r="D20" s="53"/>
      <c r="E20" s="53"/>
      <c r="F20" s="54">
        <v>15612</v>
      </c>
      <c r="G20" s="55">
        <f t="shared" si="0"/>
        <v>2.8621136595712695</v>
      </c>
      <c r="H20" s="54">
        <v>15403</v>
      </c>
      <c r="I20" s="55">
        <f t="shared" si="1"/>
        <v>1.356878530156469</v>
      </c>
    </row>
    <row r="21" spans="1:26" ht="18" customHeight="1">
      <c r="A21" s="99"/>
      <c r="B21" s="99"/>
      <c r="C21" s="53" t="s">
        <v>5</v>
      </c>
      <c r="D21" s="53"/>
      <c r="E21" s="53"/>
      <c r="F21" s="54">
        <v>140539</v>
      </c>
      <c r="G21" s="55">
        <f t="shared" si="0"/>
        <v>25.764706098032708</v>
      </c>
      <c r="H21" s="54">
        <v>135246</v>
      </c>
      <c r="I21" s="55">
        <f t="shared" si="1"/>
        <v>3.9136092749508355</v>
      </c>
    </row>
    <row r="22" spans="1:26" ht="18" customHeight="1">
      <c r="A22" s="99"/>
      <c r="B22" s="99"/>
      <c r="C22" s="53" t="s">
        <v>30</v>
      </c>
      <c r="D22" s="53"/>
      <c r="E22" s="53"/>
      <c r="F22" s="54">
        <v>8999</v>
      </c>
      <c r="G22" s="55">
        <f t="shared" si="0"/>
        <v>1.6497668986985559</v>
      </c>
      <c r="H22" s="54">
        <v>9187</v>
      </c>
      <c r="I22" s="55">
        <f t="shared" si="1"/>
        <v>-2.0463698704691446</v>
      </c>
    </row>
    <row r="23" spans="1:26" ht="18" customHeight="1">
      <c r="A23" s="99"/>
      <c r="B23" s="99"/>
      <c r="C23" s="53" t="s">
        <v>6</v>
      </c>
      <c r="D23" s="53"/>
      <c r="E23" s="53"/>
      <c r="F23" s="54">
        <v>84945</v>
      </c>
      <c r="G23" s="55">
        <f t="shared" si="0"/>
        <v>15.572780221129994</v>
      </c>
      <c r="H23" s="54">
        <v>94116</v>
      </c>
      <c r="I23" s="55">
        <f t="shared" si="1"/>
        <v>-9.7443580262654645</v>
      </c>
    </row>
    <row r="24" spans="1:26" ht="18" customHeight="1">
      <c r="A24" s="99"/>
      <c r="B24" s="99"/>
      <c r="C24" s="53" t="s">
        <v>31</v>
      </c>
      <c r="D24" s="53"/>
      <c r="E24" s="53"/>
      <c r="F24" s="54">
        <v>3088</v>
      </c>
      <c r="G24" s="55">
        <f t="shared" si="0"/>
        <v>0.5661162554929593</v>
      </c>
      <c r="H24" s="54">
        <v>2841</v>
      </c>
      <c r="I24" s="55">
        <f t="shared" si="1"/>
        <v>8.6941217881027821</v>
      </c>
    </row>
    <row r="25" spans="1:26" ht="18" customHeight="1">
      <c r="A25" s="99"/>
      <c r="B25" s="99"/>
      <c r="C25" s="53" t="s">
        <v>7</v>
      </c>
      <c r="D25" s="53"/>
      <c r="E25" s="53"/>
      <c r="F25" s="54">
        <v>51183</v>
      </c>
      <c r="G25" s="55">
        <f t="shared" si="0"/>
        <v>9.3832669381140335</v>
      </c>
      <c r="H25" s="54">
        <v>49065</v>
      </c>
      <c r="I25" s="55">
        <f t="shared" si="1"/>
        <v>4.3167227147661302</v>
      </c>
    </row>
    <row r="26" spans="1:26" ht="18" customHeight="1">
      <c r="A26" s="99"/>
      <c r="B26" s="99"/>
      <c r="C26" s="53" t="s">
        <v>8</v>
      </c>
      <c r="D26" s="53"/>
      <c r="E26" s="53"/>
      <c r="F26" s="54">
        <v>111127</v>
      </c>
      <c r="G26" s="55">
        <f t="shared" si="0"/>
        <v>20.372668757825803</v>
      </c>
      <c r="H26" s="54">
        <v>109310</v>
      </c>
      <c r="I26" s="55">
        <f t="shared" si="1"/>
        <v>1.6622449913091142</v>
      </c>
    </row>
    <row r="27" spans="1:26" ht="18" customHeight="1">
      <c r="A27" s="99"/>
      <c r="B27" s="99"/>
      <c r="C27" s="53" t="s">
        <v>9</v>
      </c>
      <c r="D27" s="53"/>
      <c r="E27" s="53"/>
      <c r="F27" s="54">
        <f>SUM(F9,F20:F26)</f>
        <v>545471</v>
      </c>
      <c r="G27" s="55">
        <f>F27/$F$27*100</f>
        <v>100</v>
      </c>
      <c r="H27" s="54">
        <f>SUM(H9,H20:H26)</f>
        <v>540939</v>
      </c>
      <c r="I27" s="55">
        <f t="shared" si="1"/>
        <v>0.83780241395055022</v>
      </c>
    </row>
    <row r="28" spans="1:26" ht="18" customHeight="1">
      <c r="A28" s="99"/>
      <c r="B28" s="99" t="s">
        <v>88</v>
      </c>
      <c r="C28" s="61" t="s">
        <v>10</v>
      </c>
      <c r="D28" s="53"/>
      <c r="E28" s="53"/>
      <c r="F28" s="54">
        <f>SUM(F29:F31)</f>
        <v>189496</v>
      </c>
      <c r="G28" s="55">
        <f>F28/$F$45*100</f>
        <v>34.739885346792036</v>
      </c>
      <c r="H28" s="54">
        <v>194997</v>
      </c>
      <c r="I28" s="55">
        <f>(F28/H28-1)*100</f>
        <v>-2.8210690420878315</v>
      </c>
    </row>
    <row r="29" spans="1:26" ht="18" customHeight="1">
      <c r="A29" s="99"/>
      <c r="B29" s="99"/>
      <c r="C29" s="63"/>
      <c r="D29" s="53" t="s">
        <v>11</v>
      </c>
      <c r="E29" s="53"/>
      <c r="F29" s="54">
        <v>110027</v>
      </c>
      <c r="G29" s="55">
        <f t="shared" ref="G29:G44" si="2">F29/$F$45*100</f>
        <v>20.171008174586731</v>
      </c>
      <c r="H29" s="54">
        <v>115369</v>
      </c>
      <c r="I29" s="55">
        <f t="shared" ref="I29:I45" si="3">(F29/H29-1)*100</f>
        <v>-4.6303599753833353</v>
      </c>
    </row>
    <row r="30" spans="1:26" ht="18" customHeight="1">
      <c r="A30" s="99"/>
      <c r="B30" s="99"/>
      <c r="C30" s="63"/>
      <c r="D30" s="53" t="s">
        <v>32</v>
      </c>
      <c r="E30" s="53"/>
      <c r="F30" s="54">
        <v>8624</v>
      </c>
      <c r="G30" s="55">
        <f t="shared" si="2"/>
        <v>1.5810189725943267</v>
      </c>
      <c r="H30" s="54">
        <v>8572</v>
      </c>
      <c r="I30" s="55">
        <f t="shared" si="3"/>
        <v>0.60662622491833851</v>
      </c>
    </row>
    <row r="31" spans="1:26" ht="18" customHeight="1">
      <c r="A31" s="99"/>
      <c r="B31" s="99"/>
      <c r="C31" s="62"/>
      <c r="D31" s="53" t="s">
        <v>12</v>
      </c>
      <c r="E31" s="53"/>
      <c r="F31" s="54">
        <v>70845</v>
      </c>
      <c r="G31" s="55">
        <f t="shared" si="2"/>
        <v>12.987858199610978</v>
      </c>
      <c r="H31" s="54">
        <v>71056</v>
      </c>
      <c r="I31" s="55">
        <f t="shared" si="3"/>
        <v>-0.29694888538617237</v>
      </c>
    </row>
    <row r="32" spans="1:26" ht="18" customHeight="1">
      <c r="A32" s="99"/>
      <c r="B32" s="99"/>
      <c r="C32" s="61" t="s">
        <v>13</v>
      </c>
      <c r="D32" s="53"/>
      <c r="E32" s="53"/>
      <c r="F32" s="54">
        <f>F33+F34+F35+F36+F37+F38+501</f>
        <v>251110</v>
      </c>
      <c r="G32" s="55">
        <f t="shared" si="2"/>
        <v>46.035444597421311</v>
      </c>
      <c r="H32" s="54">
        <v>259005</v>
      </c>
      <c r="I32" s="55">
        <f t="shared" si="3"/>
        <v>-3.0482037026312248</v>
      </c>
    </row>
    <row r="33" spans="1:9" ht="18" customHeight="1">
      <c r="A33" s="99"/>
      <c r="B33" s="99"/>
      <c r="C33" s="63"/>
      <c r="D33" s="53" t="s">
        <v>14</v>
      </c>
      <c r="E33" s="53"/>
      <c r="F33" s="54">
        <v>33401</v>
      </c>
      <c r="G33" s="55">
        <f t="shared" si="2"/>
        <v>6.1233319461529581</v>
      </c>
      <c r="H33" s="54">
        <v>44781</v>
      </c>
      <c r="I33" s="55">
        <f t="shared" si="3"/>
        <v>-25.412563363926665</v>
      </c>
    </row>
    <row r="34" spans="1:9" ht="18" customHeight="1">
      <c r="A34" s="99"/>
      <c r="B34" s="99"/>
      <c r="C34" s="63"/>
      <c r="D34" s="53" t="s">
        <v>33</v>
      </c>
      <c r="E34" s="53"/>
      <c r="F34" s="54">
        <v>2601</v>
      </c>
      <c r="G34" s="55">
        <f t="shared" si="2"/>
        <v>0.47683561545893366</v>
      </c>
      <c r="H34" s="54">
        <v>2662</v>
      </c>
      <c r="I34" s="55">
        <f t="shared" si="3"/>
        <v>-2.2915101427498086</v>
      </c>
    </row>
    <row r="35" spans="1:9" ht="18" customHeight="1">
      <c r="A35" s="99"/>
      <c r="B35" s="99"/>
      <c r="C35" s="63"/>
      <c r="D35" s="53" t="s">
        <v>34</v>
      </c>
      <c r="E35" s="53"/>
      <c r="F35" s="54">
        <v>112801</v>
      </c>
      <c r="G35" s="55">
        <f t="shared" si="2"/>
        <v>20.679559499955086</v>
      </c>
      <c r="H35" s="54">
        <v>117130</v>
      </c>
      <c r="I35" s="55">
        <f t="shared" si="3"/>
        <v>-3.6958934517203113</v>
      </c>
    </row>
    <row r="36" spans="1:9" ht="18" customHeight="1">
      <c r="A36" s="99"/>
      <c r="B36" s="99"/>
      <c r="C36" s="63"/>
      <c r="D36" s="53" t="s">
        <v>35</v>
      </c>
      <c r="E36" s="53"/>
      <c r="F36" s="54">
        <v>4908</v>
      </c>
      <c r="G36" s="55">
        <f t="shared" si="2"/>
        <v>0.89977285685215158</v>
      </c>
      <c r="H36" s="54">
        <v>4845</v>
      </c>
      <c r="I36" s="55">
        <f t="shared" si="3"/>
        <v>1.3003095975232304</v>
      </c>
    </row>
    <row r="37" spans="1:9" ht="18" customHeight="1">
      <c r="A37" s="99"/>
      <c r="B37" s="99"/>
      <c r="C37" s="63"/>
      <c r="D37" s="53" t="s">
        <v>15</v>
      </c>
      <c r="E37" s="53"/>
      <c r="F37" s="54">
        <v>6714</v>
      </c>
      <c r="G37" s="55">
        <f t="shared" si="2"/>
        <v>1.2308628689701193</v>
      </c>
      <c r="H37" s="54">
        <v>2133</v>
      </c>
      <c r="I37" s="55">
        <f t="shared" si="3"/>
        <v>214.76793248945148</v>
      </c>
    </row>
    <row r="38" spans="1:9" ht="18" customHeight="1">
      <c r="A38" s="99"/>
      <c r="B38" s="99"/>
      <c r="C38" s="62"/>
      <c r="D38" s="53" t="s">
        <v>36</v>
      </c>
      <c r="E38" s="53"/>
      <c r="F38" s="54">
        <v>90184</v>
      </c>
      <c r="G38" s="55">
        <f t="shared" si="2"/>
        <v>16.533234580756815</v>
      </c>
      <c r="H38" s="54">
        <v>86953</v>
      </c>
      <c r="I38" s="55">
        <f t="shared" si="3"/>
        <v>3.7158004899198405</v>
      </c>
    </row>
    <row r="39" spans="1:9" ht="18" customHeight="1">
      <c r="A39" s="99"/>
      <c r="B39" s="99"/>
      <c r="C39" s="61" t="s">
        <v>16</v>
      </c>
      <c r="D39" s="53"/>
      <c r="E39" s="53"/>
      <c r="F39" s="54">
        <v>104865</v>
      </c>
      <c r="G39" s="55">
        <f t="shared" si="2"/>
        <v>19.22467005578665</v>
      </c>
      <c r="H39" s="54">
        <v>86937</v>
      </c>
      <c r="I39" s="55">
        <f t="shared" si="3"/>
        <v>20.621829600745368</v>
      </c>
    </row>
    <row r="40" spans="1:9" ht="18" customHeight="1">
      <c r="A40" s="99"/>
      <c r="B40" s="99"/>
      <c r="C40" s="63"/>
      <c r="D40" s="61" t="s">
        <v>17</v>
      </c>
      <c r="E40" s="53"/>
      <c r="F40" s="54">
        <v>102021</v>
      </c>
      <c r="G40" s="55">
        <f t="shared" si="2"/>
        <v>18.703285784212177</v>
      </c>
      <c r="H40" s="54">
        <v>83413</v>
      </c>
      <c r="I40" s="55">
        <f t="shared" si="3"/>
        <v>22.308273290734061</v>
      </c>
    </row>
    <row r="41" spans="1:9" ht="18" customHeight="1">
      <c r="A41" s="99"/>
      <c r="B41" s="99"/>
      <c r="C41" s="63"/>
      <c r="D41" s="63"/>
      <c r="E41" s="57" t="s">
        <v>91</v>
      </c>
      <c r="F41" s="54">
        <v>60677</v>
      </c>
      <c r="G41" s="55">
        <f t="shared" si="2"/>
        <v>11.123781099270172</v>
      </c>
      <c r="H41" s="54">
        <v>50158</v>
      </c>
      <c r="I41" s="58">
        <f t="shared" si="3"/>
        <v>20.971729335300449</v>
      </c>
    </row>
    <row r="42" spans="1:9" ht="18" customHeight="1">
      <c r="A42" s="99"/>
      <c r="B42" s="99"/>
      <c r="C42" s="63"/>
      <c r="D42" s="62"/>
      <c r="E42" s="47" t="s">
        <v>37</v>
      </c>
      <c r="F42" s="54">
        <v>41344</v>
      </c>
      <c r="G42" s="55">
        <f t="shared" si="2"/>
        <v>7.5795046849420036</v>
      </c>
      <c r="H42" s="54">
        <v>33255</v>
      </c>
      <c r="I42" s="58">
        <f t="shared" si="3"/>
        <v>24.324161780183438</v>
      </c>
    </row>
    <row r="43" spans="1:9" ht="18" customHeight="1">
      <c r="A43" s="99"/>
      <c r="B43" s="99"/>
      <c r="C43" s="63"/>
      <c r="D43" s="53" t="s">
        <v>38</v>
      </c>
      <c r="E43" s="53"/>
      <c r="F43" s="54">
        <v>2844</v>
      </c>
      <c r="G43" s="55">
        <f t="shared" si="2"/>
        <v>0.5213842715744742</v>
      </c>
      <c r="H43" s="54">
        <v>3524</v>
      </c>
      <c r="I43" s="58">
        <f t="shared" si="3"/>
        <v>-19.29625425652668</v>
      </c>
    </row>
    <row r="44" spans="1:9" ht="18" customHeight="1">
      <c r="A44" s="99"/>
      <c r="B44" s="99"/>
      <c r="C44" s="62"/>
      <c r="D44" s="53" t="s">
        <v>39</v>
      </c>
      <c r="E44" s="53"/>
      <c r="F44" s="89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9"/>
      <c r="B45" s="99"/>
      <c r="C45" s="47" t="s">
        <v>18</v>
      </c>
      <c r="D45" s="47"/>
      <c r="E45" s="47"/>
      <c r="F45" s="54">
        <f>SUM(F28,F32,F39)</f>
        <v>545471</v>
      </c>
      <c r="G45" s="55">
        <f>F45/$F$45*100</f>
        <v>100</v>
      </c>
      <c r="H45" s="54">
        <f>SUM(H28,H32,H39)</f>
        <v>540939</v>
      </c>
      <c r="I45" s="55">
        <f t="shared" si="3"/>
        <v>0.83780241395055022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F32" sqref="F32:F48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260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239</v>
      </c>
      <c r="B5" s="12"/>
      <c r="C5" s="12"/>
      <c r="D5" s="12"/>
      <c r="K5" s="15"/>
      <c r="O5" s="15" t="s">
        <v>47</v>
      </c>
    </row>
    <row r="6" spans="1:25" ht="15.9" customHeight="1">
      <c r="A6" s="113" t="s">
        <v>48</v>
      </c>
      <c r="B6" s="114"/>
      <c r="C6" s="114"/>
      <c r="D6" s="114"/>
      <c r="E6" s="114"/>
      <c r="F6" s="106" t="s">
        <v>249</v>
      </c>
      <c r="G6" s="106"/>
      <c r="H6" s="106" t="s">
        <v>250</v>
      </c>
      <c r="I6" s="106"/>
      <c r="J6" s="106" t="s">
        <v>251</v>
      </c>
      <c r="K6" s="106"/>
      <c r="L6" s="106" t="s">
        <v>252</v>
      </c>
      <c r="M6" s="106"/>
      <c r="N6" s="105"/>
      <c r="O6" s="105"/>
    </row>
    <row r="7" spans="1:25" ht="15.9" customHeight="1">
      <c r="A7" s="114"/>
      <c r="B7" s="114"/>
      <c r="C7" s="114"/>
      <c r="D7" s="114"/>
      <c r="E7" s="114"/>
      <c r="F7" s="90" t="s">
        <v>240</v>
      </c>
      <c r="G7" s="90" t="s">
        <v>247</v>
      </c>
      <c r="H7" s="90" t="s">
        <v>240</v>
      </c>
      <c r="I7" s="90" t="s">
        <v>247</v>
      </c>
      <c r="J7" s="90" t="s">
        <v>240</v>
      </c>
      <c r="K7" s="90" t="s">
        <v>247</v>
      </c>
      <c r="L7" s="90" t="s">
        <v>240</v>
      </c>
      <c r="M7" s="90" t="s">
        <v>247</v>
      </c>
      <c r="N7" s="51" t="s">
        <v>240</v>
      </c>
      <c r="O7" s="51" t="s">
        <v>247</v>
      </c>
    </row>
    <row r="8" spans="1:25" ht="15.9" customHeight="1">
      <c r="A8" s="111" t="s">
        <v>82</v>
      </c>
      <c r="B8" s="61" t="s">
        <v>49</v>
      </c>
      <c r="C8" s="53"/>
      <c r="D8" s="53"/>
      <c r="E8" s="66" t="s">
        <v>40</v>
      </c>
      <c r="F8" s="85">
        <f>+F9+F10</f>
        <v>5616</v>
      </c>
      <c r="G8" s="85">
        <v>5216</v>
      </c>
      <c r="H8" s="85">
        <f>+H9+H10</f>
        <v>145</v>
      </c>
      <c r="I8" s="85">
        <v>130</v>
      </c>
      <c r="J8" s="85">
        <f>+J9+J10</f>
        <v>117</v>
      </c>
      <c r="K8" s="85">
        <v>121</v>
      </c>
      <c r="L8" s="85">
        <v>8090</v>
      </c>
      <c r="M8" s="85">
        <v>8165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111"/>
      <c r="B9" s="63"/>
      <c r="C9" s="53" t="s">
        <v>50</v>
      </c>
      <c r="D9" s="53"/>
      <c r="E9" s="66" t="s">
        <v>41</v>
      </c>
      <c r="F9" s="85">
        <f>4532+11+670</f>
        <v>5213</v>
      </c>
      <c r="G9" s="85">
        <v>5216</v>
      </c>
      <c r="H9" s="85">
        <v>145</v>
      </c>
      <c r="I9" s="85">
        <v>130</v>
      </c>
      <c r="J9" s="96">
        <f>111+6</f>
        <v>117</v>
      </c>
      <c r="K9" s="85">
        <v>121</v>
      </c>
      <c r="L9" s="85">
        <v>8090</v>
      </c>
      <c r="M9" s="85">
        <v>8165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111"/>
      <c r="B10" s="62"/>
      <c r="C10" s="53" t="s">
        <v>51</v>
      </c>
      <c r="D10" s="53"/>
      <c r="E10" s="66" t="s">
        <v>42</v>
      </c>
      <c r="F10" s="85">
        <v>403</v>
      </c>
      <c r="G10" s="85">
        <v>0</v>
      </c>
      <c r="H10" s="85">
        <v>0</v>
      </c>
      <c r="I10" s="85">
        <v>0</v>
      </c>
      <c r="J10" s="91">
        <v>0</v>
      </c>
      <c r="K10" s="91">
        <v>0</v>
      </c>
      <c r="L10" s="85">
        <v>0</v>
      </c>
      <c r="M10" s="85">
        <v>0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111"/>
      <c r="B11" s="61" t="s">
        <v>52</v>
      </c>
      <c r="C11" s="53"/>
      <c r="D11" s="53"/>
      <c r="E11" s="66" t="s">
        <v>43</v>
      </c>
      <c r="F11" s="85">
        <f>+F12+F13</f>
        <v>5024</v>
      </c>
      <c r="G11" s="85">
        <v>4903</v>
      </c>
      <c r="H11" s="85">
        <f>+H12+H13</f>
        <v>105</v>
      </c>
      <c r="I11" s="85">
        <v>114</v>
      </c>
      <c r="J11" s="85">
        <f>+J12+J13</f>
        <v>128.30000000000001</v>
      </c>
      <c r="K11" s="85">
        <v>145</v>
      </c>
      <c r="L11" s="85">
        <v>8072</v>
      </c>
      <c r="M11" s="85">
        <v>8115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111"/>
      <c r="B12" s="63"/>
      <c r="C12" s="53" t="s">
        <v>53</v>
      </c>
      <c r="D12" s="53"/>
      <c r="E12" s="66" t="s">
        <v>44</v>
      </c>
      <c r="F12" s="85">
        <f>4048+2+761</f>
        <v>4811</v>
      </c>
      <c r="G12" s="85">
        <v>4903</v>
      </c>
      <c r="H12" s="85">
        <v>105</v>
      </c>
      <c r="I12" s="85">
        <v>114</v>
      </c>
      <c r="J12" s="85">
        <v>128</v>
      </c>
      <c r="K12" s="85">
        <v>145</v>
      </c>
      <c r="L12" s="85">
        <v>8072</v>
      </c>
      <c r="M12" s="85">
        <v>8115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111"/>
      <c r="B13" s="62"/>
      <c r="C13" s="53" t="s">
        <v>54</v>
      </c>
      <c r="D13" s="53"/>
      <c r="E13" s="66" t="s">
        <v>45</v>
      </c>
      <c r="F13" s="85">
        <v>213</v>
      </c>
      <c r="G13" s="85">
        <v>0</v>
      </c>
      <c r="H13" s="91">
        <v>0</v>
      </c>
      <c r="I13" s="91">
        <v>0</v>
      </c>
      <c r="J13" s="91">
        <v>0.3</v>
      </c>
      <c r="K13" s="91">
        <v>0</v>
      </c>
      <c r="L13" s="85">
        <v>0</v>
      </c>
      <c r="M13" s="85">
        <v>0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111"/>
      <c r="B14" s="53" t="s">
        <v>55</v>
      </c>
      <c r="C14" s="53"/>
      <c r="D14" s="53"/>
      <c r="E14" s="66" t="s">
        <v>96</v>
      </c>
      <c r="F14" s="85">
        <f t="shared" ref="F14:F15" si="0">F9-F12</f>
        <v>402</v>
      </c>
      <c r="G14" s="85">
        <f t="shared" ref="G14:O15" si="1">G9-G12</f>
        <v>313</v>
      </c>
      <c r="H14" s="85">
        <f t="shared" si="1"/>
        <v>40</v>
      </c>
      <c r="I14" s="85">
        <f t="shared" si="1"/>
        <v>16</v>
      </c>
      <c r="J14" s="85">
        <f t="shared" si="1"/>
        <v>-11</v>
      </c>
      <c r="K14" s="85">
        <f t="shared" si="1"/>
        <v>-24</v>
      </c>
      <c r="L14" s="85">
        <f t="shared" si="1"/>
        <v>18</v>
      </c>
      <c r="M14" s="85">
        <f t="shared" si="1"/>
        <v>50</v>
      </c>
      <c r="N14" s="54">
        <f t="shared" si="1"/>
        <v>0</v>
      </c>
      <c r="O14" s="54">
        <f t="shared" si="1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111"/>
      <c r="B15" s="53" t="s">
        <v>56</v>
      </c>
      <c r="C15" s="53"/>
      <c r="D15" s="53"/>
      <c r="E15" s="66" t="s">
        <v>97</v>
      </c>
      <c r="F15" s="85">
        <f t="shared" si="0"/>
        <v>190</v>
      </c>
      <c r="G15" s="85">
        <f t="shared" ref="G15:O15" si="2">G10-G13</f>
        <v>0</v>
      </c>
      <c r="H15" s="85">
        <f t="shared" si="1"/>
        <v>0</v>
      </c>
      <c r="I15" s="85">
        <f t="shared" si="2"/>
        <v>0</v>
      </c>
      <c r="J15" s="85">
        <f t="shared" si="1"/>
        <v>-0.3</v>
      </c>
      <c r="K15" s="85">
        <f t="shared" si="2"/>
        <v>0</v>
      </c>
      <c r="L15" s="85">
        <f t="shared" si="1"/>
        <v>0</v>
      </c>
      <c r="M15" s="85">
        <f t="shared" si="2"/>
        <v>0</v>
      </c>
      <c r="N15" s="54">
        <f t="shared" si="2"/>
        <v>0</v>
      </c>
      <c r="O15" s="54">
        <f t="shared" si="2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111"/>
      <c r="B16" s="53" t="s">
        <v>57</v>
      </c>
      <c r="C16" s="53"/>
      <c r="D16" s="53"/>
      <c r="E16" s="66" t="s">
        <v>98</v>
      </c>
      <c r="F16" s="85">
        <f t="shared" ref="F16" si="3">F8-F11</f>
        <v>592</v>
      </c>
      <c r="G16" s="85">
        <f t="shared" ref="G16:O16" si="4">G8-G11</f>
        <v>313</v>
      </c>
      <c r="H16" s="85">
        <f t="shared" si="4"/>
        <v>40</v>
      </c>
      <c r="I16" s="85">
        <f t="shared" si="4"/>
        <v>16</v>
      </c>
      <c r="J16" s="85">
        <f t="shared" si="4"/>
        <v>-11.300000000000011</v>
      </c>
      <c r="K16" s="85">
        <f t="shared" si="4"/>
        <v>-24</v>
      </c>
      <c r="L16" s="85">
        <f t="shared" si="4"/>
        <v>18</v>
      </c>
      <c r="M16" s="85">
        <f t="shared" si="4"/>
        <v>50</v>
      </c>
      <c r="N16" s="54">
        <f t="shared" si="4"/>
        <v>0</v>
      </c>
      <c r="O16" s="54">
        <f t="shared" si="4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111"/>
      <c r="B17" s="53" t="s">
        <v>58</v>
      </c>
      <c r="C17" s="53"/>
      <c r="D17" s="53"/>
      <c r="E17" s="51"/>
      <c r="F17" s="85">
        <v>0</v>
      </c>
      <c r="G17" s="85">
        <v>0</v>
      </c>
      <c r="H17" s="91">
        <v>3663</v>
      </c>
      <c r="I17" s="91">
        <v>3685</v>
      </c>
      <c r="J17" s="85">
        <v>0</v>
      </c>
      <c r="K17" s="85">
        <v>0</v>
      </c>
      <c r="L17" s="85">
        <v>0</v>
      </c>
      <c r="M17" s="85">
        <v>346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111"/>
      <c r="B18" s="53" t="s">
        <v>59</v>
      </c>
      <c r="C18" s="53"/>
      <c r="D18" s="53"/>
      <c r="E18" s="51"/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111" t="s">
        <v>83</v>
      </c>
      <c r="B19" s="61" t="s">
        <v>60</v>
      </c>
      <c r="C19" s="53"/>
      <c r="D19" s="53"/>
      <c r="E19" s="66"/>
      <c r="F19" s="85">
        <v>64</v>
      </c>
      <c r="G19" s="85">
        <v>48</v>
      </c>
      <c r="H19" s="85">
        <v>0</v>
      </c>
      <c r="I19" s="85">
        <v>0</v>
      </c>
      <c r="J19" s="85">
        <v>0</v>
      </c>
      <c r="K19" s="85">
        <v>0</v>
      </c>
      <c r="L19" s="85">
        <v>1671</v>
      </c>
      <c r="M19" s="85">
        <v>1889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111"/>
      <c r="B20" s="62"/>
      <c r="C20" s="53" t="s">
        <v>61</v>
      </c>
      <c r="D20" s="53"/>
      <c r="E20" s="66"/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91">
        <v>0</v>
      </c>
      <c r="L20" s="85">
        <v>366</v>
      </c>
      <c r="M20" s="85">
        <v>383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111"/>
      <c r="B21" s="53" t="s">
        <v>62</v>
      </c>
      <c r="C21" s="53"/>
      <c r="D21" s="53"/>
      <c r="E21" s="66" t="s">
        <v>99</v>
      </c>
      <c r="F21" s="85">
        <v>64</v>
      </c>
      <c r="G21" s="85">
        <v>48</v>
      </c>
      <c r="H21" s="85">
        <v>0</v>
      </c>
      <c r="I21" s="85">
        <v>0</v>
      </c>
      <c r="J21" s="85">
        <v>0</v>
      </c>
      <c r="K21" s="85">
        <v>0</v>
      </c>
      <c r="L21" s="85">
        <v>1671</v>
      </c>
      <c r="M21" s="85">
        <v>1889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111"/>
      <c r="B22" s="61" t="s">
        <v>63</v>
      </c>
      <c r="C22" s="53"/>
      <c r="D22" s="53"/>
      <c r="E22" s="66" t="s">
        <v>100</v>
      </c>
      <c r="F22" s="85">
        <v>2903</v>
      </c>
      <c r="G22" s="85">
        <v>4997</v>
      </c>
      <c r="H22" s="85">
        <v>80</v>
      </c>
      <c r="I22" s="85">
        <v>66</v>
      </c>
      <c r="J22" s="85">
        <v>31</v>
      </c>
      <c r="K22" s="85">
        <v>31</v>
      </c>
      <c r="L22" s="85">
        <v>2832</v>
      </c>
      <c r="M22" s="85">
        <v>3115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111"/>
      <c r="B23" s="62" t="s">
        <v>64</v>
      </c>
      <c r="C23" s="53" t="s">
        <v>65</v>
      </c>
      <c r="D23" s="53"/>
      <c r="E23" s="66"/>
      <c r="F23" s="85">
        <v>21</v>
      </c>
      <c r="G23" s="85">
        <v>95</v>
      </c>
      <c r="H23" s="85">
        <v>0</v>
      </c>
      <c r="I23" s="85">
        <v>0</v>
      </c>
      <c r="J23" s="85">
        <v>0</v>
      </c>
      <c r="K23" s="85">
        <v>0</v>
      </c>
      <c r="L23" s="85">
        <v>1161</v>
      </c>
      <c r="M23" s="85">
        <v>1224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111"/>
      <c r="B24" s="53" t="s">
        <v>101</v>
      </c>
      <c r="C24" s="53"/>
      <c r="D24" s="53"/>
      <c r="E24" s="66" t="s">
        <v>102</v>
      </c>
      <c r="F24" s="85">
        <f t="shared" ref="F24" si="5">F21-F22</f>
        <v>-2839</v>
      </c>
      <c r="G24" s="85">
        <f t="shared" ref="G24:O24" si="6">G21-G22</f>
        <v>-4949</v>
      </c>
      <c r="H24" s="85">
        <f t="shared" si="6"/>
        <v>-80</v>
      </c>
      <c r="I24" s="85">
        <f t="shared" si="6"/>
        <v>-66</v>
      </c>
      <c r="J24" s="85">
        <f t="shared" si="6"/>
        <v>-31</v>
      </c>
      <c r="K24" s="85">
        <f t="shared" si="6"/>
        <v>-31</v>
      </c>
      <c r="L24" s="85">
        <f t="shared" si="6"/>
        <v>-1161</v>
      </c>
      <c r="M24" s="85">
        <f t="shared" si="6"/>
        <v>-1226</v>
      </c>
      <c r="N24" s="54">
        <f t="shared" si="6"/>
        <v>0</v>
      </c>
      <c r="O24" s="54">
        <f t="shared" si="6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111"/>
      <c r="B25" s="61" t="s">
        <v>66</v>
      </c>
      <c r="C25" s="61"/>
      <c r="D25" s="61"/>
      <c r="E25" s="115" t="s">
        <v>103</v>
      </c>
      <c r="F25" s="107">
        <f>+F24*-1</f>
        <v>2839</v>
      </c>
      <c r="G25" s="107">
        <v>4949</v>
      </c>
      <c r="H25" s="107">
        <f>+H24*-1</f>
        <v>80</v>
      </c>
      <c r="I25" s="107">
        <v>66</v>
      </c>
      <c r="J25" s="107">
        <f>+J24*-1</f>
        <v>31</v>
      </c>
      <c r="K25" s="107">
        <v>31</v>
      </c>
      <c r="L25" s="107">
        <v>1161</v>
      </c>
      <c r="M25" s="107">
        <v>1226</v>
      </c>
      <c r="N25" s="103"/>
      <c r="O25" s="103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111"/>
      <c r="B26" s="80" t="s">
        <v>67</v>
      </c>
      <c r="C26" s="80"/>
      <c r="D26" s="80"/>
      <c r="E26" s="116"/>
      <c r="F26" s="108"/>
      <c r="G26" s="108"/>
      <c r="H26" s="108"/>
      <c r="I26" s="108"/>
      <c r="J26" s="108"/>
      <c r="K26" s="108"/>
      <c r="L26" s="108"/>
      <c r="M26" s="108"/>
      <c r="N26" s="104"/>
      <c r="O26" s="104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111"/>
      <c r="B27" s="53" t="s">
        <v>104</v>
      </c>
      <c r="C27" s="53"/>
      <c r="D27" s="53"/>
      <c r="E27" s="66" t="s">
        <v>105</v>
      </c>
      <c r="F27" s="85">
        <f>F24+F25</f>
        <v>0</v>
      </c>
      <c r="G27" s="85">
        <f t="shared" ref="G27:O27" si="7">G24+G25</f>
        <v>0</v>
      </c>
      <c r="H27" s="85">
        <f t="shared" si="7"/>
        <v>0</v>
      </c>
      <c r="I27" s="85">
        <f t="shared" si="7"/>
        <v>0</v>
      </c>
      <c r="J27" s="85">
        <f t="shared" si="7"/>
        <v>0</v>
      </c>
      <c r="K27" s="85">
        <f t="shared" si="7"/>
        <v>0</v>
      </c>
      <c r="L27" s="85">
        <f t="shared" si="7"/>
        <v>0</v>
      </c>
      <c r="M27" s="85">
        <f t="shared" si="7"/>
        <v>0</v>
      </c>
      <c r="N27" s="54">
        <f t="shared" si="7"/>
        <v>0</v>
      </c>
      <c r="O27" s="54">
        <f t="shared" si="7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14" t="s">
        <v>68</v>
      </c>
      <c r="B30" s="114"/>
      <c r="C30" s="114"/>
      <c r="D30" s="114"/>
      <c r="E30" s="114"/>
      <c r="F30" s="110" t="s">
        <v>253</v>
      </c>
      <c r="G30" s="110"/>
      <c r="H30" s="109"/>
      <c r="I30" s="109"/>
      <c r="J30" s="109"/>
      <c r="K30" s="109"/>
      <c r="L30" s="109"/>
      <c r="M30" s="109"/>
      <c r="N30" s="109"/>
      <c r="O30" s="109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14"/>
      <c r="B31" s="114"/>
      <c r="C31" s="114"/>
      <c r="D31" s="114"/>
      <c r="E31" s="114"/>
      <c r="F31" s="90" t="s">
        <v>240</v>
      </c>
      <c r="G31" s="90" t="s">
        <v>247</v>
      </c>
      <c r="H31" s="51" t="s">
        <v>240</v>
      </c>
      <c r="I31" s="51" t="s">
        <v>247</v>
      </c>
      <c r="J31" s="51" t="s">
        <v>240</v>
      </c>
      <c r="K31" s="51" t="s">
        <v>247</v>
      </c>
      <c r="L31" s="51" t="s">
        <v>240</v>
      </c>
      <c r="M31" s="51" t="s">
        <v>247</v>
      </c>
      <c r="N31" s="51" t="s">
        <v>240</v>
      </c>
      <c r="O31" s="51" t="s">
        <v>247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111" t="s">
        <v>84</v>
      </c>
      <c r="B32" s="61" t="s">
        <v>49</v>
      </c>
      <c r="C32" s="53"/>
      <c r="D32" s="53"/>
      <c r="E32" s="66" t="s">
        <v>40</v>
      </c>
      <c r="F32" s="85">
        <v>61</v>
      </c>
      <c r="G32" s="85">
        <v>61</v>
      </c>
      <c r="H32" s="54"/>
      <c r="I32" s="54"/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17"/>
      <c r="B33" s="63"/>
      <c r="C33" s="61" t="s">
        <v>69</v>
      </c>
      <c r="D33" s="53"/>
      <c r="E33" s="66"/>
      <c r="F33" s="85">
        <v>61</v>
      </c>
      <c r="G33" s="85">
        <v>61</v>
      </c>
      <c r="H33" s="54"/>
      <c r="I33" s="54"/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17"/>
      <c r="B34" s="63"/>
      <c r="C34" s="62"/>
      <c r="D34" s="53" t="s">
        <v>70</v>
      </c>
      <c r="E34" s="66"/>
      <c r="F34" s="85">
        <v>61</v>
      </c>
      <c r="G34" s="85">
        <v>61</v>
      </c>
      <c r="H34" s="54"/>
      <c r="I34" s="54"/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17"/>
      <c r="B35" s="62"/>
      <c r="C35" s="53" t="s">
        <v>71</v>
      </c>
      <c r="D35" s="53"/>
      <c r="E35" s="66"/>
      <c r="F35" s="96">
        <v>0</v>
      </c>
      <c r="G35" s="85">
        <v>0</v>
      </c>
      <c r="H35" s="54"/>
      <c r="I35" s="54"/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17"/>
      <c r="B36" s="61" t="s">
        <v>52</v>
      </c>
      <c r="C36" s="53"/>
      <c r="D36" s="53"/>
      <c r="E36" s="66" t="s">
        <v>41</v>
      </c>
      <c r="F36" s="85">
        <v>20</v>
      </c>
      <c r="G36" s="85">
        <v>16</v>
      </c>
      <c r="H36" s="54"/>
      <c r="I36" s="54"/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17"/>
      <c r="B37" s="63"/>
      <c r="C37" s="53" t="s">
        <v>72</v>
      </c>
      <c r="D37" s="53"/>
      <c r="E37" s="66"/>
      <c r="F37" s="85">
        <v>20</v>
      </c>
      <c r="G37" s="85">
        <v>16</v>
      </c>
      <c r="H37" s="54"/>
      <c r="I37" s="54"/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17"/>
      <c r="B38" s="62"/>
      <c r="C38" s="53" t="s">
        <v>73</v>
      </c>
      <c r="D38" s="53"/>
      <c r="E38" s="66"/>
      <c r="F38" s="85">
        <v>0</v>
      </c>
      <c r="G38" s="85">
        <v>0</v>
      </c>
      <c r="H38" s="54"/>
      <c r="I38" s="54"/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17"/>
      <c r="B39" s="47" t="s">
        <v>74</v>
      </c>
      <c r="C39" s="47"/>
      <c r="D39" s="47"/>
      <c r="E39" s="66" t="s">
        <v>107</v>
      </c>
      <c r="F39" s="85">
        <f>F32-F36</f>
        <v>41</v>
      </c>
      <c r="G39" s="85">
        <f t="shared" ref="G39:O39" si="8">G32-G36</f>
        <v>45</v>
      </c>
      <c r="H39" s="54">
        <f t="shared" si="8"/>
        <v>0</v>
      </c>
      <c r="I39" s="54">
        <f t="shared" si="8"/>
        <v>0</v>
      </c>
      <c r="J39" s="54">
        <f t="shared" si="8"/>
        <v>0</v>
      </c>
      <c r="K39" s="54">
        <f t="shared" si="8"/>
        <v>0</v>
      </c>
      <c r="L39" s="54">
        <f t="shared" si="8"/>
        <v>0</v>
      </c>
      <c r="M39" s="54">
        <f t="shared" si="8"/>
        <v>0</v>
      </c>
      <c r="N39" s="54">
        <f t="shared" si="8"/>
        <v>0</v>
      </c>
      <c r="O39" s="54">
        <f t="shared" si="8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111" t="s">
        <v>85</v>
      </c>
      <c r="B40" s="61" t="s">
        <v>75</v>
      </c>
      <c r="C40" s="53"/>
      <c r="D40" s="53"/>
      <c r="E40" s="66" t="s">
        <v>43</v>
      </c>
      <c r="F40" s="85">
        <v>0</v>
      </c>
      <c r="G40" s="85">
        <v>0</v>
      </c>
      <c r="H40" s="54"/>
      <c r="I40" s="54"/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12"/>
      <c r="B41" s="62"/>
      <c r="C41" s="53" t="s">
        <v>76</v>
      </c>
      <c r="D41" s="53"/>
      <c r="E41" s="66"/>
      <c r="F41" s="92">
        <v>0</v>
      </c>
      <c r="G41" s="92">
        <v>0</v>
      </c>
      <c r="H41" s="68"/>
      <c r="I41" s="68"/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12"/>
      <c r="B42" s="61" t="s">
        <v>63</v>
      </c>
      <c r="C42" s="53"/>
      <c r="D42" s="53"/>
      <c r="E42" s="66" t="s">
        <v>44</v>
      </c>
      <c r="F42" s="85">
        <v>1</v>
      </c>
      <c r="G42" s="85">
        <v>156</v>
      </c>
      <c r="H42" s="54"/>
      <c r="I42" s="54"/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12"/>
      <c r="B43" s="62"/>
      <c r="C43" s="53" t="s">
        <v>77</v>
      </c>
      <c r="D43" s="53"/>
      <c r="E43" s="66"/>
      <c r="F43" s="85">
        <v>0</v>
      </c>
      <c r="G43" s="85">
        <v>0</v>
      </c>
      <c r="H43" s="54"/>
      <c r="I43" s="54"/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12"/>
      <c r="B44" s="53" t="s">
        <v>74</v>
      </c>
      <c r="C44" s="53"/>
      <c r="D44" s="53"/>
      <c r="E44" s="66" t="s">
        <v>108</v>
      </c>
      <c r="F44" s="92">
        <f>F40-F42</f>
        <v>-1</v>
      </c>
      <c r="G44" s="92">
        <f t="shared" ref="G44:O44" si="9">G40-G42</f>
        <v>-156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  <c r="O44" s="68">
        <f t="shared" si="9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111" t="s">
        <v>86</v>
      </c>
      <c r="B45" s="47" t="s">
        <v>78</v>
      </c>
      <c r="C45" s="47"/>
      <c r="D45" s="47"/>
      <c r="E45" s="66" t="s">
        <v>109</v>
      </c>
      <c r="F45" s="85">
        <f>F39+F44</f>
        <v>40</v>
      </c>
      <c r="G45" s="85">
        <f t="shared" ref="G45:O45" si="10">G39+G44</f>
        <v>-111</v>
      </c>
      <c r="H45" s="54">
        <f t="shared" si="10"/>
        <v>0</v>
      </c>
      <c r="I45" s="54">
        <f t="shared" si="10"/>
        <v>0</v>
      </c>
      <c r="J45" s="54">
        <f t="shared" si="10"/>
        <v>0</v>
      </c>
      <c r="K45" s="54">
        <f t="shared" si="10"/>
        <v>0</v>
      </c>
      <c r="L45" s="54">
        <f t="shared" si="10"/>
        <v>0</v>
      </c>
      <c r="M45" s="54">
        <f t="shared" si="10"/>
        <v>0</v>
      </c>
      <c r="N45" s="54">
        <f t="shared" si="10"/>
        <v>0</v>
      </c>
      <c r="O45" s="54">
        <f t="shared" si="10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12"/>
      <c r="B46" s="53" t="s">
        <v>79</v>
      </c>
      <c r="C46" s="53"/>
      <c r="D46" s="53"/>
      <c r="E46" s="53"/>
      <c r="F46" s="92">
        <v>0</v>
      </c>
      <c r="G46" s="92">
        <v>0</v>
      </c>
      <c r="H46" s="68"/>
      <c r="I46" s="68"/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12"/>
      <c r="B47" s="53" t="s">
        <v>80</v>
      </c>
      <c r="C47" s="53"/>
      <c r="D47" s="53"/>
      <c r="E47" s="53"/>
      <c r="F47" s="85">
        <v>40</v>
      </c>
      <c r="G47" s="85">
        <v>-111</v>
      </c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12"/>
      <c r="B48" s="53" t="s">
        <v>81</v>
      </c>
      <c r="C48" s="53"/>
      <c r="D48" s="53"/>
      <c r="E48" s="53"/>
      <c r="F48" s="85">
        <v>40</v>
      </c>
      <c r="G48" s="85">
        <v>-111</v>
      </c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" customHeight="1">
      <c r="A49" s="8" t="s">
        <v>110</v>
      </c>
    </row>
    <row r="50" spans="1:1" ht="15.9" customHeight="1">
      <c r="A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O24" sqref="O24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9" ht="33.9" customHeight="1">
      <c r="A1" s="16" t="s">
        <v>0</v>
      </c>
      <c r="B1" s="16"/>
      <c r="C1" s="16"/>
      <c r="D1" s="16"/>
      <c r="E1" s="21" t="s">
        <v>259</v>
      </c>
      <c r="F1" s="1"/>
    </row>
    <row r="3" spans="1:9" ht="14.4">
      <c r="A3" s="10" t="s">
        <v>111</v>
      </c>
    </row>
    <row r="5" spans="1:9">
      <c r="A5" s="17" t="s">
        <v>241</v>
      </c>
      <c r="B5" s="17"/>
      <c r="C5" s="17"/>
      <c r="D5" s="17"/>
      <c r="E5" s="17"/>
    </row>
    <row r="6" spans="1:9" ht="14.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242</v>
      </c>
      <c r="G7" s="48"/>
      <c r="H7" s="48" t="s">
        <v>245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236</v>
      </c>
      <c r="G8" s="51" t="s">
        <v>2</v>
      </c>
      <c r="H8" s="51" t="s">
        <v>236</v>
      </c>
      <c r="I8" s="52"/>
    </row>
    <row r="9" spans="1:9" ht="18" customHeight="1">
      <c r="A9" s="99" t="s">
        <v>87</v>
      </c>
      <c r="B9" s="99" t="s">
        <v>89</v>
      </c>
      <c r="C9" s="61" t="s">
        <v>3</v>
      </c>
      <c r="D9" s="53"/>
      <c r="E9" s="53"/>
      <c r="F9" s="54">
        <v>124825</v>
      </c>
      <c r="G9" s="55">
        <f>F9/$F$27*100</f>
        <v>20.802571802828453</v>
      </c>
      <c r="H9" s="54">
        <v>115071</v>
      </c>
      <c r="I9" s="55">
        <f t="shared" ref="I9:I45" si="0">(F9/H9-1)*100</f>
        <v>8.4765058094567802</v>
      </c>
    </row>
    <row r="10" spans="1:9" ht="18" customHeight="1">
      <c r="A10" s="99"/>
      <c r="B10" s="99"/>
      <c r="C10" s="63"/>
      <c r="D10" s="61" t="s">
        <v>22</v>
      </c>
      <c r="E10" s="53"/>
      <c r="F10" s="54">
        <v>33557</v>
      </c>
      <c r="G10" s="55">
        <f t="shared" ref="G10:G27" si="1">F10/$F$27*100</f>
        <v>5.5924045823153561</v>
      </c>
      <c r="H10" s="54">
        <v>33397</v>
      </c>
      <c r="I10" s="55">
        <f t="shared" si="0"/>
        <v>0.47908494774979715</v>
      </c>
    </row>
    <row r="11" spans="1:9" ht="18" customHeight="1">
      <c r="A11" s="99"/>
      <c r="B11" s="99"/>
      <c r="C11" s="63"/>
      <c r="D11" s="63"/>
      <c r="E11" s="47" t="s">
        <v>23</v>
      </c>
      <c r="F11" s="54">
        <v>27477</v>
      </c>
      <c r="G11" s="55">
        <f t="shared" si="1"/>
        <v>4.5791489319152197</v>
      </c>
      <c r="H11" s="54">
        <v>27957</v>
      </c>
      <c r="I11" s="55">
        <f t="shared" si="0"/>
        <v>-1.7169224165683006</v>
      </c>
    </row>
    <row r="12" spans="1:9" ht="18" customHeight="1">
      <c r="A12" s="99"/>
      <c r="B12" s="99"/>
      <c r="C12" s="63"/>
      <c r="D12" s="63"/>
      <c r="E12" s="47" t="s">
        <v>24</v>
      </c>
      <c r="F12" s="54">
        <v>1538</v>
      </c>
      <c r="G12" s="55">
        <f t="shared" si="1"/>
        <v>0.25631368261766596</v>
      </c>
      <c r="H12" s="54">
        <v>1665</v>
      </c>
      <c r="I12" s="55">
        <f t="shared" si="0"/>
        <v>-7.6276276276276311</v>
      </c>
    </row>
    <row r="13" spans="1:9" ht="18" customHeight="1">
      <c r="A13" s="99"/>
      <c r="B13" s="99"/>
      <c r="C13" s="63"/>
      <c r="D13" s="62"/>
      <c r="E13" s="47" t="s">
        <v>25</v>
      </c>
      <c r="F13" s="54">
        <v>132</v>
      </c>
      <c r="G13" s="55">
        <f t="shared" si="1"/>
        <v>2.1998313462634533E-2</v>
      </c>
      <c r="H13" s="54">
        <v>168</v>
      </c>
      <c r="I13" s="55">
        <f t="shared" si="0"/>
        <v>-21.428571428571431</v>
      </c>
    </row>
    <row r="14" spans="1:9" ht="18" customHeight="1">
      <c r="A14" s="99"/>
      <c r="B14" s="99"/>
      <c r="C14" s="63"/>
      <c r="D14" s="61" t="s">
        <v>26</v>
      </c>
      <c r="E14" s="53"/>
      <c r="F14" s="54">
        <v>26526</v>
      </c>
      <c r="G14" s="55">
        <f t="shared" si="1"/>
        <v>4.4206610826503301</v>
      </c>
      <c r="H14" s="54">
        <v>20641</v>
      </c>
      <c r="I14" s="55">
        <f t="shared" si="0"/>
        <v>28.511215541882649</v>
      </c>
    </row>
    <row r="15" spans="1:9" ht="18" customHeight="1">
      <c r="A15" s="99"/>
      <c r="B15" s="99"/>
      <c r="C15" s="63"/>
      <c r="D15" s="63"/>
      <c r="E15" s="47" t="s">
        <v>27</v>
      </c>
      <c r="F15" s="54">
        <v>1165</v>
      </c>
      <c r="G15" s="55">
        <f t="shared" si="1"/>
        <v>0.19415178169673658</v>
      </c>
      <c r="H15" s="54">
        <v>1121</v>
      </c>
      <c r="I15" s="55">
        <f t="shared" si="0"/>
        <v>3.9250669045495012</v>
      </c>
    </row>
    <row r="16" spans="1:9" ht="18" customHeight="1">
      <c r="A16" s="99"/>
      <c r="B16" s="99"/>
      <c r="C16" s="63"/>
      <c r="D16" s="62"/>
      <c r="E16" s="47" t="s">
        <v>28</v>
      </c>
      <c r="F16" s="54">
        <v>25361</v>
      </c>
      <c r="G16" s="55">
        <f t="shared" si="1"/>
        <v>4.2265093009535937</v>
      </c>
      <c r="H16" s="54">
        <v>19520</v>
      </c>
      <c r="I16" s="55">
        <f t="shared" si="0"/>
        <v>29.923155737704921</v>
      </c>
    </row>
    <row r="17" spans="1:9" ht="18" customHeight="1">
      <c r="A17" s="99"/>
      <c r="B17" s="99"/>
      <c r="C17" s="63"/>
      <c r="D17" s="100" t="s">
        <v>29</v>
      </c>
      <c r="E17" s="101"/>
      <c r="F17" s="54">
        <v>40706</v>
      </c>
      <c r="G17" s="55">
        <f t="shared" si="1"/>
        <v>6.7838132409848582</v>
      </c>
      <c r="H17" s="54">
        <v>37063</v>
      </c>
      <c r="I17" s="55">
        <f t="shared" si="0"/>
        <v>9.8292097239834888</v>
      </c>
    </row>
    <row r="18" spans="1:9" ht="18" customHeight="1">
      <c r="A18" s="99"/>
      <c r="B18" s="99"/>
      <c r="C18" s="63"/>
      <c r="D18" s="100" t="s">
        <v>93</v>
      </c>
      <c r="E18" s="102"/>
      <c r="F18" s="54">
        <v>1897</v>
      </c>
      <c r="G18" s="55">
        <f t="shared" si="1"/>
        <v>0.31614242908043716</v>
      </c>
      <c r="H18" s="54">
        <v>2017</v>
      </c>
      <c r="I18" s="55">
        <f t="shared" si="0"/>
        <v>-5.9494298463063977</v>
      </c>
    </row>
    <row r="19" spans="1:9" ht="18" customHeight="1">
      <c r="A19" s="99"/>
      <c r="B19" s="99"/>
      <c r="C19" s="62"/>
      <c r="D19" s="100" t="s">
        <v>94</v>
      </c>
      <c r="E19" s="102"/>
      <c r="F19" s="97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9"/>
      <c r="B20" s="99"/>
      <c r="C20" s="53" t="s">
        <v>4</v>
      </c>
      <c r="D20" s="53"/>
      <c r="E20" s="53"/>
      <c r="F20" s="54">
        <v>14689</v>
      </c>
      <c r="G20" s="55">
        <f t="shared" si="1"/>
        <v>2.4479789882775651</v>
      </c>
      <c r="H20" s="54">
        <v>13355</v>
      </c>
      <c r="I20" s="55">
        <f t="shared" si="0"/>
        <v>9.9887682515911624</v>
      </c>
    </row>
    <row r="21" spans="1:9" ht="18" customHeight="1">
      <c r="A21" s="99"/>
      <c r="B21" s="99"/>
      <c r="C21" s="53" t="s">
        <v>5</v>
      </c>
      <c r="D21" s="53"/>
      <c r="E21" s="53"/>
      <c r="F21" s="54">
        <v>155668</v>
      </c>
      <c r="G21" s="55">
        <f t="shared" si="1"/>
        <v>25.942677728040852</v>
      </c>
      <c r="H21" s="54">
        <v>138046</v>
      </c>
      <c r="I21" s="55">
        <f t="shared" si="0"/>
        <v>12.765310114019957</v>
      </c>
    </row>
    <row r="22" spans="1:9" ht="18" customHeight="1">
      <c r="A22" s="99"/>
      <c r="B22" s="99"/>
      <c r="C22" s="53" t="s">
        <v>30</v>
      </c>
      <c r="D22" s="53"/>
      <c r="E22" s="53"/>
      <c r="F22" s="54">
        <v>8966</v>
      </c>
      <c r="G22" s="55">
        <f t="shared" si="1"/>
        <v>1.4942187765604635</v>
      </c>
      <c r="H22" s="54">
        <v>9027</v>
      </c>
      <c r="I22" s="55">
        <f t="shared" si="0"/>
        <v>-0.67575052619918141</v>
      </c>
    </row>
    <row r="23" spans="1:9" ht="18" customHeight="1">
      <c r="A23" s="99"/>
      <c r="B23" s="99"/>
      <c r="C23" s="53" t="s">
        <v>6</v>
      </c>
      <c r="D23" s="53"/>
      <c r="E23" s="53"/>
      <c r="F23" s="54">
        <v>107449</v>
      </c>
      <c r="G23" s="55">
        <f t="shared" si="1"/>
        <v>17.90679381247438</v>
      </c>
      <c r="H23" s="54">
        <v>109722</v>
      </c>
      <c r="I23" s="55">
        <f t="shared" si="0"/>
        <v>-2.071599132352675</v>
      </c>
    </row>
    <row r="24" spans="1:9" ht="18" customHeight="1">
      <c r="A24" s="99"/>
      <c r="B24" s="99"/>
      <c r="C24" s="53" t="s">
        <v>31</v>
      </c>
      <c r="D24" s="53"/>
      <c r="E24" s="53"/>
      <c r="F24" s="54">
        <v>2996</v>
      </c>
      <c r="G24" s="55">
        <f t="shared" si="1"/>
        <v>0.49929505404585645</v>
      </c>
      <c r="H24" s="54">
        <v>3588</v>
      </c>
      <c r="I24" s="55">
        <f t="shared" si="0"/>
        <v>-16.499442586399105</v>
      </c>
    </row>
    <row r="25" spans="1:9" ht="18" customHeight="1">
      <c r="A25" s="99"/>
      <c r="B25" s="99"/>
      <c r="C25" s="53" t="s">
        <v>7</v>
      </c>
      <c r="D25" s="53"/>
      <c r="E25" s="53"/>
      <c r="F25" s="54">
        <v>63908</v>
      </c>
      <c r="G25" s="55">
        <f t="shared" si="1"/>
        <v>10.650516793712482</v>
      </c>
      <c r="H25" s="54">
        <v>70261</v>
      </c>
      <c r="I25" s="55">
        <f t="shared" si="0"/>
        <v>-9.0420005408405775</v>
      </c>
    </row>
    <row r="26" spans="1:9" ht="18" customHeight="1">
      <c r="A26" s="99"/>
      <c r="B26" s="99"/>
      <c r="C26" s="53" t="s">
        <v>8</v>
      </c>
      <c r="D26" s="53"/>
      <c r="E26" s="53"/>
      <c r="F26" s="54">
        <v>121545</v>
      </c>
      <c r="G26" s="55">
        <f t="shared" si="1"/>
        <v>20.255947044059955</v>
      </c>
      <c r="H26" s="54">
        <v>133674</v>
      </c>
      <c r="I26" s="55">
        <f t="shared" si="0"/>
        <v>-9.0735670362224514</v>
      </c>
    </row>
    <row r="27" spans="1:9" ht="18" customHeight="1">
      <c r="A27" s="99"/>
      <c r="B27" s="99"/>
      <c r="C27" s="53" t="s">
        <v>9</v>
      </c>
      <c r="D27" s="53"/>
      <c r="E27" s="53"/>
      <c r="F27" s="54">
        <f>SUM(F9,F20:F26)</f>
        <v>600046</v>
      </c>
      <c r="G27" s="55">
        <f t="shared" si="1"/>
        <v>100</v>
      </c>
      <c r="H27" s="54">
        <v>592744</v>
      </c>
      <c r="I27" s="55">
        <f t="shared" si="0"/>
        <v>1.231897750124844</v>
      </c>
    </row>
    <row r="28" spans="1:9" ht="18" customHeight="1">
      <c r="A28" s="99"/>
      <c r="B28" s="99" t="s">
        <v>88</v>
      </c>
      <c r="C28" s="61" t="s">
        <v>10</v>
      </c>
      <c r="D28" s="53"/>
      <c r="E28" s="53"/>
      <c r="F28" s="54">
        <f>F29+F30+F31</f>
        <v>193879</v>
      </c>
      <c r="G28" s="55">
        <f t="shared" ref="G28:G45" si="2">F28/$F$45*100</f>
        <v>33.904769565992929</v>
      </c>
      <c r="H28" s="54">
        <v>194681</v>
      </c>
      <c r="I28" s="55">
        <f t="shared" si="0"/>
        <v>-0.41195596899543663</v>
      </c>
    </row>
    <row r="29" spans="1:9" ht="18" customHeight="1">
      <c r="A29" s="99"/>
      <c r="B29" s="99"/>
      <c r="C29" s="63"/>
      <c r="D29" s="53" t="s">
        <v>11</v>
      </c>
      <c r="E29" s="53"/>
      <c r="F29" s="54">
        <v>113261</v>
      </c>
      <c r="G29" s="55">
        <f t="shared" si="2"/>
        <v>19.806622201548002</v>
      </c>
      <c r="H29" s="54">
        <v>113356</v>
      </c>
      <c r="I29" s="55">
        <f t="shared" si="0"/>
        <v>-8.3806768058147796E-2</v>
      </c>
    </row>
    <row r="30" spans="1:9" ht="18" customHeight="1">
      <c r="A30" s="99"/>
      <c r="B30" s="99"/>
      <c r="C30" s="63"/>
      <c r="D30" s="53" t="s">
        <v>32</v>
      </c>
      <c r="E30" s="53"/>
      <c r="F30" s="54">
        <v>8201</v>
      </c>
      <c r="G30" s="55">
        <f t="shared" si="2"/>
        <v>1.4341574652783851</v>
      </c>
      <c r="H30" s="54">
        <v>7641</v>
      </c>
      <c r="I30" s="55">
        <f t="shared" si="0"/>
        <v>7.3288836539719959</v>
      </c>
    </row>
    <row r="31" spans="1:9" ht="18" customHeight="1">
      <c r="A31" s="99"/>
      <c r="B31" s="99"/>
      <c r="C31" s="62"/>
      <c r="D31" s="53" t="s">
        <v>12</v>
      </c>
      <c r="E31" s="53"/>
      <c r="F31" s="54">
        <v>72417</v>
      </c>
      <c r="G31" s="55">
        <f t="shared" si="2"/>
        <v>12.663989899166541</v>
      </c>
      <c r="H31" s="54">
        <v>73684</v>
      </c>
      <c r="I31" s="55">
        <f t="shared" si="0"/>
        <v>-1.7195049128711837</v>
      </c>
    </row>
    <row r="32" spans="1:9" ht="18" customHeight="1">
      <c r="A32" s="99"/>
      <c r="B32" s="99"/>
      <c r="C32" s="61" t="s">
        <v>13</v>
      </c>
      <c r="D32" s="53"/>
      <c r="E32" s="53"/>
      <c r="F32" s="54">
        <f>SUM(F33:F38)</f>
        <v>272363</v>
      </c>
      <c r="G32" s="55">
        <f t="shared" si="2"/>
        <v>47.629731705355049</v>
      </c>
      <c r="H32" s="54">
        <v>252477</v>
      </c>
      <c r="I32" s="55">
        <f t="shared" si="0"/>
        <v>7.8763610150627494</v>
      </c>
    </row>
    <row r="33" spans="1:9" ht="18" customHeight="1">
      <c r="A33" s="99"/>
      <c r="B33" s="99"/>
      <c r="C33" s="63"/>
      <c r="D33" s="53" t="s">
        <v>14</v>
      </c>
      <c r="E33" s="53"/>
      <c r="F33" s="54">
        <v>34501</v>
      </c>
      <c r="G33" s="55">
        <f t="shared" si="2"/>
        <v>6.0333943067393685</v>
      </c>
      <c r="H33" s="54">
        <v>21923</v>
      </c>
      <c r="I33" s="55">
        <f t="shared" si="0"/>
        <v>57.373534643981202</v>
      </c>
    </row>
    <row r="34" spans="1:9" ht="18" customHeight="1">
      <c r="A34" s="99"/>
      <c r="B34" s="99"/>
      <c r="C34" s="63"/>
      <c r="D34" s="53" t="s">
        <v>33</v>
      </c>
      <c r="E34" s="53"/>
      <c r="F34" s="54">
        <v>5235</v>
      </c>
      <c r="G34" s="55">
        <f t="shared" si="2"/>
        <v>0.91547547015392583</v>
      </c>
      <c r="H34" s="54">
        <v>3447</v>
      </c>
      <c r="I34" s="55">
        <f t="shared" si="0"/>
        <v>51.871192341166235</v>
      </c>
    </row>
    <row r="35" spans="1:9" ht="18" customHeight="1">
      <c r="A35" s="99"/>
      <c r="B35" s="99"/>
      <c r="C35" s="63"/>
      <c r="D35" s="53" t="s">
        <v>34</v>
      </c>
      <c r="E35" s="53"/>
      <c r="F35" s="54">
        <v>130299</v>
      </c>
      <c r="G35" s="55">
        <f t="shared" si="2"/>
        <v>22.786158220742383</v>
      </c>
      <c r="H35" s="54">
        <v>119823</v>
      </c>
      <c r="I35" s="55">
        <f t="shared" si="0"/>
        <v>8.7428957712626154</v>
      </c>
    </row>
    <row r="36" spans="1:9" ht="18" customHeight="1">
      <c r="A36" s="99"/>
      <c r="B36" s="99"/>
      <c r="C36" s="63"/>
      <c r="D36" s="53" t="s">
        <v>35</v>
      </c>
      <c r="E36" s="53"/>
      <c r="F36" s="54">
        <v>5023</v>
      </c>
      <c r="G36" s="55">
        <f t="shared" si="2"/>
        <v>0.87840177394138863</v>
      </c>
      <c r="H36" s="54">
        <v>4769</v>
      </c>
      <c r="I36" s="55">
        <f t="shared" si="0"/>
        <v>5.3260641643950501</v>
      </c>
    </row>
    <row r="37" spans="1:9" ht="18" customHeight="1">
      <c r="A37" s="99"/>
      <c r="B37" s="99"/>
      <c r="C37" s="63"/>
      <c r="D37" s="53" t="s">
        <v>15</v>
      </c>
      <c r="E37" s="53"/>
      <c r="F37" s="54">
        <v>19930</v>
      </c>
      <c r="G37" s="55">
        <f t="shared" si="2"/>
        <v>3.4852771958295587</v>
      </c>
      <c r="H37" s="54">
        <v>2252</v>
      </c>
      <c r="I37" s="55">
        <f t="shared" si="0"/>
        <v>784.99111900532853</v>
      </c>
    </row>
    <row r="38" spans="1:9" ht="18" customHeight="1">
      <c r="A38" s="99"/>
      <c r="B38" s="99"/>
      <c r="C38" s="62"/>
      <c r="D38" s="53" t="s">
        <v>36</v>
      </c>
      <c r="E38" s="53"/>
      <c r="F38" s="54">
        <v>77375</v>
      </c>
      <c r="G38" s="55">
        <f t="shared" si="2"/>
        <v>13.531024737948425</v>
      </c>
      <c r="H38" s="54">
        <v>100263</v>
      </c>
      <c r="I38" s="55">
        <f t="shared" si="0"/>
        <v>-22.827962458733531</v>
      </c>
    </row>
    <row r="39" spans="1:9" ht="18" customHeight="1">
      <c r="A39" s="99"/>
      <c r="B39" s="99"/>
      <c r="C39" s="61" t="s">
        <v>16</v>
      </c>
      <c r="D39" s="53"/>
      <c r="E39" s="53"/>
      <c r="F39" s="54">
        <v>105592</v>
      </c>
      <c r="G39" s="55">
        <f t="shared" si="2"/>
        <v>18.465498728652022</v>
      </c>
      <c r="H39" s="54">
        <v>119559</v>
      </c>
      <c r="I39" s="55">
        <f t="shared" si="0"/>
        <v>-11.682098378206573</v>
      </c>
    </row>
    <row r="40" spans="1:9" ht="18" customHeight="1">
      <c r="A40" s="99"/>
      <c r="B40" s="99"/>
      <c r="C40" s="63"/>
      <c r="D40" s="61" t="s">
        <v>17</v>
      </c>
      <c r="E40" s="53"/>
      <c r="F40" s="54">
        <v>104379</v>
      </c>
      <c r="G40" s="55">
        <f t="shared" si="2"/>
        <v>18.25337423098312</v>
      </c>
      <c r="H40" s="54">
        <v>114829</v>
      </c>
      <c r="I40" s="55">
        <f t="shared" si="0"/>
        <v>-9.1004885525433501</v>
      </c>
    </row>
    <row r="41" spans="1:9" ht="18" customHeight="1">
      <c r="A41" s="99"/>
      <c r="B41" s="99"/>
      <c r="C41" s="63"/>
      <c r="D41" s="63"/>
      <c r="E41" s="57" t="s">
        <v>91</v>
      </c>
      <c r="F41" s="54">
        <v>79190</v>
      </c>
      <c r="G41" s="55">
        <f t="shared" si="2"/>
        <v>13.848424542786894</v>
      </c>
      <c r="H41" s="54">
        <v>90280</v>
      </c>
      <c r="I41" s="58">
        <f t="shared" si="0"/>
        <v>-12.284005316792202</v>
      </c>
    </row>
    <row r="42" spans="1:9" ht="18" customHeight="1">
      <c r="A42" s="99"/>
      <c r="B42" s="99"/>
      <c r="C42" s="63"/>
      <c r="D42" s="62"/>
      <c r="E42" s="47" t="s">
        <v>37</v>
      </c>
      <c r="F42" s="54">
        <v>25189</v>
      </c>
      <c r="G42" s="55">
        <f t="shared" si="2"/>
        <v>4.4049496881962247</v>
      </c>
      <c r="H42" s="54">
        <v>24549</v>
      </c>
      <c r="I42" s="58">
        <f t="shared" si="0"/>
        <v>2.6070308362866168</v>
      </c>
    </row>
    <row r="43" spans="1:9" ht="18" customHeight="1">
      <c r="A43" s="99"/>
      <c r="B43" s="99"/>
      <c r="C43" s="63"/>
      <c r="D43" s="53" t="s">
        <v>38</v>
      </c>
      <c r="E43" s="53"/>
      <c r="F43" s="54">
        <v>1213</v>
      </c>
      <c r="G43" s="55">
        <f t="shared" si="2"/>
        <v>0.2121244976689039</v>
      </c>
      <c r="H43" s="54">
        <v>4730</v>
      </c>
      <c r="I43" s="58">
        <f t="shared" si="0"/>
        <v>-74.355179704016919</v>
      </c>
    </row>
    <row r="44" spans="1:9" ht="18" customHeight="1">
      <c r="A44" s="99"/>
      <c r="B44" s="99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9"/>
      <c r="B45" s="99"/>
      <c r="C45" s="47" t="s">
        <v>18</v>
      </c>
      <c r="D45" s="47"/>
      <c r="E45" s="47"/>
      <c r="F45" s="54">
        <f>SUM(F28,F32,F39)</f>
        <v>571834</v>
      </c>
      <c r="G45" s="55">
        <f t="shared" si="2"/>
        <v>100</v>
      </c>
      <c r="H45" s="54">
        <v>566717</v>
      </c>
      <c r="I45" s="55">
        <f t="shared" si="0"/>
        <v>0.90291979947663137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85" zoomScaleNormal="100" zoomScaleSheetLayoutView="85" workbookViewId="0">
      <pane xSplit="4" ySplit="6" topLeftCell="E16" activePane="bottomRight" state="frozen"/>
      <selection activeCell="L8" sqref="L8"/>
      <selection pane="topRight" activeCell="L8" sqref="L8"/>
      <selection pane="bottomLeft" activeCell="L8" sqref="L8"/>
      <selection pane="bottomRight" activeCell="O33" sqref="O33"/>
    </sheetView>
  </sheetViews>
  <sheetFormatPr defaultColWidth="9" defaultRowHeight="13.2"/>
  <cols>
    <col min="1" max="1" width="5.33203125" style="2" customWidth="1"/>
    <col min="2" max="2" width="3.109375" style="2" customWidth="1"/>
    <col min="3" max="3" width="34.77734375" style="2" customWidth="1"/>
    <col min="4" max="9" width="11.88671875" style="2" customWidth="1"/>
    <col min="10" max="16384" width="9" style="2"/>
  </cols>
  <sheetData>
    <row r="1" spans="1:9" ht="33.9" customHeight="1">
      <c r="A1" s="33" t="s">
        <v>0</v>
      </c>
      <c r="B1" s="33"/>
      <c r="C1" s="21" t="s">
        <v>259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231</v>
      </c>
      <c r="F6" s="36" t="s">
        <v>232</v>
      </c>
      <c r="G6" s="36" t="s">
        <v>233</v>
      </c>
      <c r="H6" s="36" t="s">
        <v>234</v>
      </c>
      <c r="I6" s="36" t="s">
        <v>248</v>
      </c>
    </row>
    <row r="7" spans="1:9" ht="27" customHeight="1">
      <c r="A7" s="99" t="s">
        <v>115</v>
      </c>
      <c r="B7" s="61" t="s">
        <v>116</v>
      </c>
      <c r="C7" s="53"/>
      <c r="D7" s="66" t="s">
        <v>117</v>
      </c>
      <c r="E7" s="70">
        <v>462932</v>
      </c>
      <c r="F7" s="36">
        <v>459856</v>
      </c>
      <c r="G7" s="36">
        <v>468395</v>
      </c>
      <c r="H7" s="36">
        <v>592744</v>
      </c>
      <c r="I7" s="36">
        <v>600046</v>
      </c>
    </row>
    <row r="8" spans="1:9" ht="27" customHeight="1">
      <c r="A8" s="99"/>
      <c r="B8" s="80"/>
      <c r="C8" s="53" t="s">
        <v>118</v>
      </c>
      <c r="D8" s="66" t="s">
        <v>41</v>
      </c>
      <c r="E8" s="71">
        <v>256393</v>
      </c>
      <c r="F8" s="71">
        <v>262105</v>
      </c>
      <c r="G8" s="71">
        <v>260427</v>
      </c>
      <c r="H8" s="71">
        <v>267051</v>
      </c>
      <c r="I8" s="72">
        <v>295727</v>
      </c>
    </row>
    <row r="9" spans="1:9" ht="27" customHeight="1">
      <c r="A9" s="99"/>
      <c r="B9" s="53" t="s">
        <v>119</v>
      </c>
      <c r="C9" s="53"/>
      <c r="D9" s="66"/>
      <c r="E9" s="71">
        <v>446067</v>
      </c>
      <c r="F9" s="71">
        <v>445137</v>
      </c>
      <c r="G9" s="71">
        <v>451981</v>
      </c>
      <c r="H9" s="71">
        <v>566717</v>
      </c>
      <c r="I9" s="73">
        <v>571834</v>
      </c>
    </row>
    <row r="10" spans="1:9" ht="27" customHeight="1">
      <c r="A10" s="99"/>
      <c r="B10" s="53" t="s">
        <v>120</v>
      </c>
      <c r="C10" s="53"/>
      <c r="D10" s="66"/>
      <c r="E10" s="71">
        <v>16865</v>
      </c>
      <c r="F10" s="71">
        <v>14718</v>
      </c>
      <c r="G10" s="71">
        <v>16414</v>
      </c>
      <c r="H10" s="71">
        <v>26027</v>
      </c>
      <c r="I10" s="73">
        <v>28213</v>
      </c>
    </row>
    <row r="11" spans="1:9" ht="27" customHeight="1">
      <c r="A11" s="99"/>
      <c r="B11" s="53" t="s">
        <v>121</v>
      </c>
      <c r="C11" s="53"/>
      <c r="D11" s="66"/>
      <c r="E11" s="71">
        <v>12055</v>
      </c>
      <c r="F11" s="71">
        <v>10216</v>
      </c>
      <c r="G11" s="71">
        <v>12252</v>
      </c>
      <c r="H11" s="71">
        <v>13938</v>
      </c>
      <c r="I11" s="73">
        <v>24866</v>
      </c>
    </row>
    <row r="12" spans="1:9" ht="27" customHeight="1">
      <c r="A12" s="99"/>
      <c r="B12" s="53" t="s">
        <v>122</v>
      </c>
      <c r="C12" s="53"/>
      <c r="D12" s="66"/>
      <c r="E12" s="71">
        <v>4810</v>
      </c>
      <c r="F12" s="71">
        <v>4502</v>
      </c>
      <c r="G12" s="71">
        <v>4163</v>
      </c>
      <c r="H12" s="71">
        <v>12089</v>
      </c>
      <c r="I12" s="73">
        <v>3346</v>
      </c>
    </row>
    <row r="13" spans="1:9" ht="27" customHeight="1">
      <c r="A13" s="99"/>
      <c r="B13" s="53" t="s">
        <v>123</v>
      </c>
      <c r="C13" s="53"/>
      <c r="D13" s="66"/>
      <c r="E13" s="71">
        <v>207</v>
      </c>
      <c r="F13" s="71">
        <v>-308</v>
      </c>
      <c r="G13" s="71">
        <v>-340</v>
      </c>
      <c r="H13" s="71">
        <v>7926</v>
      </c>
      <c r="I13" s="73">
        <v>-8743</v>
      </c>
    </row>
    <row r="14" spans="1:9" ht="27" customHeight="1">
      <c r="A14" s="99"/>
      <c r="B14" s="53" t="s">
        <v>124</v>
      </c>
      <c r="C14" s="53"/>
      <c r="D14" s="66"/>
      <c r="E14" s="71">
        <v>0</v>
      </c>
      <c r="F14" s="71">
        <v>0</v>
      </c>
      <c r="G14" s="71">
        <v>0</v>
      </c>
      <c r="H14" s="71">
        <v>0</v>
      </c>
      <c r="I14" s="73">
        <v>0</v>
      </c>
    </row>
    <row r="15" spans="1:9" ht="27" customHeight="1">
      <c r="A15" s="99"/>
      <c r="B15" s="53" t="s">
        <v>125</v>
      </c>
      <c r="C15" s="53"/>
      <c r="D15" s="66"/>
      <c r="E15" s="71">
        <v>219</v>
      </c>
      <c r="F15" s="71">
        <v>-2796</v>
      </c>
      <c r="G15" s="71">
        <v>-3811</v>
      </c>
      <c r="H15" s="71">
        <v>7931</v>
      </c>
      <c r="I15" s="73">
        <v>260</v>
      </c>
    </row>
    <row r="16" spans="1:9" ht="27" customHeight="1">
      <c r="A16" s="99"/>
      <c r="B16" s="53" t="s">
        <v>126</v>
      </c>
      <c r="C16" s="53"/>
      <c r="D16" s="66" t="s">
        <v>42</v>
      </c>
      <c r="E16" s="71">
        <v>81009</v>
      </c>
      <c r="F16" s="71">
        <v>74465</v>
      </c>
      <c r="G16" s="71">
        <v>68737</v>
      </c>
      <c r="H16" s="71">
        <v>68429</v>
      </c>
      <c r="I16" s="73">
        <v>86353</v>
      </c>
    </row>
    <row r="17" spans="1:9" ht="27" customHeight="1">
      <c r="A17" s="99"/>
      <c r="B17" s="53" t="s">
        <v>127</v>
      </c>
      <c r="C17" s="53"/>
      <c r="D17" s="66" t="s">
        <v>43</v>
      </c>
      <c r="E17" s="71">
        <v>25031</v>
      </c>
      <c r="F17" s="71">
        <v>29370</v>
      </c>
      <c r="G17" s="71">
        <v>30134</v>
      </c>
      <c r="H17" s="71">
        <v>39833</v>
      </c>
      <c r="I17" s="73">
        <v>37283</v>
      </c>
    </row>
    <row r="18" spans="1:9" ht="27" customHeight="1">
      <c r="A18" s="99"/>
      <c r="B18" s="53" t="s">
        <v>128</v>
      </c>
      <c r="C18" s="53"/>
      <c r="D18" s="66" t="s">
        <v>44</v>
      </c>
      <c r="E18" s="71">
        <v>952296</v>
      </c>
      <c r="F18" s="71">
        <v>939624</v>
      </c>
      <c r="G18" s="71">
        <v>939828</v>
      </c>
      <c r="H18" s="71">
        <v>940464</v>
      </c>
      <c r="I18" s="73">
        <v>935155</v>
      </c>
    </row>
    <row r="19" spans="1:9" ht="27" customHeight="1">
      <c r="A19" s="99"/>
      <c r="B19" s="53" t="s">
        <v>129</v>
      </c>
      <c r="C19" s="53"/>
      <c r="D19" s="66" t="s">
        <v>130</v>
      </c>
      <c r="E19" s="71">
        <f>E17+E18-E16</f>
        <v>896318</v>
      </c>
      <c r="F19" s="71">
        <f>F17+F18-F16</f>
        <v>894529</v>
      </c>
      <c r="G19" s="71">
        <f>G17+G18-G16</f>
        <v>901225</v>
      </c>
      <c r="H19" s="71">
        <f>H17+H18-H16</f>
        <v>911868</v>
      </c>
      <c r="I19" s="71">
        <f>I17+I18-I16</f>
        <v>886085</v>
      </c>
    </row>
    <row r="20" spans="1:9" ht="27" customHeight="1">
      <c r="A20" s="99"/>
      <c r="B20" s="53" t="s">
        <v>131</v>
      </c>
      <c r="C20" s="53"/>
      <c r="D20" s="66" t="s">
        <v>132</v>
      </c>
      <c r="E20" s="74">
        <f>E18/E8</f>
        <v>3.7142043659538286</v>
      </c>
      <c r="F20" s="74">
        <f>F18/F8</f>
        <v>3.5849144426851836</v>
      </c>
      <c r="G20" s="74">
        <f>G18/G8</f>
        <v>3.6087963229619047</v>
      </c>
      <c r="H20" s="74">
        <f>H18/H8</f>
        <v>3.5216644011817966</v>
      </c>
      <c r="I20" s="74">
        <f>I18/I8</f>
        <v>3.1622239430285366</v>
      </c>
    </row>
    <row r="21" spans="1:9" ht="27" customHeight="1">
      <c r="A21" s="99"/>
      <c r="B21" s="53" t="s">
        <v>133</v>
      </c>
      <c r="C21" s="53"/>
      <c r="D21" s="66" t="s">
        <v>134</v>
      </c>
      <c r="E21" s="74">
        <f>E19/E8</f>
        <v>3.4958754724192938</v>
      </c>
      <c r="F21" s="74">
        <f>F19/F8</f>
        <v>3.4128650731577039</v>
      </c>
      <c r="G21" s="74">
        <f>G19/G8</f>
        <v>3.4605666847139505</v>
      </c>
      <c r="H21" s="74">
        <f>H19/H8</f>
        <v>3.4145837311974119</v>
      </c>
      <c r="I21" s="74">
        <f>I19/I8</f>
        <v>2.9962938791520557</v>
      </c>
    </row>
    <row r="22" spans="1:9" ht="27" customHeight="1">
      <c r="A22" s="99"/>
      <c r="B22" s="53" t="s">
        <v>135</v>
      </c>
      <c r="C22" s="53"/>
      <c r="D22" s="66" t="s">
        <v>136</v>
      </c>
      <c r="E22" s="71">
        <f>E18/E24*1000000</f>
        <v>1140569.8681326578</v>
      </c>
      <c r="F22" s="71">
        <f>F18/F24*1000000</f>
        <v>1125392.5478782651</v>
      </c>
      <c r="G22" s="71">
        <f>G18/G24*1000000</f>
        <v>1125636.8797384212</v>
      </c>
      <c r="H22" s="71">
        <f>H18/H24*1000000</f>
        <v>1161103.936669572</v>
      </c>
      <c r="I22" s="71">
        <f>I18/I24*1000000</f>
        <v>1154549.4052895524</v>
      </c>
    </row>
    <row r="23" spans="1:9" ht="27" customHeight="1">
      <c r="A23" s="99"/>
      <c r="B23" s="53" t="s">
        <v>137</v>
      </c>
      <c r="C23" s="53"/>
      <c r="D23" s="66" t="s">
        <v>138</v>
      </c>
      <c r="E23" s="71">
        <f>E19/E24*1000000</f>
        <v>1073524.7266237889</v>
      </c>
      <c r="F23" s="71">
        <f>F19/F24*1000000</f>
        <v>1071382.0320266369</v>
      </c>
      <c r="G23" s="71">
        <f>G19/G24*1000000</f>
        <v>1079401.8660246967</v>
      </c>
      <c r="H23" s="71">
        <f>H19/H24*1000000</f>
        <v>1125799.0997241887</v>
      </c>
      <c r="I23" s="71">
        <f>I19/I24*1000000</f>
        <v>1093967.213762417</v>
      </c>
    </row>
    <row r="24" spans="1:9" ht="27" customHeight="1">
      <c r="A24" s="99"/>
      <c r="B24" s="75" t="s">
        <v>139</v>
      </c>
      <c r="C24" s="76"/>
      <c r="D24" s="66" t="s">
        <v>140</v>
      </c>
      <c r="E24" s="71">
        <v>834930</v>
      </c>
      <c r="F24" s="71">
        <f>E24</f>
        <v>834930</v>
      </c>
      <c r="G24" s="71">
        <f>F24</f>
        <v>834930</v>
      </c>
      <c r="H24" s="73">
        <v>809974</v>
      </c>
      <c r="I24" s="73">
        <f>H24</f>
        <v>809974</v>
      </c>
    </row>
    <row r="25" spans="1:9" ht="27" customHeight="1">
      <c r="A25" s="99"/>
      <c r="B25" s="47" t="s">
        <v>141</v>
      </c>
      <c r="C25" s="47"/>
      <c r="D25" s="47"/>
      <c r="E25" s="71">
        <v>261115</v>
      </c>
      <c r="F25" s="71">
        <v>258035</v>
      </c>
      <c r="G25" s="71">
        <v>260600</v>
      </c>
      <c r="H25" s="71">
        <v>264211</v>
      </c>
      <c r="I25" s="54">
        <v>276063</v>
      </c>
    </row>
    <row r="26" spans="1:9" ht="27" customHeight="1">
      <c r="A26" s="99"/>
      <c r="B26" s="47" t="s">
        <v>142</v>
      </c>
      <c r="C26" s="47"/>
      <c r="D26" s="47"/>
      <c r="E26" s="77">
        <v>0.41399999999999998</v>
      </c>
      <c r="F26" s="77">
        <v>0.41799999999999998</v>
      </c>
      <c r="G26" s="77">
        <v>0.41499999999999998</v>
      </c>
      <c r="H26" s="77">
        <v>0.40856999999999999</v>
      </c>
      <c r="I26" s="78">
        <v>0.38431999999999999</v>
      </c>
    </row>
    <row r="27" spans="1:9" ht="27" customHeight="1">
      <c r="A27" s="99"/>
      <c r="B27" s="47" t="s">
        <v>143</v>
      </c>
      <c r="C27" s="47"/>
      <c r="D27" s="47"/>
      <c r="E27" s="58">
        <v>1.8</v>
      </c>
      <c r="F27" s="58">
        <v>1.7</v>
      </c>
      <c r="G27" s="58">
        <v>1.6</v>
      </c>
      <c r="H27" s="58">
        <v>4.5999999999999996</v>
      </c>
      <c r="I27" s="55">
        <v>1.2</v>
      </c>
    </row>
    <row r="28" spans="1:9" ht="27" customHeight="1">
      <c r="A28" s="99"/>
      <c r="B28" s="47" t="s">
        <v>144</v>
      </c>
      <c r="C28" s="47"/>
      <c r="D28" s="47"/>
      <c r="E28" s="58">
        <v>96.5</v>
      </c>
      <c r="F28" s="58">
        <v>94.9</v>
      </c>
      <c r="G28" s="58">
        <v>94.8</v>
      </c>
      <c r="H28" s="58">
        <v>93.2</v>
      </c>
      <c r="I28" s="55">
        <v>84.5</v>
      </c>
    </row>
    <row r="29" spans="1:9" ht="27" customHeight="1">
      <c r="A29" s="99"/>
      <c r="B29" s="47" t="s">
        <v>145</v>
      </c>
      <c r="C29" s="47"/>
      <c r="D29" s="47"/>
      <c r="E29" s="58">
        <v>43.3</v>
      </c>
      <c r="F29" s="58">
        <v>42.8</v>
      </c>
      <c r="G29" s="58">
        <v>40.4</v>
      </c>
      <c r="H29" s="58">
        <v>43.951999999999998</v>
      </c>
      <c r="I29" s="55">
        <v>42.92</v>
      </c>
    </row>
    <row r="30" spans="1:9" ht="27" customHeight="1">
      <c r="A30" s="99"/>
      <c r="B30" s="99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5">
        <v>0</v>
      </c>
    </row>
    <row r="31" spans="1:9" ht="27" customHeight="1">
      <c r="A31" s="99"/>
      <c r="B31" s="99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5">
        <v>0</v>
      </c>
    </row>
    <row r="32" spans="1:9" ht="27" customHeight="1">
      <c r="A32" s="99"/>
      <c r="B32" s="99"/>
      <c r="C32" s="47" t="s">
        <v>149</v>
      </c>
      <c r="D32" s="47"/>
      <c r="E32" s="58">
        <v>15.2</v>
      </c>
      <c r="F32" s="58">
        <v>14.8</v>
      </c>
      <c r="G32" s="58">
        <v>13.6</v>
      </c>
      <c r="H32" s="58">
        <v>12.5</v>
      </c>
      <c r="I32" s="55">
        <v>11.6</v>
      </c>
    </row>
    <row r="33" spans="1:9" ht="27" customHeight="1">
      <c r="A33" s="99"/>
      <c r="B33" s="99"/>
      <c r="C33" s="47" t="s">
        <v>150</v>
      </c>
      <c r="D33" s="47"/>
      <c r="E33" s="58">
        <v>203.6</v>
      </c>
      <c r="F33" s="58">
        <v>206</v>
      </c>
      <c r="G33" s="58">
        <v>208.6</v>
      </c>
      <c r="H33" s="58">
        <v>204.8</v>
      </c>
      <c r="I33" s="79">
        <v>180.9</v>
      </c>
    </row>
    <row r="34" spans="1:9" ht="27" customHeight="1">
      <c r="A34" s="2" t="s">
        <v>264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3" firstPageNumber="2" fitToWidth="0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64" sqref="J64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259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243</v>
      </c>
      <c r="B5" s="12"/>
      <c r="C5" s="12"/>
      <c r="D5" s="12"/>
      <c r="K5" s="15"/>
      <c r="O5" s="15" t="s">
        <v>47</v>
      </c>
    </row>
    <row r="6" spans="1:25" ht="15.9" customHeight="1">
      <c r="A6" s="113" t="s">
        <v>48</v>
      </c>
      <c r="B6" s="114"/>
      <c r="C6" s="114"/>
      <c r="D6" s="114"/>
      <c r="E6" s="114"/>
      <c r="F6" s="106" t="s">
        <v>254</v>
      </c>
      <c r="G6" s="106"/>
      <c r="H6" s="106" t="s">
        <v>255</v>
      </c>
      <c r="I6" s="106"/>
      <c r="J6" s="106" t="s">
        <v>256</v>
      </c>
      <c r="K6" s="106"/>
      <c r="L6" s="106" t="s">
        <v>257</v>
      </c>
      <c r="M6" s="106"/>
      <c r="N6" s="105"/>
      <c r="O6" s="105"/>
    </row>
    <row r="7" spans="1:25" ht="15.9" customHeight="1">
      <c r="A7" s="114"/>
      <c r="B7" s="114"/>
      <c r="C7" s="114"/>
      <c r="D7" s="114"/>
      <c r="E7" s="114"/>
      <c r="F7" s="90" t="s">
        <v>242</v>
      </c>
      <c r="G7" s="90" t="s">
        <v>246</v>
      </c>
      <c r="H7" s="90" t="s">
        <v>242</v>
      </c>
      <c r="I7" s="93" t="s">
        <v>245</v>
      </c>
      <c r="J7" s="90" t="s">
        <v>242</v>
      </c>
      <c r="K7" s="93" t="s">
        <v>245</v>
      </c>
      <c r="L7" s="90" t="s">
        <v>242</v>
      </c>
      <c r="M7" s="93" t="s">
        <v>245</v>
      </c>
      <c r="N7" s="51" t="s">
        <v>242</v>
      </c>
      <c r="O7" s="81" t="s">
        <v>245</v>
      </c>
    </row>
    <row r="8" spans="1:25" ht="15.9" customHeight="1">
      <c r="A8" s="111" t="s">
        <v>82</v>
      </c>
      <c r="B8" s="61" t="s">
        <v>49</v>
      </c>
      <c r="C8" s="53"/>
      <c r="D8" s="53"/>
      <c r="E8" s="66" t="s">
        <v>40</v>
      </c>
      <c r="F8" s="85">
        <f>+F9+F10</f>
        <v>5054.3</v>
      </c>
      <c r="G8" s="85">
        <v>5428</v>
      </c>
      <c r="H8" s="85">
        <f>+H9+H10</f>
        <v>67</v>
      </c>
      <c r="I8" s="85">
        <v>15</v>
      </c>
      <c r="J8" s="85">
        <f>+J9+J10</f>
        <v>115</v>
      </c>
      <c r="K8" s="85">
        <v>98</v>
      </c>
      <c r="L8" s="85">
        <v>8402</v>
      </c>
      <c r="M8" s="85">
        <v>7945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111"/>
      <c r="B9" s="63"/>
      <c r="C9" s="53" t="s">
        <v>50</v>
      </c>
      <c r="D9" s="53"/>
      <c r="E9" s="66" t="s">
        <v>41</v>
      </c>
      <c r="F9" s="85">
        <v>5054</v>
      </c>
      <c r="G9" s="85">
        <v>5428</v>
      </c>
      <c r="H9" s="85">
        <v>67</v>
      </c>
      <c r="I9" s="85">
        <v>15</v>
      </c>
      <c r="J9" s="85">
        <v>115</v>
      </c>
      <c r="K9" s="85">
        <v>98</v>
      </c>
      <c r="L9" s="85">
        <v>8402</v>
      </c>
      <c r="M9" s="85">
        <v>7929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111"/>
      <c r="B10" s="62"/>
      <c r="C10" s="53" t="s">
        <v>51</v>
      </c>
      <c r="D10" s="53"/>
      <c r="E10" s="66" t="s">
        <v>42</v>
      </c>
      <c r="F10" s="85">
        <v>0.3</v>
      </c>
      <c r="G10" s="85">
        <v>0</v>
      </c>
      <c r="H10" s="85">
        <v>0</v>
      </c>
      <c r="I10" s="85">
        <v>0</v>
      </c>
      <c r="J10" s="91">
        <v>0</v>
      </c>
      <c r="K10" s="91">
        <v>0</v>
      </c>
      <c r="L10" s="85">
        <v>0</v>
      </c>
      <c r="M10" s="85">
        <v>16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111"/>
      <c r="B11" s="61" t="s">
        <v>52</v>
      </c>
      <c r="C11" s="53"/>
      <c r="D11" s="53"/>
      <c r="E11" s="66" t="s">
        <v>43</v>
      </c>
      <c r="F11" s="85">
        <f>+F12+F13</f>
        <v>3772</v>
      </c>
      <c r="G11" s="85">
        <v>4440</v>
      </c>
      <c r="H11" s="85">
        <f>+H12+H13</f>
        <v>126</v>
      </c>
      <c r="I11" s="85">
        <v>128</v>
      </c>
      <c r="J11" s="85">
        <f>+J12+J13</f>
        <v>103</v>
      </c>
      <c r="K11" s="85">
        <v>117</v>
      </c>
      <c r="L11" s="85">
        <v>8407</v>
      </c>
      <c r="M11" s="85">
        <v>8336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111"/>
      <c r="B12" s="63"/>
      <c r="C12" s="53" t="s">
        <v>53</v>
      </c>
      <c r="D12" s="53"/>
      <c r="E12" s="66" t="s">
        <v>44</v>
      </c>
      <c r="F12" s="85">
        <v>3771</v>
      </c>
      <c r="G12" s="85">
        <v>4437</v>
      </c>
      <c r="H12" s="85">
        <v>126</v>
      </c>
      <c r="I12" s="85">
        <v>128</v>
      </c>
      <c r="J12" s="85">
        <v>103</v>
      </c>
      <c r="K12" s="85">
        <v>117</v>
      </c>
      <c r="L12" s="85">
        <v>8407</v>
      </c>
      <c r="M12" s="85">
        <v>8316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111"/>
      <c r="B13" s="62"/>
      <c r="C13" s="53" t="s">
        <v>54</v>
      </c>
      <c r="D13" s="53"/>
      <c r="E13" s="66" t="s">
        <v>45</v>
      </c>
      <c r="F13" s="85">
        <v>1</v>
      </c>
      <c r="G13" s="85">
        <v>3</v>
      </c>
      <c r="H13" s="91">
        <v>0</v>
      </c>
      <c r="I13" s="91">
        <v>0</v>
      </c>
      <c r="J13" s="91">
        <v>0</v>
      </c>
      <c r="K13" s="91">
        <v>0</v>
      </c>
      <c r="L13" s="85">
        <v>0</v>
      </c>
      <c r="M13" s="85">
        <v>20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111"/>
      <c r="B14" s="53" t="s">
        <v>55</v>
      </c>
      <c r="C14" s="53"/>
      <c r="D14" s="53"/>
      <c r="E14" s="66" t="s">
        <v>152</v>
      </c>
      <c r="F14" s="85">
        <f t="shared" ref="F14:F15" si="0">F9-F12</f>
        <v>1283</v>
      </c>
      <c r="G14" s="85">
        <f t="shared" ref="G14:O15" si="1">G9-G12</f>
        <v>991</v>
      </c>
      <c r="H14" s="85">
        <f t="shared" si="1"/>
        <v>-59</v>
      </c>
      <c r="I14" s="85">
        <f t="shared" si="1"/>
        <v>-113</v>
      </c>
      <c r="J14" s="85">
        <f t="shared" si="1"/>
        <v>12</v>
      </c>
      <c r="K14" s="85">
        <f t="shared" si="1"/>
        <v>-19</v>
      </c>
      <c r="L14" s="85">
        <f t="shared" si="1"/>
        <v>-5</v>
      </c>
      <c r="M14" s="85">
        <f t="shared" si="1"/>
        <v>-387</v>
      </c>
      <c r="N14" s="54">
        <f t="shared" si="1"/>
        <v>0</v>
      </c>
      <c r="O14" s="54">
        <f t="shared" si="1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111"/>
      <c r="B15" s="53" t="s">
        <v>56</v>
      </c>
      <c r="C15" s="53"/>
      <c r="D15" s="53"/>
      <c r="E15" s="66" t="s">
        <v>153</v>
      </c>
      <c r="F15" s="85">
        <f t="shared" si="0"/>
        <v>-0.7</v>
      </c>
      <c r="G15" s="85">
        <f t="shared" si="1"/>
        <v>-3</v>
      </c>
      <c r="H15" s="85">
        <f t="shared" si="1"/>
        <v>0</v>
      </c>
      <c r="I15" s="85">
        <f t="shared" si="1"/>
        <v>0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 t="shared" si="1"/>
        <v>-4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111"/>
      <c r="B16" s="53" t="s">
        <v>57</v>
      </c>
      <c r="C16" s="53"/>
      <c r="D16" s="53"/>
      <c r="E16" s="66" t="s">
        <v>154</v>
      </c>
      <c r="F16" s="85">
        <f t="shared" ref="F16" si="2">F8-F11</f>
        <v>1282.3000000000002</v>
      </c>
      <c r="G16" s="85">
        <f t="shared" ref="G16:O16" si="3">G8-G11</f>
        <v>988</v>
      </c>
      <c r="H16" s="85">
        <f t="shared" si="3"/>
        <v>-59</v>
      </c>
      <c r="I16" s="85">
        <f t="shared" si="3"/>
        <v>-113</v>
      </c>
      <c r="J16" s="85">
        <f t="shared" si="3"/>
        <v>12</v>
      </c>
      <c r="K16" s="85">
        <f t="shared" si="3"/>
        <v>-19</v>
      </c>
      <c r="L16" s="85">
        <f t="shared" si="3"/>
        <v>-5</v>
      </c>
      <c r="M16" s="85">
        <f t="shared" si="3"/>
        <v>-391</v>
      </c>
      <c r="N16" s="54">
        <f t="shared" si="3"/>
        <v>0</v>
      </c>
      <c r="O16" s="54">
        <f t="shared" si="3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111"/>
      <c r="B17" s="53" t="s">
        <v>58</v>
      </c>
      <c r="C17" s="53"/>
      <c r="D17" s="53"/>
      <c r="E17" s="51"/>
      <c r="F17" s="91">
        <v>0</v>
      </c>
      <c r="G17" s="91">
        <v>0</v>
      </c>
      <c r="H17" s="91">
        <v>3685</v>
      </c>
      <c r="I17" s="91">
        <v>3626</v>
      </c>
      <c r="J17" s="85">
        <v>0</v>
      </c>
      <c r="K17" s="85">
        <v>0</v>
      </c>
      <c r="L17" s="85">
        <v>396</v>
      </c>
      <c r="M17" s="85">
        <v>391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111"/>
      <c r="B18" s="53" t="s">
        <v>59</v>
      </c>
      <c r="C18" s="53"/>
      <c r="D18" s="53"/>
      <c r="E18" s="51"/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111" t="s">
        <v>83</v>
      </c>
      <c r="B19" s="61" t="s">
        <v>60</v>
      </c>
      <c r="C19" s="53"/>
      <c r="D19" s="53"/>
      <c r="E19" s="66"/>
      <c r="F19" s="85">
        <v>37</v>
      </c>
      <c r="G19" s="85">
        <v>14</v>
      </c>
      <c r="H19" s="85">
        <v>0</v>
      </c>
      <c r="I19" s="85">
        <v>0</v>
      </c>
      <c r="J19" s="85">
        <v>0</v>
      </c>
      <c r="K19" s="85">
        <v>0</v>
      </c>
      <c r="L19" s="85">
        <v>2054</v>
      </c>
      <c r="M19" s="85">
        <v>2205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111"/>
      <c r="B20" s="62"/>
      <c r="C20" s="53" t="s">
        <v>61</v>
      </c>
      <c r="D20" s="53"/>
      <c r="E20" s="66"/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91">
        <v>0</v>
      </c>
      <c r="L20" s="85">
        <v>431</v>
      </c>
      <c r="M20" s="85">
        <v>452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111"/>
      <c r="B21" s="80" t="s">
        <v>62</v>
      </c>
      <c r="C21" s="53"/>
      <c r="D21" s="53"/>
      <c r="E21" s="66" t="s">
        <v>155</v>
      </c>
      <c r="F21" s="85">
        <v>37</v>
      </c>
      <c r="G21" s="85">
        <v>14</v>
      </c>
      <c r="H21" s="85">
        <v>0</v>
      </c>
      <c r="I21" s="85">
        <v>0</v>
      </c>
      <c r="J21" s="85">
        <v>0</v>
      </c>
      <c r="K21" s="85">
        <v>0</v>
      </c>
      <c r="L21" s="85">
        <v>1660</v>
      </c>
      <c r="M21" s="85">
        <v>1681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111"/>
      <c r="B22" s="61" t="s">
        <v>63</v>
      </c>
      <c r="C22" s="53"/>
      <c r="D22" s="53"/>
      <c r="E22" s="66" t="s">
        <v>156</v>
      </c>
      <c r="F22" s="85">
        <v>2132</v>
      </c>
      <c r="G22" s="85">
        <v>3635</v>
      </c>
      <c r="H22" s="85">
        <v>52</v>
      </c>
      <c r="I22" s="85">
        <v>21</v>
      </c>
      <c r="J22" s="85">
        <v>23</v>
      </c>
      <c r="K22" s="85">
        <v>5</v>
      </c>
      <c r="L22" s="85">
        <v>3437</v>
      </c>
      <c r="M22" s="85">
        <v>3177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111"/>
      <c r="B23" s="62" t="s">
        <v>64</v>
      </c>
      <c r="C23" s="53" t="s">
        <v>65</v>
      </c>
      <c r="D23" s="53"/>
      <c r="E23" s="66"/>
      <c r="F23" s="85">
        <v>106</v>
      </c>
      <c r="G23" s="85">
        <v>154</v>
      </c>
      <c r="H23" s="85">
        <v>0</v>
      </c>
      <c r="I23" s="85">
        <v>0</v>
      </c>
      <c r="J23" s="85">
        <v>0</v>
      </c>
      <c r="K23" s="85">
        <v>0</v>
      </c>
      <c r="L23" s="85">
        <v>1252</v>
      </c>
      <c r="M23" s="85">
        <v>1284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111"/>
      <c r="B24" s="53" t="s">
        <v>157</v>
      </c>
      <c r="C24" s="53"/>
      <c r="D24" s="53"/>
      <c r="E24" s="66" t="s">
        <v>158</v>
      </c>
      <c r="F24" s="85">
        <f t="shared" ref="F24" si="4">F21-F22</f>
        <v>-2095</v>
      </c>
      <c r="G24" s="85">
        <f t="shared" ref="G24:O24" si="5">G21-G22</f>
        <v>-3621</v>
      </c>
      <c r="H24" s="85">
        <f t="shared" si="5"/>
        <v>-52</v>
      </c>
      <c r="I24" s="85">
        <f t="shared" si="5"/>
        <v>-21</v>
      </c>
      <c r="J24" s="85">
        <f t="shared" si="5"/>
        <v>-23</v>
      </c>
      <c r="K24" s="85">
        <f t="shared" si="5"/>
        <v>-5</v>
      </c>
      <c r="L24" s="85">
        <f t="shared" si="5"/>
        <v>-1777</v>
      </c>
      <c r="M24" s="85">
        <f t="shared" si="5"/>
        <v>-1496</v>
      </c>
      <c r="N24" s="54">
        <f t="shared" si="5"/>
        <v>0</v>
      </c>
      <c r="O24" s="54">
        <f t="shared" si="5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111"/>
      <c r="B25" s="61" t="s">
        <v>66</v>
      </c>
      <c r="C25" s="61"/>
      <c r="D25" s="61"/>
      <c r="E25" s="115" t="s">
        <v>159</v>
      </c>
      <c r="F25" s="107">
        <f>+F24*-1</f>
        <v>2095</v>
      </c>
      <c r="G25" s="107">
        <v>3621</v>
      </c>
      <c r="H25" s="107">
        <f>+H24*-1</f>
        <v>52</v>
      </c>
      <c r="I25" s="107">
        <v>21</v>
      </c>
      <c r="J25" s="107">
        <f>+J24*-1</f>
        <v>23</v>
      </c>
      <c r="K25" s="107">
        <v>5</v>
      </c>
      <c r="L25" s="107">
        <v>1777</v>
      </c>
      <c r="M25" s="107">
        <v>1496</v>
      </c>
      <c r="N25" s="103"/>
      <c r="O25" s="103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111"/>
      <c r="B26" s="80" t="s">
        <v>67</v>
      </c>
      <c r="C26" s="80"/>
      <c r="D26" s="80"/>
      <c r="E26" s="116"/>
      <c r="F26" s="108"/>
      <c r="G26" s="108"/>
      <c r="H26" s="108"/>
      <c r="I26" s="108"/>
      <c r="J26" s="108"/>
      <c r="K26" s="108"/>
      <c r="L26" s="108"/>
      <c r="M26" s="108"/>
      <c r="N26" s="104"/>
      <c r="O26" s="104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111"/>
      <c r="B27" s="53" t="s">
        <v>160</v>
      </c>
      <c r="C27" s="53"/>
      <c r="D27" s="53"/>
      <c r="E27" s="66" t="s">
        <v>161</v>
      </c>
      <c r="F27" s="85">
        <f t="shared" ref="F27" si="6">F24+F25</f>
        <v>0</v>
      </c>
      <c r="G27" s="85">
        <f t="shared" ref="G27:O27" si="7">G24+G25</f>
        <v>0</v>
      </c>
      <c r="H27" s="85">
        <f t="shared" si="7"/>
        <v>0</v>
      </c>
      <c r="I27" s="85">
        <f t="shared" si="7"/>
        <v>0</v>
      </c>
      <c r="J27" s="85">
        <f t="shared" si="7"/>
        <v>0</v>
      </c>
      <c r="K27" s="85">
        <f t="shared" si="7"/>
        <v>0</v>
      </c>
      <c r="L27" s="85">
        <f t="shared" si="7"/>
        <v>0</v>
      </c>
      <c r="M27" s="85">
        <f t="shared" si="7"/>
        <v>0</v>
      </c>
      <c r="N27" s="54">
        <f t="shared" si="7"/>
        <v>0</v>
      </c>
      <c r="O27" s="54">
        <f t="shared" si="7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94"/>
      <c r="G28" s="94"/>
      <c r="H28" s="94"/>
      <c r="I28" s="94"/>
      <c r="J28" s="94"/>
      <c r="K28" s="94"/>
      <c r="L28" s="94"/>
      <c r="M28" s="94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94"/>
      <c r="G29" s="94"/>
      <c r="H29" s="94"/>
      <c r="I29" s="94"/>
      <c r="J29" s="95"/>
      <c r="K29" s="95"/>
      <c r="L29" s="94"/>
      <c r="M29" s="94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14" t="s">
        <v>68</v>
      </c>
      <c r="B30" s="114"/>
      <c r="C30" s="114"/>
      <c r="D30" s="114"/>
      <c r="E30" s="114"/>
      <c r="F30" s="110" t="s">
        <v>258</v>
      </c>
      <c r="G30" s="110"/>
      <c r="H30" s="110"/>
      <c r="I30" s="110"/>
      <c r="J30" s="110"/>
      <c r="K30" s="110"/>
      <c r="L30" s="110"/>
      <c r="M30" s="110"/>
      <c r="N30" s="109"/>
      <c r="O30" s="109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14"/>
      <c r="B31" s="114"/>
      <c r="C31" s="114"/>
      <c r="D31" s="114"/>
      <c r="E31" s="114"/>
      <c r="F31" s="90" t="s">
        <v>242</v>
      </c>
      <c r="G31" s="93" t="s">
        <v>245</v>
      </c>
      <c r="H31" s="90" t="s">
        <v>242</v>
      </c>
      <c r="I31" s="93" t="s">
        <v>245</v>
      </c>
      <c r="J31" s="90" t="s">
        <v>242</v>
      </c>
      <c r="K31" s="93" t="s">
        <v>245</v>
      </c>
      <c r="L31" s="90" t="s">
        <v>242</v>
      </c>
      <c r="M31" s="93" t="s">
        <v>245</v>
      </c>
      <c r="N31" s="51" t="s">
        <v>242</v>
      </c>
      <c r="O31" s="81" t="s">
        <v>245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111" t="s">
        <v>84</v>
      </c>
      <c r="B32" s="61" t="s">
        <v>49</v>
      </c>
      <c r="C32" s="53"/>
      <c r="D32" s="53"/>
      <c r="E32" s="66" t="s">
        <v>40</v>
      </c>
      <c r="F32" s="85">
        <v>62</v>
      </c>
      <c r="G32" s="85">
        <v>76</v>
      </c>
      <c r="H32" s="85"/>
      <c r="I32" s="85"/>
      <c r="J32" s="85"/>
      <c r="K32" s="85"/>
      <c r="L32" s="85"/>
      <c r="M32" s="85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17"/>
      <c r="B33" s="63"/>
      <c r="C33" s="61" t="s">
        <v>69</v>
      </c>
      <c r="D33" s="53"/>
      <c r="E33" s="66"/>
      <c r="F33" s="85">
        <v>61</v>
      </c>
      <c r="G33" s="85">
        <v>75</v>
      </c>
      <c r="H33" s="85"/>
      <c r="I33" s="85"/>
      <c r="J33" s="85"/>
      <c r="K33" s="85"/>
      <c r="L33" s="85"/>
      <c r="M33" s="85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17"/>
      <c r="B34" s="63"/>
      <c r="C34" s="62"/>
      <c r="D34" s="53" t="s">
        <v>70</v>
      </c>
      <c r="E34" s="66"/>
      <c r="F34" s="85">
        <v>61</v>
      </c>
      <c r="G34" s="85">
        <v>75</v>
      </c>
      <c r="H34" s="85"/>
      <c r="I34" s="85"/>
      <c r="J34" s="85"/>
      <c r="K34" s="85"/>
      <c r="L34" s="85"/>
      <c r="M34" s="85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17"/>
      <c r="B35" s="62"/>
      <c r="C35" s="80" t="s">
        <v>71</v>
      </c>
      <c r="D35" s="53"/>
      <c r="E35" s="66"/>
      <c r="F35" s="85">
        <v>1</v>
      </c>
      <c r="G35" s="85">
        <v>1</v>
      </c>
      <c r="H35" s="85"/>
      <c r="I35" s="85"/>
      <c r="J35" s="92"/>
      <c r="K35" s="92"/>
      <c r="L35" s="85"/>
      <c r="M35" s="85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17"/>
      <c r="B36" s="61" t="s">
        <v>52</v>
      </c>
      <c r="C36" s="53"/>
      <c r="D36" s="53"/>
      <c r="E36" s="66" t="s">
        <v>41</v>
      </c>
      <c r="F36" s="85">
        <v>13</v>
      </c>
      <c r="G36" s="85">
        <v>15</v>
      </c>
      <c r="H36" s="85"/>
      <c r="I36" s="85"/>
      <c r="J36" s="85"/>
      <c r="K36" s="85"/>
      <c r="L36" s="85"/>
      <c r="M36" s="85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17"/>
      <c r="B37" s="63"/>
      <c r="C37" s="53" t="s">
        <v>72</v>
      </c>
      <c r="D37" s="53"/>
      <c r="E37" s="66"/>
      <c r="F37" s="85">
        <v>13</v>
      </c>
      <c r="G37" s="85">
        <v>15</v>
      </c>
      <c r="H37" s="85"/>
      <c r="I37" s="85"/>
      <c r="J37" s="85"/>
      <c r="K37" s="85"/>
      <c r="L37" s="85"/>
      <c r="M37" s="85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17"/>
      <c r="B38" s="62"/>
      <c r="C38" s="53" t="s">
        <v>73</v>
      </c>
      <c r="D38" s="53"/>
      <c r="E38" s="66"/>
      <c r="F38" s="85">
        <v>0</v>
      </c>
      <c r="G38" s="85">
        <v>0</v>
      </c>
      <c r="H38" s="85"/>
      <c r="I38" s="85"/>
      <c r="J38" s="85"/>
      <c r="K38" s="92"/>
      <c r="L38" s="85"/>
      <c r="M38" s="85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17"/>
      <c r="B39" s="47" t="s">
        <v>74</v>
      </c>
      <c r="C39" s="47"/>
      <c r="D39" s="47"/>
      <c r="E39" s="66" t="s">
        <v>163</v>
      </c>
      <c r="F39" s="85">
        <v>49</v>
      </c>
      <c r="G39" s="85">
        <f t="shared" ref="G39:O39" si="8">G32-G36</f>
        <v>61</v>
      </c>
      <c r="H39" s="85">
        <f t="shared" si="8"/>
        <v>0</v>
      </c>
      <c r="I39" s="85">
        <f t="shared" si="8"/>
        <v>0</v>
      </c>
      <c r="J39" s="85">
        <f t="shared" si="8"/>
        <v>0</v>
      </c>
      <c r="K39" s="85">
        <f t="shared" si="8"/>
        <v>0</v>
      </c>
      <c r="L39" s="85">
        <f t="shared" si="8"/>
        <v>0</v>
      </c>
      <c r="M39" s="85">
        <f t="shared" si="8"/>
        <v>0</v>
      </c>
      <c r="N39" s="54">
        <f t="shared" si="8"/>
        <v>0</v>
      </c>
      <c r="O39" s="54">
        <f t="shared" si="8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111" t="s">
        <v>85</v>
      </c>
      <c r="B40" s="61" t="s">
        <v>75</v>
      </c>
      <c r="C40" s="53"/>
      <c r="D40" s="53"/>
      <c r="E40" s="66" t="s">
        <v>43</v>
      </c>
      <c r="F40" s="85">
        <v>83</v>
      </c>
      <c r="G40" s="85">
        <v>3</v>
      </c>
      <c r="H40" s="85"/>
      <c r="I40" s="85"/>
      <c r="J40" s="85"/>
      <c r="K40" s="85"/>
      <c r="L40" s="85"/>
      <c r="M40" s="85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12"/>
      <c r="B41" s="62"/>
      <c r="C41" s="53" t="s">
        <v>76</v>
      </c>
      <c r="D41" s="53"/>
      <c r="E41" s="66"/>
      <c r="F41" s="92">
        <v>0</v>
      </c>
      <c r="G41" s="92">
        <v>0</v>
      </c>
      <c r="H41" s="92"/>
      <c r="I41" s="92"/>
      <c r="J41" s="85"/>
      <c r="K41" s="85"/>
      <c r="L41" s="85"/>
      <c r="M41" s="85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12"/>
      <c r="B42" s="61" t="s">
        <v>63</v>
      </c>
      <c r="C42" s="53"/>
      <c r="D42" s="53"/>
      <c r="E42" s="66" t="s">
        <v>44</v>
      </c>
      <c r="F42" s="85">
        <v>204</v>
      </c>
      <c r="G42" s="85">
        <v>79</v>
      </c>
      <c r="H42" s="85"/>
      <c r="I42" s="85"/>
      <c r="J42" s="85"/>
      <c r="K42" s="85"/>
      <c r="L42" s="85"/>
      <c r="M42" s="85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12"/>
      <c r="B43" s="62"/>
      <c r="C43" s="53" t="s">
        <v>77</v>
      </c>
      <c r="D43" s="53"/>
      <c r="E43" s="66"/>
      <c r="F43" s="85">
        <v>0</v>
      </c>
      <c r="G43" s="85">
        <v>0</v>
      </c>
      <c r="H43" s="85"/>
      <c r="I43" s="85"/>
      <c r="J43" s="92"/>
      <c r="K43" s="92"/>
      <c r="L43" s="85"/>
      <c r="M43" s="85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12"/>
      <c r="B44" s="53" t="s">
        <v>74</v>
      </c>
      <c r="C44" s="53"/>
      <c r="D44" s="53"/>
      <c r="E44" s="66" t="s">
        <v>164</v>
      </c>
      <c r="F44" s="92">
        <v>-121</v>
      </c>
      <c r="G44" s="92">
        <f t="shared" ref="G44:O44" si="9">G40-G42</f>
        <v>-76</v>
      </c>
      <c r="H44" s="92">
        <f t="shared" si="9"/>
        <v>0</v>
      </c>
      <c r="I44" s="92">
        <f t="shared" si="9"/>
        <v>0</v>
      </c>
      <c r="J44" s="92">
        <f t="shared" si="9"/>
        <v>0</v>
      </c>
      <c r="K44" s="92">
        <f t="shared" si="9"/>
        <v>0</v>
      </c>
      <c r="L44" s="92">
        <f t="shared" si="9"/>
        <v>0</v>
      </c>
      <c r="M44" s="92">
        <f t="shared" si="9"/>
        <v>0</v>
      </c>
      <c r="N44" s="68">
        <f t="shared" si="9"/>
        <v>0</v>
      </c>
      <c r="O44" s="68">
        <f t="shared" si="9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111" t="s">
        <v>86</v>
      </c>
      <c r="B45" s="47" t="s">
        <v>78</v>
      </c>
      <c r="C45" s="47"/>
      <c r="D45" s="47"/>
      <c r="E45" s="66" t="s">
        <v>165</v>
      </c>
      <c r="F45" s="85">
        <v>-72</v>
      </c>
      <c r="G45" s="85">
        <f t="shared" ref="G45:O45" si="10">G39+G44</f>
        <v>-15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54">
        <f t="shared" si="10"/>
        <v>0</v>
      </c>
      <c r="O45" s="54">
        <f t="shared" si="10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12"/>
      <c r="B46" s="53" t="s">
        <v>79</v>
      </c>
      <c r="C46" s="53"/>
      <c r="D46" s="53"/>
      <c r="E46" s="53"/>
      <c r="F46" s="92">
        <v>0</v>
      </c>
      <c r="G46" s="92">
        <v>0</v>
      </c>
      <c r="H46" s="92"/>
      <c r="I46" s="92"/>
      <c r="J46" s="92"/>
      <c r="K46" s="92"/>
      <c r="L46" s="85"/>
      <c r="M46" s="85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12"/>
      <c r="B47" s="53" t="s">
        <v>80</v>
      </c>
      <c r="C47" s="53"/>
      <c r="D47" s="53"/>
      <c r="E47" s="53"/>
      <c r="F47" s="85">
        <v>487</v>
      </c>
      <c r="G47" s="85">
        <v>560</v>
      </c>
      <c r="H47" s="85"/>
      <c r="I47" s="85"/>
      <c r="J47" s="85"/>
      <c r="K47" s="85"/>
      <c r="L47" s="85"/>
      <c r="M47" s="85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12"/>
      <c r="B48" s="53" t="s">
        <v>81</v>
      </c>
      <c r="C48" s="53"/>
      <c r="D48" s="53"/>
      <c r="E48" s="53"/>
      <c r="F48" s="85">
        <v>454</v>
      </c>
      <c r="G48" s="85">
        <v>504</v>
      </c>
      <c r="H48" s="85"/>
      <c r="I48" s="85"/>
      <c r="J48" s="85"/>
      <c r="K48" s="85"/>
      <c r="L48" s="85"/>
      <c r="M48" s="85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" customHeight="1">
      <c r="A49" s="8" t="s">
        <v>166</v>
      </c>
      <c r="O49" s="6"/>
    </row>
    <row r="50" spans="1:15" ht="15.9" customHeight="1">
      <c r="A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topLeftCell="A13" zoomScale="85" zoomScaleNormal="100" zoomScaleSheetLayoutView="85" workbookViewId="0">
      <selection activeCell="J43" sqref="I43:J43"/>
    </sheetView>
  </sheetViews>
  <sheetFormatPr defaultColWidth="9" defaultRowHeight="13.2"/>
  <cols>
    <col min="1" max="2" width="3.6640625" style="2" customWidth="1"/>
    <col min="3" max="3" width="21.33203125" style="2" customWidth="1"/>
    <col min="4" max="4" width="20" style="2" customWidth="1"/>
    <col min="5" max="14" width="12.6640625" style="2" customWidth="1"/>
    <col min="15" max="16384" width="9" style="2"/>
  </cols>
  <sheetData>
    <row r="1" spans="1:14" ht="33.9" customHeight="1">
      <c r="A1" s="33" t="s">
        <v>0</v>
      </c>
      <c r="B1" s="33"/>
      <c r="C1" s="41" t="s">
        <v>259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244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7"/>
      <c r="E6" s="119" t="s">
        <v>261</v>
      </c>
      <c r="F6" s="119"/>
      <c r="G6" s="119" t="s">
        <v>262</v>
      </c>
      <c r="H6" s="119"/>
      <c r="I6" s="120" t="s">
        <v>263</v>
      </c>
      <c r="J6" s="121"/>
      <c r="K6" s="119"/>
      <c r="L6" s="119"/>
      <c r="M6" s="119"/>
      <c r="N6" s="119"/>
    </row>
    <row r="7" spans="1:14" ht="15" customHeight="1">
      <c r="A7" s="18"/>
      <c r="B7" s="19"/>
      <c r="C7" s="19"/>
      <c r="D7" s="60"/>
      <c r="E7" s="36" t="s">
        <v>242</v>
      </c>
      <c r="F7" s="36" t="s">
        <v>245</v>
      </c>
      <c r="G7" s="36" t="s">
        <v>242</v>
      </c>
      <c r="H7" s="36" t="s">
        <v>245</v>
      </c>
      <c r="I7" s="36" t="s">
        <v>242</v>
      </c>
      <c r="J7" s="36" t="s">
        <v>245</v>
      </c>
      <c r="K7" s="36" t="s">
        <v>242</v>
      </c>
      <c r="L7" s="36" t="s">
        <v>245</v>
      </c>
      <c r="M7" s="36" t="s">
        <v>242</v>
      </c>
      <c r="N7" s="36" t="s">
        <v>245</v>
      </c>
    </row>
    <row r="8" spans="1:14" ht="18" customHeight="1">
      <c r="A8" s="99" t="s">
        <v>169</v>
      </c>
      <c r="B8" s="82" t="s">
        <v>170</v>
      </c>
      <c r="C8" s="83"/>
      <c r="D8" s="83"/>
      <c r="E8" s="84">
        <v>1</v>
      </c>
      <c r="F8" s="84">
        <v>1</v>
      </c>
      <c r="G8" s="84">
        <v>2</v>
      </c>
      <c r="H8" s="84">
        <v>2</v>
      </c>
      <c r="I8" s="84">
        <v>1</v>
      </c>
      <c r="J8" s="84">
        <v>1</v>
      </c>
      <c r="K8" s="84"/>
      <c r="L8" s="84"/>
      <c r="M8" s="84"/>
      <c r="N8" s="84"/>
    </row>
    <row r="9" spans="1:14" ht="18" customHeight="1">
      <c r="A9" s="99"/>
      <c r="B9" s="99" t="s">
        <v>171</v>
      </c>
      <c r="C9" s="53" t="s">
        <v>172</v>
      </c>
      <c r="D9" s="53"/>
      <c r="E9" s="84">
        <v>20</v>
      </c>
      <c r="F9" s="84">
        <v>20</v>
      </c>
      <c r="G9" s="84">
        <v>1225</v>
      </c>
      <c r="H9" s="84">
        <v>1225</v>
      </c>
      <c r="I9" s="84">
        <v>10</v>
      </c>
      <c r="J9" s="84">
        <v>10</v>
      </c>
      <c r="K9" s="84"/>
      <c r="L9" s="84"/>
      <c r="M9" s="84"/>
      <c r="N9" s="84"/>
    </row>
    <row r="10" spans="1:14" ht="18" customHeight="1">
      <c r="A10" s="99"/>
      <c r="B10" s="99"/>
      <c r="C10" s="53" t="s">
        <v>173</v>
      </c>
      <c r="D10" s="53"/>
      <c r="E10" s="84">
        <v>20</v>
      </c>
      <c r="F10" s="84">
        <v>20</v>
      </c>
      <c r="G10" s="84">
        <v>613</v>
      </c>
      <c r="H10" s="84">
        <v>613</v>
      </c>
      <c r="I10" s="84">
        <v>10</v>
      </c>
      <c r="J10" s="84">
        <v>10</v>
      </c>
      <c r="K10" s="84"/>
      <c r="L10" s="84"/>
      <c r="M10" s="84"/>
      <c r="N10" s="84"/>
    </row>
    <row r="11" spans="1:14" ht="18" customHeight="1">
      <c r="A11" s="99"/>
      <c r="B11" s="99"/>
      <c r="C11" s="53" t="s">
        <v>174</v>
      </c>
      <c r="D11" s="53"/>
      <c r="E11" s="84">
        <v>0</v>
      </c>
      <c r="F11" s="84">
        <v>0</v>
      </c>
      <c r="G11" s="84">
        <v>612</v>
      </c>
      <c r="H11" s="84">
        <v>612</v>
      </c>
      <c r="I11" s="84">
        <v>0</v>
      </c>
      <c r="J11" s="84">
        <v>0</v>
      </c>
      <c r="K11" s="84"/>
      <c r="L11" s="84"/>
      <c r="M11" s="84"/>
      <c r="N11" s="84"/>
    </row>
    <row r="12" spans="1:14" ht="18" customHeight="1">
      <c r="A12" s="99"/>
      <c r="B12" s="99"/>
      <c r="C12" s="53" t="s">
        <v>175</v>
      </c>
      <c r="D12" s="53"/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/>
      <c r="L12" s="84"/>
      <c r="M12" s="84"/>
      <c r="N12" s="84"/>
    </row>
    <row r="13" spans="1:14" ht="18" customHeight="1">
      <c r="A13" s="99"/>
      <c r="B13" s="99"/>
      <c r="C13" s="53" t="s">
        <v>176</v>
      </c>
      <c r="D13" s="53"/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/>
      <c r="L13" s="84"/>
      <c r="M13" s="84"/>
      <c r="N13" s="84"/>
    </row>
    <row r="14" spans="1:14" ht="18" customHeight="1">
      <c r="A14" s="99"/>
      <c r="B14" s="99"/>
      <c r="C14" s="53" t="s">
        <v>177</v>
      </c>
      <c r="D14" s="53"/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/>
      <c r="L14" s="84"/>
      <c r="M14" s="84"/>
      <c r="N14" s="84"/>
    </row>
    <row r="15" spans="1:14" ht="18" customHeight="1">
      <c r="A15" s="99" t="s">
        <v>178</v>
      </c>
      <c r="B15" s="99" t="s">
        <v>179</v>
      </c>
      <c r="C15" s="53" t="s">
        <v>180</v>
      </c>
      <c r="D15" s="53"/>
      <c r="E15" s="54">
        <v>230</v>
      </c>
      <c r="F15" s="54">
        <v>222</v>
      </c>
      <c r="G15" s="54">
        <v>1143</v>
      </c>
      <c r="H15" s="54">
        <v>1329</v>
      </c>
      <c r="I15" s="54">
        <v>569</v>
      </c>
      <c r="J15" s="54">
        <v>614</v>
      </c>
      <c r="K15" s="54"/>
      <c r="L15" s="54"/>
      <c r="M15" s="54"/>
      <c r="N15" s="54"/>
    </row>
    <row r="16" spans="1:14" ht="18" customHeight="1">
      <c r="A16" s="99"/>
      <c r="B16" s="99"/>
      <c r="C16" s="53" t="s">
        <v>181</v>
      </c>
      <c r="D16" s="53"/>
      <c r="E16" s="54">
        <v>575</v>
      </c>
      <c r="F16" s="54">
        <v>575</v>
      </c>
      <c r="G16" s="54">
        <v>5000</v>
      </c>
      <c r="H16" s="54">
        <v>5004</v>
      </c>
      <c r="I16" s="54">
        <v>7089</v>
      </c>
      <c r="J16" s="54">
        <v>7083</v>
      </c>
      <c r="K16" s="54"/>
      <c r="L16" s="54"/>
      <c r="M16" s="54"/>
      <c r="N16" s="54"/>
    </row>
    <row r="17" spans="1:15" ht="18" customHeight="1">
      <c r="A17" s="99"/>
      <c r="B17" s="99"/>
      <c r="C17" s="53" t="s">
        <v>182</v>
      </c>
      <c r="D17" s="53"/>
      <c r="E17" s="54">
        <v>0</v>
      </c>
      <c r="F17" s="54">
        <v>0</v>
      </c>
      <c r="G17" s="88">
        <v>0</v>
      </c>
      <c r="H17" s="54">
        <v>0</v>
      </c>
      <c r="I17" s="88">
        <v>0</v>
      </c>
      <c r="J17" s="54">
        <v>0</v>
      </c>
      <c r="K17" s="54"/>
      <c r="L17" s="54"/>
      <c r="M17" s="54"/>
      <c r="N17" s="54"/>
    </row>
    <row r="18" spans="1:15" ht="18" customHeight="1">
      <c r="A18" s="99"/>
      <c r="B18" s="99"/>
      <c r="C18" s="53" t="s">
        <v>183</v>
      </c>
      <c r="D18" s="53"/>
      <c r="E18" s="54">
        <v>805</v>
      </c>
      <c r="F18" s="54">
        <v>798</v>
      </c>
      <c r="G18" s="54">
        <v>6143</v>
      </c>
      <c r="H18" s="54">
        <v>6333</v>
      </c>
      <c r="I18" s="54">
        <v>7658</v>
      </c>
      <c r="J18" s="54">
        <v>7698</v>
      </c>
      <c r="K18" s="54"/>
      <c r="L18" s="54"/>
      <c r="M18" s="54"/>
      <c r="N18" s="54"/>
    </row>
    <row r="19" spans="1:15" ht="18" customHeight="1">
      <c r="A19" s="99"/>
      <c r="B19" s="99" t="s">
        <v>184</v>
      </c>
      <c r="C19" s="53" t="s">
        <v>185</v>
      </c>
      <c r="D19" s="53"/>
      <c r="E19" s="54">
        <v>6460</v>
      </c>
      <c r="F19" s="54">
        <v>6691</v>
      </c>
      <c r="G19" s="54">
        <v>45</v>
      </c>
      <c r="H19" s="54">
        <v>95</v>
      </c>
      <c r="I19" s="54">
        <v>84</v>
      </c>
      <c r="J19" s="54">
        <v>167</v>
      </c>
      <c r="K19" s="54"/>
      <c r="L19" s="54"/>
      <c r="M19" s="54"/>
      <c r="N19" s="54"/>
    </row>
    <row r="20" spans="1:15" ht="18" customHeight="1">
      <c r="A20" s="99"/>
      <c r="B20" s="99"/>
      <c r="C20" s="53" t="s">
        <v>186</v>
      </c>
      <c r="D20" s="53"/>
      <c r="E20" s="54">
        <v>37</v>
      </c>
      <c r="F20" s="54">
        <v>37</v>
      </c>
      <c r="G20" s="54">
        <v>1073</v>
      </c>
      <c r="H20" s="54">
        <v>1232</v>
      </c>
      <c r="I20" s="54">
        <v>7908</v>
      </c>
      <c r="J20" s="54">
        <v>8253</v>
      </c>
      <c r="K20" s="54"/>
      <c r="L20" s="54"/>
      <c r="M20" s="54"/>
      <c r="N20" s="54"/>
    </row>
    <row r="21" spans="1:15" ht="18" customHeight="1">
      <c r="A21" s="99"/>
      <c r="B21" s="99"/>
      <c r="C21" s="53" t="s">
        <v>187</v>
      </c>
      <c r="D21" s="53"/>
      <c r="E21" s="85">
        <v>0</v>
      </c>
      <c r="F21" s="85">
        <v>0</v>
      </c>
      <c r="G21" s="85">
        <v>3326</v>
      </c>
      <c r="H21" s="85">
        <v>3268</v>
      </c>
      <c r="I21" s="85">
        <v>0</v>
      </c>
      <c r="J21" s="85">
        <v>0</v>
      </c>
      <c r="K21" s="85"/>
      <c r="L21" s="85"/>
      <c r="M21" s="85"/>
      <c r="N21" s="85"/>
    </row>
    <row r="22" spans="1:15" ht="18" customHeight="1">
      <c r="A22" s="99"/>
      <c r="B22" s="99"/>
      <c r="C22" s="47" t="s">
        <v>188</v>
      </c>
      <c r="D22" s="47"/>
      <c r="E22" s="54">
        <v>6498</v>
      </c>
      <c r="F22" s="54">
        <v>6728</v>
      </c>
      <c r="G22" s="54">
        <v>4445</v>
      </c>
      <c r="H22" s="54">
        <v>4595</v>
      </c>
      <c r="I22" s="54">
        <v>7992</v>
      </c>
      <c r="J22" s="54">
        <v>8419</v>
      </c>
      <c r="K22" s="54"/>
      <c r="L22" s="54"/>
      <c r="M22" s="54"/>
      <c r="N22" s="54"/>
    </row>
    <row r="23" spans="1:15" ht="18" customHeight="1">
      <c r="A23" s="99"/>
      <c r="B23" s="99" t="s">
        <v>189</v>
      </c>
      <c r="C23" s="53" t="s">
        <v>190</v>
      </c>
      <c r="D23" s="53"/>
      <c r="E23" s="54">
        <v>20</v>
      </c>
      <c r="F23" s="54">
        <v>20</v>
      </c>
      <c r="G23" s="54">
        <v>1225</v>
      </c>
      <c r="H23" s="54">
        <v>1225</v>
      </c>
      <c r="I23" s="54">
        <v>10</v>
      </c>
      <c r="J23" s="54">
        <v>10</v>
      </c>
      <c r="K23" s="54"/>
      <c r="L23" s="54"/>
      <c r="M23" s="54"/>
      <c r="N23" s="54"/>
    </row>
    <row r="24" spans="1:15" ht="18" customHeight="1">
      <c r="A24" s="99"/>
      <c r="B24" s="99"/>
      <c r="C24" s="53" t="s">
        <v>191</v>
      </c>
      <c r="D24" s="53"/>
      <c r="E24" s="88">
        <v>-5713</v>
      </c>
      <c r="F24" s="54">
        <v>-5950</v>
      </c>
      <c r="G24" s="54">
        <v>474</v>
      </c>
      <c r="H24" s="54">
        <v>513</v>
      </c>
      <c r="I24" s="54">
        <v>-344</v>
      </c>
      <c r="J24" s="54">
        <v>-732</v>
      </c>
      <c r="K24" s="54"/>
      <c r="L24" s="54"/>
      <c r="M24" s="54"/>
      <c r="N24" s="54"/>
    </row>
    <row r="25" spans="1:15" ht="18" customHeight="1">
      <c r="A25" s="99"/>
      <c r="B25" s="99"/>
      <c r="C25" s="53" t="s">
        <v>192</v>
      </c>
      <c r="D25" s="53"/>
      <c r="E25" s="54">
        <v>0</v>
      </c>
      <c r="F25" s="54">
        <v>0</v>
      </c>
      <c r="G25" s="88">
        <v>0</v>
      </c>
      <c r="H25" s="54">
        <v>0</v>
      </c>
      <c r="I25" s="88">
        <v>0</v>
      </c>
      <c r="J25" s="54">
        <v>0</v>
      </c>
      <c r="K25" s="54"/>
      <c r="L25" s="54"/>
      <c r="M25" s="54"/>
      <c r="N25" s="54"/>
    </row>
    <row r="26" spans="1:15" ht="18" customHeight="1">
      <c r="A26" s="99"/>
      <c r="B26" s="99"/>
      <c r="C26" s="53" t="s">
        <v>193</v>
      </c>
      <c r="D26" s="53"/>
      <c r="E26" s="54">
        <v>-5693</v>
      </c>
      <c r="F26" s="54">
        <v>-5930</v>
      </c>
      <c r="G26" s="54">
        <v>1699</v>
      </c>
      <c r="H26" s="54">
        <v>1738</v>
      </c>
      <c r="I26" s="54">
        <v>-334</v>
      </c>
      <c r="J26" s="54">
        <v>-722</v>
      </c>
      <c r="K26" s="54"/>
      <c r="L26" s="54"/>
      <c r="M26" s="54"/>
      <c r="N26" s="54"/>
    </row>
    <row r="27" spans="1:15" ht="18" customHeight="1">
      <c r="A27" s="99"/>
      <c r="B27" s="53" t="s">
        <v>194</v>
      </c>
      <c r="C27" s="53"/>
      <c r="D27" s="53"/>
      <c r="E27" s="54">
        <v>805</v>
      </c>
      <c r="F27" s="54">
        <v>798</v>
      </c>
      <c r="G27" s="54">
        <v>6143</v>
      </c>
      <c r="H27" s="54">
        <v>6333</v>
      </c>
      <c r="I27" s="54">
        <v>7658</v>
      </c>
      <c r="J27" s="54">
        <v>7698</v>
      </c>
      <c r="K27" s="54"/>
      <c r="L27" s="54"/>
      <c r="M27" s="54"/>
      <c r="N27" s="54"/>
    </row>
    <row r="28" spans="1:15" ht="18" customHeight="1">
      <c r="A28" s="99" t="s">
        <v>195</v>
      </c>
      <c r="B28" s="99" t="s">
        <v>196</v>
      </c>
      <c r="C28" s="53" t="s">
        <v>197</v>
      </c>
      <c r="D28" s="86" t="s">
        <v>40</v>
      </c>
      <c r="E28" s="54">
        <v>18</v>
      </c>
      <c r="F28" s="54">
        <v>18</v>
      </c>
      <c r="G28" s="54">
        <v>631</v>
      </c>
      <c r="H28" s="54">
        <v>567</v>
      </c>
      <c r="I28" s="54">
        <v>725</v>
      </c>
      <c r="J28" s="54">
        <v>711</v>
      </c>
      <c r="K28" s="54"/>
      <c r="L28" s="54"/>
      <c r="M28" s="54"/>
      <c r="N28" s="54"/>
    </row>
    <row r="29" spans="1:15" ht="18" customHeight="1">
      <c r="A29" s="99"/>
      <c r="B29" s="99"/>
      <c r="C29" s="53" t="s">
        <v>198</v>
      </c>
      <c r="D29" s="86" t="s">
        <v>41</v>
      </c>
      <c r="E29" s="54">
        <v>2</v>
      </c>
      <c r="F29" s="54">
        <v>2</v>
      </c>
      <c r="G29" s="54">
        <v>944</v>
      </c>
      <c r="H29" s="54">
        <v>814</v>
      </c>
      <c r="I29" s="54">
        <v>569</v>
      </c>
      <c r="J29" s="54">
        <v>557</v>
      </c>
      <c r="K29" s="54"/>
      <c r="L29" s="54"/>
      <c r="M29" s="54"/>
      <c r="N29" s="54"/>
    </row>
    <row r="30" spans="1:15" ht="18" customHeight="1">
      <c r="A30" s="99"/>
      <c r="B30" s="99"/>
      <c r="C30" s="53" t="s">
        <v>199</v>
      </c>
      <c r="D30" s="86" t="s">
        <v>200</v>
      </c>
      <c r="E30" s="54">
        <v>8</v>
      </c>
      <c r="F30" s="54">
        <v>7</v>
      </c>
      <c r="G30" s="54">
        <v>29</v>
      </c>
      <c r="H30" s="54">
        <v>28</v>
      </c>
      <c r="I30" s="54">
        <v>15</v>
      </c>
      <c r="J30" s="54">
        <v>15</v>
      </c>
      <c r="K30" s="54"/>
      <c r="L30" s="54"/>
      <c r="M30" s="54"/>
      <c r="N30" s="54"/>
    </row>
    <row r="31" spans="1:15" ht="18" customHeight="1">
      <c r="A31" s="99"/>
      <c r="B31" s="99"/>
      <c r="C31" s="47" t="s">
        <v>201</v>
      </c>
      <c r="D31" s="86" t="s">
        <v>202</v>
      </c>
      <c r="E31" s="54">
        <v>7</v>
      </c>
      <c r="F31" s="54">
        <v>8</v>
      </c>
      <c r="G31" s="54">
        <v>-343</v>
      </c>
      <c r="H31" s="54">
        <v>-275</v>
      </c>
      <c r="I31" s="54">
        <v>140</v>
      </c>
      <c r="J31" s="54">
        <v>139</v>
      </c>
      <c r="K31" s="54">
        <f t="shared" ref="K31:N31" si="0">K28-K29-K30</f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9"/>
      <c r="B32" s="99"/>
      <c r="C32" s="53" t="s">
        <v>203</v>
      </c>
      <c r="D32" s="86" t="s">
        <v>204</v>
      </c>
      <c r="E32" s="54">
        <v>230</v>
      </c>
      <c r="F32" s="54">
        <v>230</v>
      </c>
      <c r="G32" s="54">
        <v>180</v>
      </c>
      <c r="H32" s="54">
        <v>219</v>
      </c>
      <c r="I32" s="54">
        <v>251</v>
      </c>
      <c r="J32" s="54">
        <v>247</v>
      </c>
      <c r="K32" s="54"/>
      <c r="L32" s="54"/>
      <c r="M32" s="54"/>
      <c r="N32" s="54"/>
    </row>
    <row r="33" spans="1:14" ht="18" customHeight="1">
      <c r="A33" s="99"/>
      <c r="B33" s="99"/>
      <c r="C33" s="53" t="s">
        <v>205</v>
      </c>
      <c r="D33" s="86" t="s">
        <v>206</v>
      </c>
      <c r="E33" s="54">
        <v>0.1</v>
      </c>
      <c r="F33" s="54">
        <v>0.1</v>
      </c>
      <c r="G33" s="54">
        <v>6</v>
      </c>
      <c r="H33" s="54">
        <v>19</v>
      </c>
      <c r="I33" s="54">
        <v>4</v>
      </c>
      <c r="J33" s="54">
        <v>3</v>
      </c>
      <c r="K33" s="54"/>
      <c r="L33" s="54"/>
      <c r="M33" s="54"/>
      <c r="N33" s="54"/>
    </row>
    <row r="34" spans="1:14" ht="18" customHeight="1">
      <c r="A34" s="99"/>
      <c r="B34" s="99"/>
      <c r="C34" s="47" t="s">
        <v>207</v>
      </c>
      <c r="D34" s="86" t="s">
        <v>208</v>
      </c>
      <c r="E34" s="54">
        <f t="shared" ref="E34:N34" si="1">E31+E32-E33</f>
        <v>236.9</v>
      </c>
      <c r="F34" s="54">
        <v>239</v>
      </c>
      <c r="G34" s="54">
        <f t="shared" si="1"/>
        <v>-169</v>
      </c>
      <c r="H34" s="54">
        <v>-75</v>
      </c>
      <c r="I34" s="54">
        <f t="shared" si="1"/>
        <v>387</v>
      </c>
      <c r="J34" s="54">
        <v>383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9"/>
      <c r="B35" s="99" t="s">
        <v>209</v>
      </c>
      <c r="C35" s="53" t="s">
        <v>210</v>
      </c>
      <c r="D35" s="86" t="s">
        <v>211</v>
      </c>
      <c r="E35" s="54">
        <v>0.1</v>
      </c>
      <c r="F35" s="54">
        <v>0.1</v>
      </c>
      <c r="G35" s="54">
        <v>131</v>
      </c>
      <c r="H35" s="54">
        <v>59</v>
      </c>
      <c r="I35" s="54">
        <v>0</v>
      </c>
      <c r="J35" s="54">
        <v>49</v>
      </c>
      <c r="K35" s="54"/>
      <c r="L35" s="54"/>
      <c r="M35" s="54"/>
      <c r="N35" s="54"/>
    </row>
    <row r="36" spans="1:14" ht="18" customHeight="1">
      <c r="A36" s="99"/>
      <c r="B36" s="99"/>
      <c r="C36" s="53" t="s">
        <v>212</v>
      </c>
      <c r="D36" s="86" t="s">
        <v>213</v>
      </c>
      <c r="E36" s="54">
        <v>0</v>
      </c>
      <c r="F36" s="54">
        <v>0</v>
      </c>
      <c r="G36" s="54">
        <v>2</v>
      </c>
      <c r="H36" s="54">
        <v>0.1</v>
      </c>
      <c r="I36" s="54">
        <v>0.1</v>
      </c>
      <c r="J36" s="54">
        <v>11</v>
      </c>
      <c r="K36" s="54"/>
      <c r="L36" s="54"/>
      <c r="M36" s="54"/>
      <c r="N36" s="54"/>
    </row>
    <row r="37" spans="1:14" ht="18" customHeight="1">
      <c r="A37" s="99"/>
      <c r="B37" s="99"/>
      <c r="C37" s="53" t="s">
        <v>214</v>
      </c>
      <c r="D37" s="86" t="s">
        <v>215</v>
      </c>
      <c r="E37" s="54">
        <f t="shared" ref="E37:N37" si="2">E34+E35-E36</f>
        <v>237</v>
      </c>
      <c r="F37" s="54">
        <v>239</v>
      </c>
      <c r="G37" s="54">
        <f t="shared" si="2"/>
        <v>-40</v>
      </c>
      <c r="H37" s="54">
        <v>-16</v>
      </c>
      <c r="I37" s="54">
        <f t="shared" si="2"/>
        <v>386.9</v>
      </c>
      <c r="J37" s="54">
        <v>421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9"/>
      <c r="B38" s="99"/>
      <c r="C38" s="53" t="s">
        <v>216</v>
      </c>
      <c r="D38" s="86" t="s">
        <v>217</v>
      </c>
      <c r="E38" s="54">
        <v>0</v>
      </c>
      <c r="F38" s="54">
        <v>0</v>
      </c>
      <c r="G38" s="88">
        <v>0</v>
      </c>
      <c r="H38" s="54">
        <v>0</v>
      </c>
      <c r="I38" s="98">
        <v>0</v>
      </c>
      <c r="J38" s="54">
        <v>0</v>
      </c>
      <c r="K38" s="54"/>
      <c r="L38" s="54"/>
      <c r="M38" s="54"/>
      <c r="N38" s="54"/>
    </row>
    <row r="39" spans="1:14" ht="18" customHeight="1">
      <c r="A39" s="99"/>
      <c r="B39" s="99"/>
      <c r="C39" s="53" t="s">
        <v>218</v>
      </c>
      <c r="D39" s="86" t="s">
        <v>219</v>
      </c>
      <c r="E39" s="54">
        <v>0</v>
      </c>
      <c r="F39" s="54">
        <v>0</v>
      </c>
      <c r="G39" s="88">
        <v>0</v>
      </c>
      <c r="H39" s="54">
        <v>0</v>
      </c>
      <c r="I39" s="98">
        <v>0</v>
      </c>
      <c r="J39" s="54">
        <v>0</v>
      </c>
      <c r="K39" s="54"/>
      <c r="L39" s="54"/>
      <c r="M39" s="54"/>
      <c r="N39" s="54"/>
    </row>
    <row r="40" spans="1:14" ht="18" customHeight="1">
      <c r="A40" s="99"/>
      <c r="B40" s="99"/>
      <c r="C40" s="53" t="s">
        <v>220</v>
      </c>
      <c r="D40" s="86" t="s">
        <v>221</v>
      </c>
      <c r="E40" s="54">
        <v>0</v>
      </c>
      <c r="F40" s="54">
        <v>0</v>
      </c>
      <c r="G40" s="88">
        <v>0</v>
      </c>
      <c r="H40" s="54">
        <v>0</v>
      </c>
      <c r="I40" s="98">
        <v>0</v>
      </c>
      <c r="J40" s="54">
        <v>0</v>
      </c>
      <c r="K40" s="54"/>
      <c r="L40" s="54"/>
      <c r="M40" s="54"/>
      <c r="N40" s="54"/>
    </row>
    <row r="41" spans="1:14" ht="18" customHeight="1">
      <c r="A41" s="99"/>
      <c r="B41" s="99"/>
      <c r="C41" s="47" t="s">
        <v>222</v>
      </c>
      <c r="D41" s="86" t="s">
        <v>223</v>
      </c>
      <c r="E41" s="54">
        <f t="shared" ref="E41:N41" si="3">E34+E35-E36-E40</f>
        <v>237</v>
      </c>
      <c r="F41" s="54">
        <v>239</v>
      </c>
      <c r="G41" s="54">
        <f t="shared" si="3"/>
        <v>-40</v>
      </c>
      <c r="H41" s="54">
        <v>-16</v>
      </c>
      <c r="I41" s="54">
        <f t="shared" si="3"/>
        <v>386.9</v>
      </c>
      <c r="J41" s="54">
        <v>421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9"/>
      <c r="B42" s="99"/>
      <c r="C42" s="118" t="s">
        <v>224</v>
      </c>
      <c r="D42" s="118"/>
      <c r="E42" s="54">
        <f t="shared" ref="E42:N42" si="4">E37+E38-E39-E40</f>
        <v>237</v>
      </c>
      <c r="F42" s="54">
        <v>239</v>
      </c>
      <c r="G42" s="54">
        <f t="shared" si="4"/>
        <v>-40</v>
      </c>
      <c r="H42" s="54">
        <v>-16</v>
      </c>
      <c r="I42" s="54">
        <f t="shared" si="4"/>
        <v>386.9</v>
      </c>
      <c r="J42" s="54">
        <v>421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9"/>
      <c r="B43" s="99"/>
      <c r="C43" s="53" t="s">
        <v>225</v>
      </c>
      <c r="D43" s="86" t="s">
        <v>226</v>
      </c>
      <c r="E43" s="54">
        <v>0</v>
      </c>
      <c r="F43" s="54">
        <v>0</v>
      </c>
      <c r="G43" s="88">
        <v>0</v>
      </c>
      <c r="H43" s="54">
        <v>0</v>
      </c>
      <c r="I43" s="98">
        <v>0</v>
      </c>
      <c r="J43" s="54">
        <v>0</v>
      </c>
      <c r="K43" s="54"/>
      <c r="L43" s="54"/>
      <c r="M43" s="54"/>
      <c r="N43" s="54"/>
    </row>
    <row r="44" spans="1:14" ht="18" customHeight="1">
      <c r="A44" s="99"/>
      <c r="B44" s="99"/>
      <c r="C44" s="47" t="s">
        <v>227</v>
      </c>
      <c r="D44" s="66" t="s">
        <v>228</v>
      </c>
      <c r="E44" s="54">
        <f t="shared" ref="E44:N44" si="5">E41+E43</f>
        <v>237</v>
      </c>
      <c r="F44" s="54">
        <v>239</v>
      </c>
      <c r="G44" s="54">
        <f t="shared" si="5"/>
        <v>-40</v>
      </c>
      <c r="H44" s="54">
        <v>-16</v>
      </c>
      <c r="I44" s="54">
        <f t="shared" si="5"/>
        <v>386.9</v>
      </c>
      <c r="J44" s="54">
        <v>421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山梨県</cp:lastModifiedBy>
  <cp:lastPrinted>2023-08-15T06:35:16Z</cp:lastPrinted>
  <dcterms:created xsi:type="dcterms:W3CDTF">1999-07-06T05:17:05Z</dcterms:created>
  <dcterms:modified xsi:type="dcterms:W3CDTF">2023-08-15T07:39:13Z</dcterms:modified>
</cp:coreProperties>
</file>