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58　名古屋市\"/>
    </mc:Choice>
  </mc:AlternateContent>
  <xr:revisionPtr revIDLastSave="0" documentId="8_{AA979983-67D3-4CBD-987A-CD513613F4D2}" xr6:coauthVersionLast="47" xr6:coauthVersionMax="47" xr10:uidLastSave="{00000000-0000-0000-0000-000000000000}"/>
  <bookViews>
    <workbookView xWindow="2340" yWindow="2340" windowWidth="21600" windowHeight="11265" tabRatio="893" xr2:uid="{00000000-000D-0000-FFFF-FFFF00000000}"/>
  </bookViews>
  <sheets>
    <sheet name="1.普通会計予算" sheetId="13" r:id="rId1"/>
    <sheet name="2.公営企業会計予算" sheetId="6" r:id="rId2"/>
    <sheet name="2.公営企業会計予算 (2)" sheetId="11" r:id="rId3"/>
    <sheet name="3.(1)普通会計決算" sheetId="14" r:id="rId4"/>
    <sheet name="3.(2)財政指標等" sheetId="15" r:id="rId5"/>
    <sheet name="4.公営企業会計決算" sheetId="9" r:id="rId6"/>
    <sheet name="4.公営企業会計決算 (2)" sheetId="12" r:id="rId7"/>
    <sheet name="5.三セク決算" sheetId="16" r:id="rId8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'2.公営企業会計予算 (2)'!$A$1:$O$50</definedName>
    <definedName name="_xlnm.Print_Area" localSheetId="3">'3.(1)普通会計決算'!$A$1:$I$42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'5.三セク決算'!$A$1:$V$46</definedName>
    <definedName name="_xlnm.Print_Titles" localSheetId="1">'2.公営企業会計予算'!$1:$4</definedName>
    <definedName name="_xlnm.Print_Titles" localSheetId="2">'2.公営企業会計予算 (2)'!$1:$4</definedName>
    <definedName name="_xlnm.Print_Titles" localSheetId="5">'4.公営企業会計決算'!$1:$4</definedName>
    <definedName name="_xlnm.Print_Titles" localSheetId="6">'4.公営企業会計決算 (2)'!$1:$4</definedName>
  </definedNames>
  <calcPr calcId="191029"/>
</workbook>
</file>

<file path=xl/calcChain.xml><?xml version="1.0" encoding="utf-8"?>
<calcChain xmlns="http://schemas.openxmlformats.org/spreadsheetml/2006/main">
  <c r="K42" i="16" l="1"/>
  <c r="K41" i="16"/>
  <c r="E44" i="16" l="1"/>
  <c r="E42" i="16"/>
  <c r="P41" i="16"/>
  <c r="P44" i="16" s="1"/>
  <c r="H41" i="16"/>
  <c r="H44" i="16" s="1"/>
  <c r="E41" i="16"/>
  <c r="R37" i="16"/>
  <c r="P37" i="16"/>
  <c r="J37" i="16"/>
  <c r="J42" i="16" s="1"/>
  <c r="E37" i="16"/>
  <c r="S34" i="16"/>
  <c r="S37" i="16" s="1"/>
  <c r="R34" i="16"/>
  <c r="R41" i="16" s="1"/>
  <c r="R44" i="16" s="1"/>
  <c r="P34" i="16"/>
  <c r="K34" i="16"/>
  <c r="K44" i="16" s="1"/>
  <c r="J34" i="16"/>
  <c r="J41" i="16" s="1"/>
  <c r="J44" i="16" s="1"/>
  <c r="H34" i="16"/>
  <c r="H37" i="16" s="1"/>
  <c r="H42" i="16" s="1"/>
  <c r="V31" i="16"/>
  <c r="V34" i="16" s="1"/>
  <c r="V37" i="16" s="1"/>
  <c r="U31" i="16"/>
  <c r="U34" i="16" s="1"/>
  <c r="T31" i="16"/>
  <c r="T34" i="16" s="1"/>
  <c r="S31" i="16"/>
  <c r="R31" i="16"/>
  <c r="Q31" i="16"/>
  <c r="Q34" i="16" s="1"/>
  <c r="P31" i="16"/>
  <c r="O31" i="16"/>
  <c r="O34" i="16" s="1"/>
  <c r="N31" i="16"/>
  <c r="N34" i="16" s="1"/>
  <c r="M31" i="16"/>
  <c r="M34" i="16" s="1"/>
  <c r="L31" i="16"/>
  <c r="L34" i="16" s="1"/>
  <c r="K31" i="16"/>
  <c r="J31" i="16"/>
  <c r="I31" i="16"/>
  <c r="I34" i="16" s="1"/>
  <c r="H31" i="16"/>
  <c r="G31" i="16"/>
  <c r="G34" i="16" s="1"/>
  <c r="F31" i="16"/>
  <c r="F34" i="16" s="1"/>
  <c r="E31" i="16"/>
  <c r="S27" i="16"/>
  <c r="F27" i="16"/>
  <c r="E27" i="16"/>
  <c r="S26" i="16"/>
  <c r="S22" i="16"/>
  <c r="S18" i="16"/>
  <c r="T41" i="16" l="1"/>
  <c r="T44" i="16" s="1"/>
  <c r="T37" i="16"/>
  <c r="U41" i="16"/>
  <c r="U44" i="16" s="1"/>
  <c r="U37" i="16"/>
  <c r="L41" i="16"/>
  <c r="L44" i="16" s="1"/>
  <c r="L37" i="16"/>
  <c r="M41" i="16"/>
  <c r="M44" i="16" s="1"/>
  <c r="M37" i="16"/>
  <c r="G37" i="16"/>
  <c r="G42" i="16" s="1"/>
  <c r="G41" i="16"/>
  <c r="G44" i="16" s="1"/>
  <c r="O37" i="16"/>
  <c r="O42" i="16" s="1"/>
  <c r="O41" i="16"/>
  <c r="O44" i="16" s="1"/>
  <c r="F41" i="16"/>
  <c r="F44" i="16" s="1"/>
  <c r="F37" i="16"/>
  <c r="F42" i="16" s="1"/>
  <c r="N41" i="16"/>
  <c r="N44" i="16" s="1"/>
  <c r="N37" i="16"/>
  <c r="I37" i="16"/>
  <c r="I42" i="16" s="1"/>
  <c r="I41" i="16"/>
  <c r="I44" i="16" s="1"/>
  <c r="Q41" i="16"/>
  <c r="Q44" i="16" s="1"/>
  <c r="Q37" i="16"/>
  <c r="Q42" i="16" s="1"/>
  <c r="K37" i="16"/>
  <c r="S41" i="16"/>
  <c r="S44" i="16" s="1"/>
  <c r="I24" i="15" l="1"/>
  <c r="I22" i="15" s="1"/>
  <c r="I20" i="15"/>
  <c r="I19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1" i="15"/>
  <c r="H40" i="14"/>
  <c r="F40" i="14"/>
  <c r="G39" i="14" s="1"/>
  <c r="I39" i="14"/>
  <c r="I38" i="14"/>
  <c r="I37" i="14"/>
  <c r="G37" i="14"/>
  <c r="I36" i="14"/>
  <c r="G36" i="14"/>
  <c r="I35" i="14"/>
  <c r="AK14" i="14" s="1"/>
  <c r="I34" i="14"/>
  <c r="I33" i="14"/>
  <c r="G33" i="14"/>
  <c r="I32" i="14"/>
  <c r="G32" i="14"/>
  <c r="AI13" i="14" s="1"/>
  <c r="I31" i="14"/>
  <c r="I30" i="14"/>
  <c r="I29" i="14"/>
  <c r="G29" i="14"/>
  <c r="I28" i="14"/>
  <c r="G28" i="14"/>
  <c r="I27" i="14"/>
  <c r="AG14" i="14" s="1"/>
  <c r="I26" i="14"/>
  <c r="I25" i="14"/>
  <c r="G25" i="14"/>
  <c r="I24" i="14"/>
  <c r="G24" i="14"/>
  <c r="AE13" i="14" s="1"/>
  <c r="I23" i="14"/>
  <c r="AD14" i="14" s="1"/>
  <c r="H22" i="14"/>
  <c r="F22" i="14"/>
  <c r="I22" i="14" s="1"/>
  <c r="AC6" i="14" s="1"/>
  <c r="I21" i="14"/>
  <c r="AK6" i="14" s="1"/>
  <c r="G21" i="14"/>
  <c r="I20" i="14"/>
  <c r="I19" i="14"/>
  <c r="I18" i="14"/>
  <c r="G18" i="14"/>
  <c r="I17" i="14"/>
  <c r="AI6" i="14" s="1"/>
  <c r="G17" i="14"/>
  <c r="AI5" i="14" s="1"/>
  <c r="I16" i="14"/>
  <c r="I15" i="14"/>
  <c r="AJ14" i="14"/>
  <c r="AI14" i="14"/>
  <c r="AH14" i="14"/>
  <c r="AF14" i="14"/>
  <c r="AE14" i="14"/>
  <c r="AA14" i="14"/>
  <c r="I14" i="14"/>
  <c r="G14" i="14"/>
  <c r="AH13" i="14"/>
  <c r="AA13" i="14"/>
  <c r="I13" i="14"/>
  <c r="AF6" i="14" s="1"/>
  <c r="AK12" i="14"/>
  <c r="AJ12" i="14"/>
  <c r="AI12" i="14"/>
  <c r="AH12" i="14"/>
  <c r="AG12" i="14"/>
  <c r="AF12" i="14"/>
  <c r="AE12" i="14"/>
  <c r="AD12" i="14"/>
  <c r="AC12" i="14"/>
  <c r="AA12" i="14"/>
  <c r="I12" i="14"/>
  <c r="I11" i="14"/>
  <c r="I10" i="14"/>
  <c r="I9" i="14"/>
  <c r="AD6" i="14" s="1"/>
  <c r="AJ6" i="14"/>
  <c r="AH6" i="14"/>
  <c r="AG6" i="14"/>
  <c r="AE6" i="14"/>
  <c r="AA6" i="14"/>
  <c r="AK5" i="14"/>
  <c r="AG5" i="14"/>
  <c r="AA5" i="14"/>
  <c r="AK4" i="14"/>
  <c r="AJ4" i="14"/>
  <c r="AI4" i="14"/>
  <c r="AH4" i="14"/>
  <c r="AG4" i="14"/>
  <c r="AF4" i="14"/>
  <c r="AE4" i="14"/>
  <c r="AD4" i="14"/>
  <c r="AA4" i="14"/>
  <c r="H40" i="13"/>
  <c r="F40" i="13"/>
  <c r="I39" i="13"/>
  <c r="G39" i="13"/>
  <c r="I38" i="13"/>
  <c r="G38" i="13"/>
  <c r="I37" i="13"/>
  <c r="G37" i="13"/>
  <c r="I36" i="13"/>
  <c r="G36" i="13"/>
  <c r="I35" i="13"/>
  <c r="G35" i="13"/>
  <c r="I34" i="13"/>
  <c r="AJ14" i="13" s="1"/>
  <c r="G34" i="13"/>
  <c r="I33" i="13"/>
  <c r="G33" i="13"/>
  <c r="I32" i="13"/>
  <c r="G32" i="13"/>
  <c r="I31" i="13"/>
  <c r="G31" i="13"/>
  <c r="I30" i="13"/>
  <c r="G30" i="13"/>
  <c r="I29" i="13"/>
  <c r="G29" i="13"/>
  <c r="I28" i="13"/>
  <c r="AH14" i="13" s="1"/>
  <c r="G28" i="13"/>
  <c r="I27" i="13"/>
  <c r="G27" i="13"/>
  <c r="I26" i="13"/>
  <c r="AF14" i="13" s="1"/>
  <c r="G26" i="13"/>
  <c r="AF13" i="13" s="1"/>
  <c r="I25" i="13"/>
  <c r="G25" i="13"/>
  <c r="I24" i="13"/>
  <c r="AE14" i="13" s="1"/>
  <c r="G24" i="13"/>
  <c r="I23" i="13"/>
  <c r="AD14" i="13" s="1"/>
  <c r="G23" i="13"/>
  <c r="H22" i="13"/>
  <c r="F22" i="13"/>
  <c r="G21" i="13" s="1"/>
  <c r="AK5" i="13" s="1"/>
  <c r="I21" i="13"/>
  <c r="AK6" i="13" s="1"/>
  <c r="I20" i="13"/>
  <c r="I19" i="13"/>
  <c r="G19" i="13"/>
  <c r="I18" i="13"/>
  <c r="I17" i="13"/>
  <c r="AI6" i="13" s="1"/>
  <c r="I16" i="13"/>
  <c r="I15" i="13"/>
  <c r="AH6" i="13" s="1"/>
  <c r="G15" i="13"/>
  <c r="AH5" i="13" s="1"/>
  <c r="AK14" i="13"/>
  <c r="AI14" i="13"/>
  <c r="AG14" i="13"/>
  <c r="I14" i="13"/>
  <c r="AK13" i="13"/>
  <c r="AJ13" i="13"/>
  <c r="AI13" i="13"/>
  <c r="AH13" i="13"/>
  <c r="AG13" i="13"/>
  <c r="AE13" i="13"/>
  <c r="AD13" i="13"/>
  <c r="I13" i="13"/>
  <c r="AF6" i="13" s="1"/>
  <c r="G13" i="13"/>
  <c r="AF5" i="13" s="1"/>
  <c r="AK12" i="13"/>
  <c r="AJ12" i="13"/>
  <c r="AI12" i="13"/>
  <c r="AH12" i="13"/>
  <c r="AG12" i="13"/>
  <c r="AF12" i="13"/>
  <c r="AE12" i="13"/>
  <c r="AD12" i="13"/>
  <c r="AC12" i="13"/>
  <c r="AA12" i="13"/>
  <c r="I12" i="13"/>
  <c r="I11" i="13"/>
  <c r="I10" i="13"/>
  <c r="G10" i="13"/>
  <c r="AE5" i="13" s="1"/>
  <c r="I9" i="13"/>
  <c r="G9" i="13"/>
  <c r="AD5" i="13" s="1"/>
  <c r="AJ6" i="13"/>
  <c r="AG6" i="13"/>
  <c r="AE6" i="13"/>
  <c r="AD6" i="13"/>
  <c r="AK4" i="13"/>
  <c r="AJ4" i="13"/>
  <c r="AI4" i="13"/>
  <c r="AH4" i="13"/>
  <c r="AG4" i="13"/>
  <c r="AF4" i="13"/>
  <c r="AE4" i="13"/>
  <c r="AD4" i="13"/>
  <c r="AA4" i="13"/>
  <c r="G18" i="13" l="1"/>
  <c r="G22" i="13"/>
  <c r="G26" i="14"/>
  <c r="AF13" i="14" s="1"/>
  <c r="G30" i="14"/>
  <c r="G34" i="14"/>
  <c r="AJ13" i="14" s="1"/>
  <c r="G38" i="14"/>
  <c r="AC4" i="13"/>
  <c r="I22" i="13"/>
  <c r="AC6" i="13" s="1"/>
  <c r="G15" i="14"/>
  <c r="AH5" i="14" s="1"/>
  <c r="G19" i="14"/>
  <c r="G23" i="14"/>
  <c r="AD13" i="14" s="1"/>
  <c r="G27" i="14"/>
  <c r="AG13" i="14" s="1"/>
  <c r="G31" i="14"/>
  <c r="G35" i="14"/>
  <c r="AK13" i="14" s="1"/>
  <c r="I23" i="15"/>
  <c r="G11" i="13"/>
  <c r="G14" i="13"/>
  <c r="AG5" i="13" s="1"/>
  <c r="G20" i="13"/>
  <c r="AJ5" i="13" s="1"/>
  <c r="G16" i="14"/>
  <c r="G20" i="14"/>
  <c r="AJ5" i="14" s="1"/>
  <c r="I40" i="14"/>
  <c r="AC14" i="14" s="1"/>
  <c r="G16" i="13"/>
  <c r="G12" i="13"/>
  <c r="G17" i="13"/>
  <c r="AI5" i="13" s="1"/>
  <c r="I40" i="13"/>
  <c r="AC14" i="13" s="1"/>
  <c r="I21" i="15"/>
  <c r="AS2" i="15" s="1"/>
  <c r="AC4" i="14"/>
  <c r="G9" i="14"/>
  <c r="AD5" i="14" s="1"/>
  <c r="G10" i="14"/>
  <c r="AE5" i="14" s="1"/>
  <c r="G11" i="14"/>
  <c r="G12" i="14"/>
  <c r="G13" i="14"/>
  <c r="AF5" i="14" s="1"/>
  <c r="G22" i="14"/>
  <c r="G40" i="14"/>
  <c r="G40" i="13"/>
  <c r="H39" i="6" l="1"/>
  <c r="N16" i="9" l="1"/>
  <c r="N14" i="9"/>
  <c r="J39" i="9"/>
  <c r="J24" i="9"/>
  <c r="J14" i="9"/>
  <c r="F16" i="9"/>
  <c r="F14" i="9"/>
  <c r="L15" i="6" l="1"/>
  <c r="N44" i="6" l="1"/>
  <c r="N39" i="6"/>
  <c r="N45" i="6" s="1"/>
  <c r="G24" i="12"/>
  <c r="G27" i="12" s="1"/>
  <c r="G16" i="12"/>
  <c r="G15" i="12"/>
  <c r="G14" i="12"/>
  <c r="F14" i="12" l="1"/>
  <c r="F16" i="12"/>
  <c r="F24" i="12"/>
  <c r="L14" i="9"/>
  <c r="H15" i="9"/>
  <c r="F39" i="11"/>
  <c r="O44" i="9" l="1"/>
  <c r="O39" i="9"/>
  <c r="M44" i="9"/>
  <c r="M39" i="9"/>
  <c r="M45" i="9" s="1"/>
  <c r="K44" i="9"/>
  <c r="K39" i="9"/>
  <c r="K45" i="9" s="1"/>
  <c r="I44" i="9"/>
  <c r="I39" i="9"/>
  <c r="G44" i="9"/>
  <c r="G39" i="9"/>
  <c r="G45" i="9" s="1"/>
  <c r="G44" i="12"/>
  <c r="G39" i="12"/>
  <c r="O24" i="9"/>
  <c r="O27" i="9" s="1"/>
  <c r="O16" i="9"/>
  <c r="O15" i="9"/>
  <c r="O14" i="9"/>
  <c r="M24" i="9"/>
  <c r="M27" i="9" s="1"/>
  <c r="M16" i="9"/>
  <c r="M15" i="9"/>
  <c r="M14" i="9"/>
  <c r="K24" i="9"/>
  <c r="K27" i="9" s="1"/>
  <c r="K16" i="9"/>
  <c r="K15" i="9"/>
  <c r="K14" i="9"/>
  <c r="I24" i="9"/>
  <c r="I27" i="9" s="1"/>
  <c r="I16" i="9"/>
  <c r="I15" i="9"/>
  <c r="I14" i="9"/>
  <c r="G24" i="9"/>
  <c r="G16" i="9"/>
  <c r="G15" i="9"/>
  <c r="G14" i="9"/>
  <c r="O44" i="12"/>
  <c r="N44" i="12"/>
  <c r="M44" i="12"/>
  <c r="L44" i="12"/>
  <c r="K44" i="12"/>
  <c r="J44" i="12"/>
  <c r="I44" i="12"/>
  <c r="H44" i="12"/>
  <c r="F44" i="12"/>
  <c r="O39" i="12"/>
  <c r="O45" i="12" s="1"/>
  <c r="N39" i="12"/>
  <c r="N45" i="12" s="1"/>
  <c r="M39" i="12"/>
  <c r="L39" i="12"/>
  <c r="L45" i="12" s="1"/>
  <c r="K39" i="12"/>
  <c r="K45" i="12" s="1"/>
  <c r="J39" i="12"/>
  <c r="J45" i="12" s="1"/>
  <c r="I39" i="12"/>
  <c r="H39" i="12"/>
  <c r="H45" i="12" s="1"/>
  <c r="F39" i="12"/>
  <c r="O24" i="12"/>
  <c r="O27" i="12" s="1"/>
  <c r="N24" i="12"/>
  <c r="N27" i="12" s="1"/>
  <c r="M24" i="12"/>
  <c r="M27" i="12" s="1"/>
  <c r="L24" i="12"/>
  <c r="L27" i="12" s="1"/>
  <c r="K24" i="12"/>
  <c r="K27" i="12" s="1"/>
  <c r="J24" i="12"/>
  <c r="J27" i="12" s="1"/>
  <c r="I24" i="12"/>
  <c r="I27" i="12" s="1"/>
  <c r="H24" i="12"/>
  <c r="H27" i="12" s="1"/>
  <c r="O16" i="12"/>
  <c r="N16" i="12"/>
  <c r="M16" i="12"/>
  <c r="L16" i="12"/>
  <c r="K16" i="12"/>
  <c r="J16" i="12"/>
  <c r="I16" i="12"/>
  <c r="H16" i="12"/>
  <c r="O15" i="12"/>
  <c r="N15" i="12"/>
  <c r="M15" i="12"/>
  <c r="L15" i="12"/>
  <c r="K15" i="12"/>
  <c r="J15" i="12"/>
  <c r="I15" i="12"/>
  <c r="H15" i="12"/>
  <c r="O14" i="12"/>
  <c r="N14" i="12"/>
  <c r="M14" i="12"/>
  <c r="L14" i="12"/>
  <c r="K14" i="12"/>
  <c r="J14" i="12"/>
  <c r="I14" i="12"/>
  <c r="H14" i="12"/>
  <c r="G44" i="11"/>
  <c r="G39" i="11"/>
  <c r="G24" i="11"/>
  <c r="G27" i="11" s="1"/>
  <c r="G16" i="11"/>
  <c r="G15" i="11"/>
  <c r="G14" i="11"/>
  <c r="O44" i="6"/>
  <c r="O39" i="6"/>
  <c r="O45" i="6" s="1"/>
  <c r="M44" i="6"/>
  <c r="M39" i="6"/>
  <c r="K40" i="6"/>
  <c r="K44" i="6" s="1"/>
  <c r="K39" i="6"/>
  <c r="I44" i="6"/>
  <c r="I39" i="6"/>
  <c r="G44" i="6"/>
  <c r="G39" i="6"/>
  <c r="G45" i="6" s="1"/>
  <c r="O24" i="6"/>
  <c r="O27" i="6" s="1"/>
  <c r="O15" i="6"/>
  <c r="M24" i="6"/>
  <c r="M27" i="6" s="1"/>
  <c r="M15" i="6"/>
  <c r="K24" i="6"/>
  <c r="K27" i="6" s="1"/>
  <c r="K16" i="6"/>
  <c r="K14" i="6"/>
  <c r="K13" i="6"/>
  <c r="K15" i="6" s="1"/>
  <c r="K10" i="6"/>
  <c r="I24" i="6"/>
  <c r="I27" i="6" s="1"/>
  <c r="I16" i="6"/>
  <c r="I15" i="6"/>
  <c r="I14" i="6"/>
  <c r="G24" i="6"/>
  <c r="G27" i="6" s="1"/>
  <c r="G16" i="6"/>
  <c r="G15" i="6"/>
  <c r="G14" i="6"/>
  <c r="O44" i="11"/>
  <c r="N44" i="11"/>
  <c r="M44" i="11"/>
  <c r="L44" i="11"/>
  <c r="K44" i="11"/>
  <c r="J44" i="11"/>
  <c r="I44" i="11"/>
  <c r="H44" i="11"/>
  <c r="F44" i="11"/>
  <c r="F45" i="11" s="1"/>
  <c r="O39" i="11"/>
  <c r="O45" i="11" s="1"/>
  <c r="N39" i="11"/>
  <c r="N45" i="11" s="1"/>
  <c r="M39" i="11"/>
  <c r="L39" i="11"/>
  <c r="K39" i="11"/>
  <c r="K45" i="11" s="1"/>
  <c r="J39" i="11"/>
  <c r="J45" i="11" s="1"/>
  <c r="I39" i="11"/>
  <c r="H39" i="11"/>
  <c r="H45" i="11" s="1"/>
  <c r="O24" i="11"/>
  <c r="O27" i="11" s="1"/>
  <c r="N24" i="11"/>
  <c r="N27" i="11" s="1"/>
  <c r="M24" i="11"/>
  <c r="M27" i="11" s="1"/>
  <c r="L24" i="11"/>
  <c r="L27" i="11" s="1"/>
  <c r="K24" i="11"/>
  <c r="K27" i="11" s="1"/>
  <c r="J24" i="11"/>
  <c r="J27" i="11" s="1"/>
  <c r="I24" i="11"/>
  <c r="I27" i="11" s="1"/>
  <c r="H24" i="11"/>
  <c r="H27" i="11" s="1"/>
  <c r="F24" i="11"/>
  <c r="F27" i="11" s="1"/>
  <c r="O16" i="11"/>
  <c r="N16" i="11"/>
  <c r="M16" i="11"/>
  <c r="L16" i="11"/>
  <c r="K16" i="11"/>
  <c r="J16" i="11"/>
  <c r="I16" i="11"/>
  <c r="H16" i="11"/>
  <c r="F16" i="11"/>
  <c r="O15" i="11"/>
  <c r="N15" i="11"/>
  <c r="M15" i="11"/>
  <c r="L15" i="11"/>
  <c r="K15" i="11"/>
  <c r="J15" i="11"/>
  <c r="I15" i="11"/>
  <c r="H15" i="11"/>
  <c r="F15" i="11"/>
  <c r="O14" i="11"/>
  <c r="N14" i="11"/>
  <c r="M14" i="11"/>
  <c r="L14" i="11"/>
  <c r="K14" i="11"/>
  <c r="J14" i="11"/>
  <c r="I14" i="11"/>
  <c r="H14" i="11"/>
  <c r="F14" i="11"/>
  <c r="K45" i="6" l="1"/>
  <c r="I45" i="11"/>
  <c r="M45" i="6"/>
  <c r="G45" i="11"/>
  <c r="M45" i="12"/>
  <c r="G45" i="12"/>
  <c r="L45" i="11"/>
  <c r="I45" i="6"/>
  <c r="O45" i="9"/>
  <c r="M45" i="11"/>
  <c r="I45" i="12"/>
  <c r="I45" i="9"/>
  <c r="F45" i="12"/>
  <c r="F24" i="9"/>
  <c r="F27" i="9" s="1"/>
  <c r="N44" i="9"/>
  <c r="L44" i="9"/>
  <c r="J44" i="9"/>
  <c r="J45" i="9" s="1"/>
  <c r="H44" i="9"/>
  <c r="F44" i="9"/>
  <c r="N39" i="9"/>
  <c r="L39" i="9"/>
  <c r="H39" i="9"/>
  <c r="F39" i="9"/>
  <c r="N24" i="9"/>
  <c r="N27" i="9" s="1"/>
  <c r="L24" i="9"/>
  <c r="L27" i="9" s="1"/>
  <c r="J27" i="9"/>
  <c r="H24" i="9"/>
  <c r="H27" i="9" s="1"/>
  <c r="L16" i="9"/>
  <c r="J16" i="9"/>
  <c r="H16" i="9"/>
  <c r="N15" i="9"/>
  <c r="L15" i="9"/>
  <c r="J15" i="9"/>
  <c r="F15" i="9"/>
  <c r="H14" i="9"/>
  <c r="L44" i="6"/>
  <c r="J44" i="6"/>
  <c r="J45" i="6" s="1"/>
  <c r="H44" i="6"/>
  <c r="F44" i="6"/>
  <c r="L39" i="6"/>
  <c r="H45" i="6"/>
  <c r="F39" i="6"/>
  <c r="F45" i="6" s="1"/>
  <c r="N24" i="6"/>
  <c r="N27" i="6" s="1"/>
  <c r="L24" i="6"/>
  <c r="L27" i="6" s="1"/>
  <c r="J24" i="6"/>
  <c r="J27" i="6" s="1"/>
  <c r="H24" i="6"/>
  <c r="H27" i="6" s="1"/>
  <c r="F24" i="6"/>
  <c r="F27" i="6" s="1"/>
  <c r="J16" i="6"/>
  <c r="H16" i="6"/>
  <c r="F16" i="6"/>
  <c r="N15" i="6"/>
  <c r="J15" i="6"/>
  <c r="H15" i="6"/>
  <c r="F15" i="6"/>
  <c r="J14" i="6"/>
  <c r="H14" i="6"/>
  <c r="F14" i="6"/>
  <c r="L45" i="6" l="1"/>
  <c r="F45" i="9"/>
  <c r="N45" i="9"/>
  <c r="H45" i="9"/>
  <c r="L4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端数調整-1
</t>
        </r>
      </text>
    </comment>
    <comment ref="K10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端数調整▲1</t>
        </r>
      </text>
    </comment>
    <comment ref="I1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端数調整-1
</t>
        </r>
      </text>
    </comment>
    <comment ref="L27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端数調整</t>
        </r>
      </text>
    </comment>
    <comment ref="K38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端数調整+1</t>
        </r>
      </text>
    </comment>
    <comment ref="H39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J39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0.997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1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  <comment ref="H13" authorId="0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0.001（小数第二位四捨五入より0）</t>
        </r>
      </text>
    </comment>
    <comment ref="F14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G14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端数調整+1</t>
        </r>
      </text>
    </comment>
    <comment ref="I14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  <comment ref="J14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N14" authorId="0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H15" authorId="0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>△0.001（小数第二位四捨五入につき0）</t>
        </r>
      </text>
    </comment>
    <comment ref="F16" authorId="0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G16" authorId="0" shapeId="0" xr:uid="{00000000-0006-0000-05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端数調整+1</t>
        </r>
      </text>
    </comment>
    <comment ref="I16" authorId="0" shapeId="0" xr:uid="{00000000-0006-0000-05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  <comment ref="N16" authorId="0" shapeId="0" xr:uid="{00000000-0006-0000-0500-00000C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J24" authorId="0" shapeId="0" xr:uid="{00000000-0006-0000-0500-00000D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K24" authorId="0" shapeId="0" xr:uid="{00000000-0006-0000-0500-00000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端数調整▲1</t>
        </r>
      </text>
    </comment>
    <comment ref="O24" authorId="0" shapeId="0" xr:uid="{00000000-0006-0000-0500-00000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端数調整+1</t>
        </r>
      </text>
    </comment>
    <comment ref="N27" authorId="0" shapeId="0" xr:uid="{00000000-0006-0000-0500-000010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O33" authorId="0" shapeId="0" xr:uid="{00000000-0006-0000-0500-00001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端数調整▲1</t>
        </r>
      </text>
    </comment>
    <comment ref="K35" authorId="0" shapeId="0" xr:uid="{00000000-0006-0000-05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端数調整▲1</t>
        </r>
      </text>
    </comment>
    <comment ref="O37" authorId="0" shapeId="0" xr:uid="{00000000-0006-0000-05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  <comment ref="J39" authorId="0" shapeId="0" xr:uid="{00000000-0006-0000-0500-000014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  <comment ref="G45" authorId="0" shapeId="0" xr:uid="{00000000-0006-0000-0500-00001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端数調整+1</t>
        </r>
      </text>
    </comment>
    <comment ref="K45" authorId="0" shapeId="0" xr:uid="{00000000-0006-0000-0500-00001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端数調整+1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10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端数調整+1</t>
        </r>
      </text>
    </comment>
    <comment ref="F15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0.037</t>
        </r>
      </text>
    </comment>
    <comment ref="G16" authorId="0" shapeId="0" xr:uid="{00000000-0006-0000-0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端数調整▲１</t>
        </r>
      </text>
    </comment>
    <comment ref="F27" authorId="0" shapeId="0" xr:uid="{00000000-0006-0000-06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0.056</t>
        </r>
      </text>
    </comment>
    <comment ref="G27" authorId="0" shapeId="0" xr:uid="{00000000-0006-0000-0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端数調整+1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名古屋市総務局</author>
    <author>Administrator</author>
  </authors>
  <commentList>
    <comment ref="O31" authorId="0" shapeId="0" xr:uid="{954ED448-5DE1-4BFC-AA8A-2EC39F314A0E}">
      <text>
        <r>
          <rPr>
            <b/>
            <sz val="9"/>
            <color indexed="81"/>
            <rFont val="MS P ゴシック"/>
            <family val="3"/>
            <charset val="128"/>
          </rPr>
          <t>損益計算書に合わせるため+1</t>
        </r>
      </text>
    </comment>
    <comment ref="I34" authorId="0" shapeId="0" xr:uid="{EC893A33-D242-4B65-BF3E-6ED6A123749E}">
      <text>
        <r>
          <rPr>
            <b/>
            <sz val="9"/>
            <color indexed="81"/>
            <rFont val="MS P ゴシック"/>
            <family val="3"/>
            <charset val="128"/>
          </rPr>
          <t>損益計算書に合わせるため＋1</t>
        </r>
      </text>
    </comment>
    <comment ref="M34" authorId="0" shapeId="0" xr:uid="{F59DC93C-19E6-4232-B92A-DF925D2E1DBF}">
      <text>
        <r>
          <rPr>
            <b/>
            <sz val="9"/>
            <color indexed="81"/>
            <rFont val="MS P ゴシック"/>
            <family val="3"/>
            <charset val="128"/>
          </rPr>
          <t>損益計算書に合わせるため+1</t>
        </r>
      </text>
    </comment>
    <comment ref="K41" authorId="1" shapeId="0" xr:uid="{5A52A98A-ABEA-46C1-8F8D-D7E6E045FCFC}">
      <text>
        <r>
          <rPr>
            <b/>
            <sz val="9"/>
            <color indexed="81"/>
            <rFont val="MS P ゴシック"/>
            <family val="3"/>
            <charset val="128"/>
          </rPr>
          <t>貸借対照表に合わせるため-1</t>
        </r>
      </text>
    </comment>
    <comment ref="K42" authorId="1" shapeId="0" xr:uid="{ECD0B112-D1CC-46A0-9593-2D03CDFC9DB7}">
      <text>
        <r>
          <rPr>
            <b/>
            <sz val="9"/>
            <color indexed="81"/>
            <rFont val="MS P ゴシック"/>
            <family val="3"/>
            <charset val="128"/>
          </rPr>
          <t>貸借対照表に合わせるため-1</t>
        </r>
      </text>
    </comment>
    <comment ref="G44" authorId="0" shapeId="0" xr:uid="{B10E6DB1-0ACF-491E-96A6-B466C03A8DB0}">
      <text>
        <r>
          <rPr>
            <b/>
            <sz val="9"/>
            <color indexed="81"/>
            <rFont val="MS P ゴシック"/>
            <family val="3"/>
            <charset val="128"/>
          </rPr>
          <t>貸借対照表に合わせるため－1</t>
        </r>
      </text>
    </comment>
    <comment ref="K44" authorId="0" shapeId="0" xr:uid="{5D2D48B8-1342-4980-B2FF-B8D12D9F4972}">
      <text>
        <r>
          <rPr>
            <b/>
            <sz val="9"/>
            <color indexed="81"/>
            <rFont val="MS P ゴシック"/>
            <family val="3"/>
            <charset val="128"/>
          </rPr>
          <t>貸借対照表に合わせるため-1</t>
        </r>
      </text>
    </comment>
  </commentList>
</comments>
</file>

<file path=xl/sharedStrings.xml><?xml version="1.0" encoding="utf-8"?>
<sst xmlns="http://schemas.openxmlformats.org/spreadsheetml/2006/main" count="719" uniqueCount="322">
  <si>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</si>
  <si>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</si>
  <si>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</si>
  <si>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</si>
  <si>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</si>
  <si>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</si>
  <si>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</si>
  <si>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</si>
  <si>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</si>
  <si>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</si>
  <si>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</si>
  <si>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</si>
  <si>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</si>
  <si>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</si>
  <si>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</si>
  <si>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</si>
  <si>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</si>
  <si>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</si>
  <si>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</si>
  <si>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</si>
  <si>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</si>
  <si>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</si>
  <si>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</si>
  <si>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</si>
  <si>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</si>
  <si>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</si>
  <si>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</si>
  <si>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</si>
  <si>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</si>
  <si>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</si>
  <si>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</si>
  <si>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</si>
  <si>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</si>
  <si>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</si>
  <si>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</si>
  <si>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</si>
  <si>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</si>
  <si>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</si>
  <si>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</si>
  <si>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</si>
  <si>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</si>
  <si>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</si>
  <si>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</si>
  <si>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</si>
  <si>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</si>
  <si>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</si>
  <si>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</si>
  <si>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</si>
  <si>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</si>
  <si>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</si>
  <si>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</si>
  <si>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</si>
  <si>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</si>
  <si>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</si>
  <si>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</si>
  <si>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</si>
  <si>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</si>
  <si>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</si>
  <si>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</si>
  <si>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</si>
  <si>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</si>
  <si>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</si>
  <si>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</si>
  <si>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</si>
  <si>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</si>
  <si>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</si>
  <si>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</si>
  <si>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</si>
  <si>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</si>
  <si>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</si>
  <si>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</si>
  <si>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</si>
  <si>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</si>
  <si>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</si>
  <si>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</si>
  <si>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</si>
  <si>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</si>
  <si>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</si>
  <si>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</si>
  <si>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</si>
  <si>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</si>
  <si>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</si>
  <si>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</si>
  <si>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</si>
  <si>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</si>
  <si>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</si>
  <si>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</si>
  <si>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</si>
  <si>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</si>
  <si>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</si>
  <si>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</si>
  <si>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</si>
  <si>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</si>
  <si>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</si>
  <si>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</si>
  <si>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</si>
  <si>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</si>
  <si>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</si>
  <si>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</si>
  <si>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</si>
  <si>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</si>
  <si>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</si>
  <si>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</si>
  <si>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</si>
  <si>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</si>
  <si>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</si>
  <si>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</si>
  <si>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</si>
  <si>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</si>
  <si>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</si>
  <si>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</si>
  <si>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</si>
  <si>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</si>
  <si>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</si>
  <si>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</si>
  <si>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</si>
  <si>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</si>
  <si>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</si>
  <si>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</si>
  <si>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</si>
  <si>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</si>
  <si>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</si>
  <si>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</si>
  <si>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</si>
  <si>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</si>
  <si>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</si>
  <si>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</si>
  <si>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</si>
  <si>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</si>
  <si>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</si>
  <si>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</si>
  <si>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</si>
  <si>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</si>
  <si>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</si>
  <si>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</si>
  <si>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</si>
  <si>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</si>
  <si>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</si>
  <si>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</si>
  <si>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</si>
  <si>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</si>
  <si>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</si>
  <si>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</si>
  <si>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</si>
  <si>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</si>
  <si>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</si>
  <si>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</si>
  <si>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</si>
  <si>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</si>
  <si>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</si>
  <si>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</si>
  <si>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</si>
  <si>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</si>
  <si>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</si>
  <si>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</si>
  <si>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</si>
  <si>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</si>
  <si>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</si>
  <si>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</si>
  <si>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</si>
  <si>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</si>
  <si>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</si>
  <si>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</si>
  <si>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</si>
  <si>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</si>
  <si>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</si>
  <si>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</si>
  <si>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</si>
  <si>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</si>
  <si>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</si>
  <si>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</si>
  <si>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</si>
  <si>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</si>
  <si>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</si>
  <si>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</si>
  <si>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</si>
  <si>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</si>
  <si>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</si>
  <si>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</si>
  <si>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</si>
  <si>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</si>
  <si>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</si>
  <si>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</si>
  <si>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</si>
  <si>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</si>
  <si>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</si>
  <si>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</si>
  <si>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</si>
  <si>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</si>
  <si>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</si>
  <si>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</si>
  <si>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</si>
  <si>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</si>
  <si>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</si>
  <si>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</si>
  <si>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</si>
  <si>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</si>
  <si>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</si>
  <si>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</si>
  <si>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</si>
  <si>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</si>
  <si>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</si>
  <si>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</si>
  <si>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</si>
  <si>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</si>
  <si>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</si>
  <si>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</si>
  <si>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</si>
  <si>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</si>
  <si>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</si>
  <si>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</si>
  <si>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</si>
  <si>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</si>
  <si>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</si>
  <si>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</si>
  <si>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</si>
  <si>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</si>
  <si>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</si>
  <si>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</si>
  <si>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</si>
  <si>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</si>
  <si>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</si>
  <si>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</si>
  <si>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</si>
  <si>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</si>
  <si>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</si>
  <si>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</si>
  <si>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</si>
  <si>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</si>
  <si>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</si>
  <si>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</si>
  <si>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</si>
  <si>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</si>
  <si>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</si>
  <si>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</si>
  <si>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</si>
  <si>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</si>
  <si>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</si>
  <si>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</si>
  <si>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</si>
  <si>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</si>
  <si>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</si>
  <si>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</si>
  <si>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</si>
  <si>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</si>
  <si>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</si>
  <si>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</si>
  <si>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</si>
  <si>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</si>
  <si>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</si>
  <si>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</si>
  <si>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</si>
  <si>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</si>
  <si>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</si>
  <si>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</si>
  <si>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</si>
  <si>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</si>
  <si>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</si>
  <si>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</si>
  <si>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</si>
  <si>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</si>
  <si>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</si>
  <si>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</si>
  <si>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</si>
  <si>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</si>
  <si>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</si>
  <si>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</si>
  <si>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</si>
  <si>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</si>
  <si>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</si>
  <si>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</si>
  <si>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</si>
  <si>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</si>
  <si>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</si>
  <si>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</si>
  <si>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</si>
  <si>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</si>
  <si>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</si>
  <si>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</si>
  <si>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</si>
  <si>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</si>
  <si>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水道事業</t>
    <rPh sb="0" eb="2">
      <t>スイドウ</t>
    </rPh>
    <rPh sb="2" eb="4">
      <t>ジギョウ</t>
    </rPh>
    <phoneticPr fontId="7"/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</si>
  <si>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</si>
  <si>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</si>
  <si>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</si>
  <si>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都市高速鉄道事業</t>
    <rPh sb="0" eb="2">
      <t>トシ</t>
    </rPh>
    <rPh sb="2" eb="4">
      <t>コウソク</t>
    </rPh>
    <rPh sb="4" eb="6">
      <t>テツドウ</t>
    </rPh>
    <rPh sb="6" eb="8">
      <t>ジギョウ</t>
    </rPh>
    <phoneticPr fontId="7"/>
  </si>
  <si>
    <t>下水道事業</t>
    <rPh sb="0" eb="3">
      <t>ゲスイドウ</t>
    </rPh>
    <rPh sb="3" eb="5">
      <t>ジギョウ</t>
    </rPh>
    <phoneticPr fontId="18"/>
  </si>
  <si>
    <t>市場事業</t>
    <rPh sb="0" eb="2">
      <t>シジョウ</t>
    </rPh>
    <rPh sb="2" eb="4">
      <t>ジギョウ</t>
    </rPh>
    <phoneticPr fontId="18"/>
  </si>
  <si>
    <t>と畜場事業</t>
    <rPh sb="1" eb="2">
      <t>チク</t>
    </rPh>
    <rPh sb="2" eb="3">
      <t>ジョウ</t>
    </rPh>
    <rPh sb="3" eb="5">
      <t>ジギョウ</t>
    </rPh>
    <phoneticPr fontId="18"/>
  </si>
  <si>
    <t>宅地造成事業（市街地再開発事業）</t>
    <rPh sb="0" eb="2">
      <t>タクチ</t>
    </rPh>
    <rPh sb="2" eb="4">
      <t>ゾウセイ</t>
    </rPh>
    <rPh sb="4" eb="6">
      <t>ジギョウ</t>
    </rPh>
    <rPh sb="7" eb="10">
      <t>シガイチ</t>
    </rPh>
    <rPh sb="10" eb="13">
      <t>サイカイハツ</t>
    </rPh>
    <rPh sb="13" eb="15">
      <t>ジギョウ</t>
    </rPh>
    <phoneticPr fontId="18"/>
  </si>
  <si>
    <t>駐車場整備事業</t>
    <rPh sb="0" eb="2">
      <t>チュウシャ</t>
    </rPh>
    <rPh sb="2" eb="3">
      <t>ジョウ</t>
    </rPh>
    <rPh sb="3" eb="5">
      <t>セイビ</t>
    </rPh>
    <rPh sb="5" eb="7">
      <t>ジギョウ</t>
    </rPh>
    <phoneticPr fontId="18"/>
  </si>
  <si>
    <t>介護サービス事業</t>
    <rPh sb="0" eb="2">
      <t>カイゴ</t>
    </rPh>
    <rPh sb="6" eb="8">
      <t>ジギョウ</t>
    </rPh>
    <phoneticPr fontId="18"/>
  </si>
  <si>
    <t>観光施設事業（名古屋城天守閣特別会計）</t>
    <rPh sb="0" eb="2">
      <t>カンコウ</t>
    </rPh>
    <rPh sb="2" eb="4">
      <t>シセツ</t>
    </rPh>
    <rPh sb="4" eb="6">
      <t>ジギョウ</t>
    </rPh>
    <rPh sb="7" eb="10">
      <t>ナゴヤ</t>
    </rPh>
    <rPh sb="10" eb="11">
      <t>ジョウ</t>
    </rPh>
    <rPh sb="11" eb="14">
      <t>テンシュカク</t>
    </rPh>
    <rPh sb="14" eb="16">
      <t>トクベツ</t>
    </rPh>
    <rPh sb="16" eb="18">
      <t>カイケイ</t>
    </rPh>
    <phoneticPr fontId="18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</si>
  <si>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</si>
  <si>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市場事業</t>
    <rPh sb="0" eb="2">
      <t>シジョウ</t>
    </rPh>
    <rPh sb="2" eb="4">
      <t>ジギョウ</t>
    </rPh>
    <phoneticPr fontId="7"/>
  </si>
  <si>
    <t>と畜場事業</t>
    <rPh sb="1" eb="2">
      <t>チク</t>
    </rPh>
    <rPh sb="2" eb="3">
      <t>ジョウ</t>
    </rPh>
    <rPh sb="3" eb="5">
      <t>ジギョウ</t>
    </rPh>
    <phoneticPr fontId="7"/>
  </si>
  <si>
    <t>宅地造成事業(市街地再開発事業)</t>
    <rPh sb="0" eb="2">
      <t>タクチ</t>
    </rPh>
    <rPh sb="2" eb="4">
      <t>ゾウセイ</t>
    </rPh>
    <rPh sb="4" eb="6">
      <t>ジギョウ</t>
    </rPh>
    <rPh sb="7" eb="10">
      <t>シガイチ</t>
    </rPh>
    <rPh sb="10" eb="13">
      <t>サイカイハツ</t>
    </rPh>
    <rPh sb="13" eb="15">
      <t>ジギョウ</t>
    </rPh>
    <phoneticPr fontId="7"/>
  </si>
  <si>
    <t>駐車場整備事業</t>
    <rPh sb="0" eb="2">
      <t>チュウシャ</t>
    </rPh>
    <rPh sb="2" eb="3">
      <t>ジョウ</t>
    </rPh>
    <rPh sb="3" eb="5">
      <t>セイビ</t>
    </rPh>
    <rPh sb="5" eb="7">
      <t>ジギョウ</t>
    </rPh>
    <phoneticPr fontId="7"/>
  </si>
  <si>
    <t>介護サービス事業</t>
    <rPh sb="0" eb="2">
      <t>カイゴ</t>
    </rPh>
    <rPh sb="6" eb="8">
      <t>ジギョウ</t>
    </rPh>
    <phoneticPr fontId="7"/>
  </si>
  <si>
    <t>水道事業</t>
    <rPh sb="0" eb="2">
      <t>スイドウ</t>
    </rPh>
    <rPh sb="2" eb="4">
      <t>ジギョウ</t>
    </rPh>
    <phoneticPr fontId="7"/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</si>
  <si>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</si>
  <si>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</si>
  <si>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観光施設事業（名古屋城天守閣事業）</t>
    <rPh sb="0" eb="2">
      <t>カンコウ</t>
    </rPh>
    <rPh sb="2" eb="4">
      <t>シセツ</t>
    </rPh>
    <rPh sb="4" eb="6">
      <t>ジギョウ</t>
    </rPh>
    <rPh sb="7" eb="10">
      <t>ナゴヤ</t>
    </rPh>
    <rPh sb="10" eb="11">
      <t>ジョウ</t>
    </rPh>
    <rPh sb="11" eb="14">
      <t>テンシュカク</t>
    </rPh>
    <rPh sb="14" eb="16">
      <t>ジギョウ</t>
    </rPh>
    <phoneticPr fontId="18"/>
  </si>
  <si>
    <t>高速度鉄道</t>
    <rPh sb="0" eb="3">
      <t>コウソクド</t>
    </rPh>
    <rPh sb="3" eb="5">
      <t>テツドウ</t>
    </rPh>
    <phoneticPr fontId="7"/>
  </si>
  <si>
    <t>名古屋市</t>
    <rPh sb="0" eb="4">
      <t>ナゴヤシ</t>
    </rPh>
    <phoneticPr fontId="7"/>
  </si>
  <si>
    <t>名古屋市</t>
    <rPh sb="0" eb="4">
      <t>ナゴヤシ</t>
    </rPh>
    <phoneticPr fontId="18"/>
  </si>
  <si>
    <t>令和元年度</t>
    <rPh sb="0" eb="3">
      <t>レイワガン</t>
    </rPh>
    <phoneticPr fontId="7"/>
  </si>
  <si>
    <t>名古屋市土地開発公社</t>
    <rPh sb="0" eb="4">
      <t>ナゴヤシ</t>
    </rPh>
    <rPh sb="4" eb="6">
      <t>トチ</t>
    </rPh>
    <rPh sb="6" eb="8">
      <t>カイハツ</t>
    </rPh>
    <rPh sb="8" eb="10">
      <t>コウシャ</t>
    </rPh>
    <phoneticPr fontId="18"/>
  </si>
  <si>
    <t>(令和元年度決算額）</t>
    <rPh sb="1" eb="4">
      <t>レイワガン</t>
    </rPh>
    <phoneticPr fontId="7"/>
  </si>
  <si>
    <t>　（単位：百万円）</t>
    <phoneticPr fontId="7"/>
  </si>
  <si>
    <t>名古屋市住宅供給公社</t>
    <rPh sb="0" eb="4">
      <t>ナゴヤシ</t>
    </rPh>
    <rPh sb="4" eb="6">
      <t>ジュウタク</t>
    </rPh>
    <rPh sb="6" eb="8">
      <t>キョウキュウ</t>
    </rPh>
    <rPh sb="8" eb="10">
      <t>コウシャ</t>
    </rPh>
    <phoneticPr fontId="18"/>
  </si>
  <si>
    <t>名古屋高速道路公社</t>
    <rPh sb="0" eb="3">
      <t>ナゴヤ</t>
    </rPh>
    <rPh sb="3" eb="5">
      <t>コウソク</t>
    </rPh>
    <rPh sb="5" eb="7">
      <t>ドウロ</t>
    </rPh>
    <rPh sb="7" eb="9">
      <t>コウシャ</t>
    </rPh>
    <phoneticPr fontId="18"/>
  </si>
  <si>
    <t>若宮大通駐車場㈱</t>
    <rPh sb="0" eb="2">
      <t>ワカミヤ</t>
    </rPh>
    <rPh sb="2" eb="4">
      <t>オオドオ</t>
    </rPh>
    <rPh sb="4" eb="7">
      <t>チュウシャジョウ</t>
    </rPh>
    <phoneticPr fontId="18"/>
  </si>
  <si>
    <t>名古屋ガイドウェイバス㈱</t>
    <rPh sb="0" eb="3">
      <t>ナゴヤ</t>
    </rPh>
    <phoneticPr fontId="18"/>
  </si>
  <si>
    <t>栄公園振興㈱</t>
    <rPh sb="0" eb="1">
      <t>サカエ</t>
    </rPh>
    <rPh sb="1" eb="3">
      <t>コウエン</t>
    </rPh>
    <rPh sb="3" eb="5">
      <t>シンコウ</t>
    </rPh>
    <phoneticPr fontId="18"/>
  </si>
  <si>
    <t>名古屋臨海高速鉄道㈱</t>
    <rPh sb="0" eb="3">
      <t>ナゴヤ</t>
    </rPh>
    <rPh sb="3" eb="5">
      <t>リンカイ</t>
    </rPh>
    <rPh sb="5" eb="7">
      <t>コウソク</t>
    </rPh>
    <rPh sb="7" eb="9">
      <t>テツドウ</t>
    </rPh>
    <phoneticPr fontId="18"/>
  </si>
  <si>
    <t>名古屋上下水道総合サービス㈱</t>
    <rPh sb="0" eb="3">
      <t>ナゴヤ</t>
    </rPh>
    <rPh sb="3" eb="4">
      <t>ジョウ</t>
    </rPh>
    <rPh sb="5" eb="7">
      <t>スイドウ</t>
    </rPh>
    <rPh sb="7" eb="9">
      <t>ソウゴウ</t>
    </rPh>
    <phoneticPr fontId="18"/>
  </si>
  <si>
    <t>㈱名古屋交通開発機構</t>
    <rPh sb="1" eb="4">
      <t>ナゴヤ</t>
    </rPh>
    <rPh sb="4" eb="6">
      <t>コウツウ</t>
    </rPh>
    <rPh sb="6" eb="8">
      <t>カイハツ</t>
    </rPh>
    <rPh sb="8" eb="10">
      <t>キコウ</t>
    </rPh>
    <phoneticPr fontId="18"/>
  </si>
  <si>
    <t>元年度</t>
  </si>
  <si>
    <t>元年度</t>
    <rPh sb="0" eb="1">
      <t>ガン</t>
    </rPh>
    <phoneticPr fontId="7"/>
  </si>
  <si>
    <t>－</t>
    <phoneticPr fontId="7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</si>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</sst>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4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6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452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80" fontId="0" fillId="0" borderId="72" xfId="1" applyNumberFormat="1" applyFont="1" applyBorder="1" applyAlignment="1">
      <alignment vertical="center"/>
    </xf>
    <xf numFmtId="180" fontId="0" fillId="0" borderId="74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4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2" fillId="0" borderId="57" xfId="1" applyNumberFormat="1" applyFont="1" applyFill="1" applyBorder="1" applyAlignment="1">
      <alignment vertical="center"/>
    </xf>
    <xf numFmtId="179" fontId="2" fillId="0" borderId="12" xfId="1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179" fontId="2" fillId="0" borderId="56" xfId="1" applyNumberFormat="1" applyFill="1" applyBorder="1" applyAlignment="1">
      <alignment vertical="center"/>
    </xf>
    <xf numFmtId="179" fontId="2" fillId="0" borderId="59" xfId="1" applyNumberFormat="1" applyFill="1" applyBorder="1" applyAlignment="1">
      <alignment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2" fillId="0" borderId="13" xfId="1" applyNumberFormat="1" applyFont="1" applyFill="1" applyBorder="1" applyAlignment="1">
      <alignment vertical="center"/>
    </xf>
    <xf numFmtId="179" fontId="0" fillId="0" borderId="57" xfId="0" quotePrefix="1" applyNumberFormat="1" applyFill="1" applyBorder="1" applyAlignment="1">
      <alignment horizontal="right" vertical="center"/>
    </xf>
    <xf numFmtId="179" fontId="0" fillId="0" borderId="57" xfId="1" applyNumberFormat="1" applyFont="1" applyFill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1" xfId="1" applyNumberFormat="1" applyBorder="1" applyAlignment="1">
      <alignment vertical="center"/>
    </xf>
    <xf numFmtId="179" fontId="0" fillId="0" borderId="12" xfId="1" applyNumberFormat="1" applyFont="1" applyFill="1" applyBorder="1" applyAlignment="1">
      <alignment vertical="center"/>
    </xf>
    <xf numFmtId="179" fontId="0" fillId="0" borderId="56" xfId="1" applyNumberFormat="1" applyFont="1" applyFill="1" applyBorder="1" applyAlignment="1">
      <alignment vertical="center"/>
    </xf>
    <xf numFmtId="179" fontId="0" fillId="0" borderId="55" xfId="1" applyNumberFormat="1" applyFont="1" applyFill="1" applyBorder="1" applyAlignment="1">
      <alignment vertical="center"/>
    </xf>
    <xf numFmtId="179" fontId="0" fillId="0" borderId="57" xfId="0" quotePrefix="1" applyNumberFormat="1" applyFont="1" applyFill="1" applyBorder="1" applyAlignment="1">
      <alignment horizontal="right" vertical="center"/>
    </xf>
    <xf numFmtId="179" fontId="0" fillId="0" borderId="13" xfId="1" quotePrefix="1" applyNumberFormat="1" applyFont="1" applyFill="1" applyBorder="1" applyAlignment="1">
      <alignment horizontal="right" vertical="center"/>
    </xf>
    <xf numFmtId="179" fontId="0" fillId="0" borderId="59" xfId="1" applyNumberFormat="1" applyFont="1" applyFill="1" applyBorder="1" applyAlignment="1">
      <alignment vertical="center"/>
    </xf>
    <xf numFmtId="179" fontId="0" fillId="0" borderId="55" xfId="1" applyNumberFormat="1" applyFont="1" applyFill="1" applyBorder="1" applyAlignment="1">
      <alignment vertical="center"/>
    </xf>
    <xf numFmtId="179" fontId="0" fillId="0" borderId="13" xfId="1" applyNumberFormat="1" applyFont="1" applyFill="1" applyBorder="1" applyAlignment="1">
      <alignment vertical="center"/>
    </xf>
    <xf numFmtId="179" fontId="0" fillId="0" borderId="27" xfId="0" quotePrefix="1" applyNumberFormat="1" applyBorder="1" applyAlignment="1">
      <alignment horizontal="right" vertical="center"/>
    </xf>
    <xf numFmtId="179" fontId="0" fillId="0" borderId="35" xfId="1" applyNumberFormat="1" applyFont="1" applyFill="1" applyBorder="1" applyAlignment="1">
      <alignment vertical="center"/>
    </xf>
    <xf numFmtId="179" fontId="0" fillId="0" borderId="21" xfId="1" applyNumberFormat="1" applyFont="1" applyFill="1" applyBorder="1" applyAlignment="1">
      <alignment vertical="center"/>
    </xf>
    <xf numFmtId="179" fontId="0" fillId="0" borderId="42" xfId="1" applyNumberFormat="1" applyFont="1" applyFill="1" applyBorder="1" applyAlignment="1">
      <alignment vertical="center"/>
    </xf>
    <xf numFmtId="179" fontId="0" fillId="0" borderId="40" xfId="1" applyNumberFormat="1" applyFont="1" applyFill="1" applyBorder="1" applyAlignment="1">
      <alignment vertical="center"/>
    </xf>
    <xf numFmtId="179" fontId="0" fillId="0" borderId="21" xfId="0" quotePrefix="1" applyNumberFormat="1" applyFont="1" applyFill="1" applyBorder="1" applyAlignment="1">
      <alignment horizontal="right" vertical="center"/>
    </xf>
    <xf numFmtId="179" fontId="0" fillId="0" borderId="18" xfId="1" quotePrefix="1" applyNumberFormat="1" applyFont="1" applyFill="1" applyBorder="1" applyAlignment="1">
      <alignment horizontal="right" vertical="center"/>
    </xf>
    <xf numFmtId="179" fontId="0" fillId="0" borderId="38" xfId="1" applyNumberFormat="1" applyFont="1" applyFill="1" applyBorder="1" applyAlignment="1">
      <alignment vertical="center"/>
    </xf>
    <xf numFmtId="179" fontId="0" fillId="0" borderId="18" xfId="1" applyNumberFormat="1" applyFont="1" applyFill="1" applyBorder="1" applyAlignment="1">
      <alignment vertical="center"/>
    </xf>
    <xf numFmtId="179" fontId="0" fillId="0" borderId="44" xfId="1" applyNumberFormat="1" applyFont="1" applyFill="1" applyBorder="1" applyAlignment="1">
      <alignment vertical="center"/>
    </xf>
    <xf numFmtId="179" fontId="0" fillId="0" borderId="21" xfId="1" quotePrefix="1" applyNumberFormat="1" applyFont="1" applyFill="1" applyBorder="1" applyAlignment="1">
      <alignment horizontal="right" vertical="center"/>
    </xf>
    <xf numFmtId="179" fontId="0" fillId="0" borderId="44" xfId="1" quotePrefix="1" applyNumberFormat="1" applyFont="1" applyFill="1" applyBorder="1" applyAlignment="1">
      <alignment horizontal="right" vertical="center"/>
    </xf>
    <xf numFmtId="179" fontId="0" fillId="0" borderId="77" xfId="1" applyNumberFormat="1" applyFont="1" applyFill="1" applyBorder="1" applyAlignment="1">
      <alignment vertical="center"/>
    </xf>
    <xf numFmtId="179" fontId="0" fillId="0" borderId="53" xfId="1" applyNumberFormat="1" applyFont="1" applyFill="1" applyBorder="1" applyAlignment="1">
      <alignment vertical="center"/>
    </xf>
    <xf numFmtId="179" fontId="0" fillId="0" borderId="57" xfId="1" quotePrefix="1" applyNumberFormat="1" applyFont="1" applyFill="1" applyBorder="1" applyAlignment="1">
      <alignment horizontal="right" vertical="center"/>
    </xf>
    <xf numFmtId="179" fontId="0" fillId="0" borderId="53" xfId="1" quotePrefix="1" applyNumberFormat="1" applyFont="1" applyFill="1" applyBorder="1" applyAlignment="1">
      <alignment horizontal="right" vertical="center"/>
    </xf>
    <xf numFmtId="179" fontId="0" fillId="0" borderId="58" xfId="1" applyNumberFormat="1" applyFont="1" applyFill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13" xfId="1" applyNumberFormat="1" applyFill="1" applyBorder="1" applyAlignment="1">
      <alignment vertical="center"/>
    </xf>
    <xf numFmtId="179" fontId="2" fillId="0" borderId="59" xfId="1" applyNumberFormat="1" applyFont="1" applyFill="1" applyBorder="1" applyAlignment="1">
      <alignment vertical="center"/>
    </xf>
    <xf numFmtId="179" fontId="2" fillId="0" borderId="57" xfId="1" quotePrefix="1" applyNumberFormat="1" applyFont="1" applyFill="1" applyBorder="1" applyAlignment="1">
      <alignment horizontal="right" vertical="center"/>
    </xf>
    <xf numFmtId="179" fontId="2" fillId="0" borderId="58" xfId="1" applyNumberFormat="1" applyFill="1" applyBorder="1" applyAlignment="1">
      <alignment vertical="center"/>
    </xf>
    <xf numFmtId="179" fontId="2" fillId="0" borderId="53" xfId="1" applyNumberFormat="1" applyFill="1" applyBorder="1" applyAlignment="1">
      <alignment vertical="center"/>
    </xf>
    <xf numFmtId="179" fontId="2" fillId="0" borderId="35" xfId="1" applyNumberFormat="1" applyFill="1" applyBorder="1" applyAlignment="1">
      <alignment vertical="center"/>
    </xf>
    <xf numFmtId="179" fontId="2" fillId="0" borderId="40" xfId="1" applyNumberFormat="1" applyFill="1" applyBorder="1" applyAlignment="1">
      <alignment vertical="center"/>
    </xf>
    <xf numFmtId="179" fontId="2" fillId="0" borderId="21" xfId="1" applyNumberFormat="1" applyFill="1" applyBorder="1" applyAlignment="1">
      <alignment vertical="center"/>
    </xf>
    <xf numFmtId="179" fontId="2" fillId="0" borderId="42" xfId="1" applyNumberFormat="1" applyFill="1" applyBorder="1" applyAlignment="1">
      <alignment vertical="center"/>
    </xf>
    <xf numFmtId="179" fontId="2" fillId="0" borderId="38" xfId="1" applyNumberFormat="1" applyFill="1" applyBorder="1" applyAlignment="1">
      <alignment vertical="center"/>
    </xf>
    <xf numFmtId="179" fontId="2" fillId="0" borderId="26" xfId="1" applyNumberFormat="1" applyFill="1" applyBorder="1" applyAlignment="1">
      <alignment vertical="center"/>
    </xf>
    <xf numFmtId="179" fontId="2" fillId="0" borderId="26" xfId="1" quotePrefix="1" applyNumberFormat="1" applyFont="1" applyFill="1" applyBorder="1" applyAlignment="1">
      <alignment horizontal="right" vertical="center"/>
    </xf>
    <xf numFmtId="179" fontId="2" fillId="0" borderId="33" xfId="1" applyNumberFormat="1" applyFill="1" applyBorder="1" applyAlignment="1">
      <alignment vertical="center"/>
    </xf>
    <xf numFmtId="179" fontId="2" fillId="0" borderId="21" xfId="1" quotePrefix="1" applyNumberFormat="1" applyFont="1" applyFill="1" applyBorder="1" applyAlignment="1">
      <alignment horizontal="right" vertical="center"/>
    </xf>
    <xf numFmtId="179" fontId="2" fillId="0" borderId="18" xfId="1" applyNumberFormat="1" applyFill="1" applyBorder="1" applyAlignment="1">
      <alignment vertical="center"/>
    </xf>
    <xf numFmtId="179" fontId="2" fillId="0" borderId="7" xfId="1" applyNumberFormat="1" applyFill="1" applyBorder="1" applyAlignment="1">
      <alignment vertical="center"/>
    </xf>
    <xf numFmtId="179" fontId="2" fillId="0" borderId="24" xfId="1" applyNumberFormat="1" applyFill="1" applyBorder="1" applyAlignment="1">
      <alignment vertical="center"/>
    </xf>
    <xf numFmtId="179" fontId="0" fillId="0" borderId="21" xfId="0" quotePrefix="1" applyNumberFormat="1" applyFill="1" applyBorder="1" applyAlignment="1">
      <alignment horizontal="right" vertical="center"/>
    </xf>
    <xf numFmtId="179" fontId="2" fillId="0" borderId="18" xfId="1" quotePrefix="1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179" fontId="0" fillId="0" borderId="69" xfId="1" applyNumberFormat="1" applyFont="1" applyBorder="1" applyAlignment="1">
      <alignment horizontal="right" vertical="center"/>
    </xf>
    <xf numFmtId="179" fontId="0" fillId="0" borderId="57" xfId="1" applyNumberFormat="1" applyFont="1" applyFill="1" applyBorder="1" applyAlignment="1">
      <alignment horizontal="right" vertical="center"/>
    </xf>
    <xf numFmtId="179" fontId="0" fillId="0" borderId="53" xfId="1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centerContinuous" vertical="center"/>
    </xf>
    <xf numFmtId="41" fontId="23" fillId="0" borderId="4" xfId="0" applyNumberFormat="1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horizontal="left" vertical="center"/>
    </xf>
    <xf numFmtId="41" fontId="5" fillId="0" borderId="4" xfId="0" applyNumberFormat="1" applyFont="1" applyFill="1" applyBorder="1" applyAlignment="1">
      <alignment horizontal="left" vertical="center"/>
    </xf>
    <xf numFmtId="41" fontId="16" fillId="0" borderId="0" xfId="0" quotePrefix="1" applyNumberFormat="1" applyFont="1" applyFill="1" applyAlignment="1">
      <alignment horizontal="right" vertical="center"/>
    </xf>
    <xf numFmtId="179" fontId="0" fillId="0" borderId="50" xfId="1" applyNumberFormat="1" applyFont="1" applyFill="1" applyBorder="1" applyAlignment="1">
      <alignment horizontal="right" vertical="center"/>
    </xf>
    <xf numFmtId="179" fontId="0" fillId="0" borderId="50" xfId="1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quotePrefix="1" applyNumberFormat="1" applyFont="1" applyFill="1" applyAlignment="1">
      <alignment horizontal="right" vertical="center"/>
    </xf>
    <xf numFmtId="41" fontId="0" fillId="0" borderId="1" xfId="0" applyNumberFormat="1" applyFont="1" applyFill="1" applyBorder="1" applyAlignment="1">
      <alignment horizontal="centerContinuous" vertical="center"/>
    </xf>
    <xf numFmtId="41" fontId="0" fillId="0" borderId="2" xfId="0" applyNumberFormat="1" applyFont="1" applyFill="1" applyBorder="1" applyAlignment="1">
      <alignment horizontal="centerContinuous" vertical="center"/>
    </xf>
    <xf numFmtId="41" fontId="0" fillId="0" borderId="39" xfId="0" applyNumberFormat="1" applyFont="1" applyFill="1" applyBorder="1" applyAlignment="1">
      <alignment horizontal="centerContinuous" vertical="center"/>
    </xf>
    <xf numFmtId="41" fontId="0" fillId="0" borderId="3" xfId="0" applyNumberFormat="1" applyFont="1" applyFill="1" applyBorder="1" applyAlignment="1">
      <alignment horizontal="centerContinuous" vertical="center"/>
    </xf>
    <xf numFmtId="41" fontId="0" fillId="0" borderId="4" xfId="0" applyNumberFormat="1" applyFont="1" applyFill="1" applyBorder="1" applyAlignment="1">
      <alignment horizontal="centerContinuous" vertical="center"/>
    </xf>
    <xf numFmtId="41" fontId="0" fillId="0" borderId="71" xfId="0" applyNumberFormat="1" applyFont="1" applyFill="1" applyBorder="1" applyAlignment="1">
      <alignment horizontal="center" vertical="center"/>
    </xf>
    <xf numFmtId="41" fontId="0" fillId="0" borderId="72" xfId="0" applyNumberFormat="1" applyFont="1" applyFill="1" applyBorder="1" applyAlignment="1">
      <alignment horizontal="center" vertical="center"/>
    </xf>
    <xf numFmtId="41" fontId="0" fillId="0" borderId="62" xfId="0" applyNumberFormat="1" applyFont="1" applyFill="1" applyBorder="1" applyAlignment="1">
      <alignment vertical="center"/>
    </xf>
    <xf numFmtId="0" fontId="0" fillId="0" borderId="63" xfId="0" applyFont="1" applyFill="1" applyBorder="1" applyAlignment="1">
      <alignment horizontal="distributed" vertical="center"/>
    </xf>
    <xf numFmtId="179" fontId="0" fillId="0" borderId="54" xfId="1" applyNumberFormat="1" applyFont="1" applyFill="1" applyBorder="1" applyAlignment="1">
      <alignment horizontal="center" vertical="center"/>
    </xf>
    <xf numFmtId="179" fontId="0" fillId="0" borderId="59" xfId="1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179" fontId="0" fillId="0" borderId="73" xfId="1" applyNumberFormat="1" applyFont="1" applyFill="1" applyBorder="1" applyAlignment="1">
      <alignment horizontal="center" vertical="center"/>
    </xf>
    <xf numFmtId="179" fontId="0" fillId="0" borderId="58" xfId="1" applyNumberFormat="1" applyFont="1" applyFill="1" applyBorder="1" applyAlignment="1">
      <alignment horizontal="center" vertical="center"/>
    </xf>
    <xf numFmtId="41" fontId="0" fillId="0" borderId="27" xfId="0" applyNumberFormat="1" applyFont="1" applyFill="1" applyBorder="1" applyAlignment="1">
      <alignment horizontal="left" vertical="center"/>
    </xf>
    <xf numFmtId="41" fontId="0" fillId="0" borderId="28" xfId="0" applyNumberFormat="1" applyFont="1" applyFill="1" applyBorder="1" applyAlignment="1">
      <alignment horizontal="left" vertical="center"/>
    </xf>
    <xf numFmtId="179" fontId="0" fillId="0" borderId="57" xfId="1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left" vertical="center"/>
    </xf>
    <xf numFmtId="179" fontId="0" fillId="0" borderId="78" xfId="1" applyNumberFormat="1" applyFont="1" applyFill="1" applyBorder="1" applyAlignment="1">
      <alignment horizontal="center" vertical="center"/>
    </xf>
    <xf numFmtId="179" fontId="0" fillId="0" borderId="53" xfId="1" applyNumberFormat="1" applyFont="1" applyFill="1" applyBorder="1" applyAlignment="1">
      <alignment horizontal="center" vertical="center"/>
    </xf>
    <xf numFmtId="179" fontId="0" fillId="0" borderId="78" xfId="1" applyNumberFormat="1" applyFont="1" applyFill="1" applyBorder="1" applyAlignment="1">
      <alignment horizontal="right" vertical="center"/>
    </xf>
    <xf numFmtId="179" fontId="0" fillId="0" borderId="73" xfId="1" applyNumberFormat="1" applyFont="1" applyFill="1" applyBorder="1" applyAlignment="1">
      <alignment vertical="center"/>
    </xf>
    <xf numFmtId="179" fontId="0" fillId="0" borderId="50" xfId="1" applyNumberFormat="1" applyFont="1" applyFill="1" applyBorder="1" applyAlignment="1">
      <alignment vertical="center"/>
    </xf>
    <xf numFmtId="179" fontId="0" fillId="0" borderId="78" xfId="1" applyNumberFormat="1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horizontal="left" vertical="center"/>
    </xf>
    <xf numFmtId="41" fontId="0" fillId="0" borderId="32" xfId="0" applyNumberFormat="1" applyFont="1" applyFill="1" applyBorder="1" applyAlignment="1">
      <alignment horizontal="left" vertical="center"/>
    </xf>
    <xf numFmtId="179" fontId="0" fillId="0" borderId="71" xfId="1" applyNumberFormat="1" applyFont="1" applyFill="1" applyBorder="1" applyAlignment="1">
      <alignment vertical="center"/>
    </xf>
    <xf numFmtId="179" fontId="0" fillId="0" borderId="72" xfId="1" applyNumberFormat="1" applyFont="1" applyFill="1" applyBorder="1" applyAlignment="1">
      <alignment vertical="center"/>
    </xf>
    <xf numFmtId="41" fontId="0" fillId="0" borderId="6" xfId="0" quotePrefix="1" applyNumberFormat="1" applyFont="1" applyFill="1" applyBorder="1" applyAlignment="1">
      <alignment horizontal="right" vertical="center"/>
    </xf>
    <xf numFmtId="41" fontId="0" fillId="0" borderId="28" xfId="0" quotePrefix="1" applyNumberFormat="1" applyFont="1" applyFill="1" applyBorder="1" applyAlignment="1">
      <alignment horizontal="right" vertical="center"/>
    </xf>
    <xf numFmtId="41" fontId="0" fillId="0" borderId="4" xfId="0" quotePrefix="1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5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2" fillId="0" borderId="40" xfId="1" applyNumberFormat="1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0" fillId="0" borderId="56" xfId="0" applyNumberFormat="1" applyFill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5" xfId="1" applyNumberFormat="1" applyFont="1" applyBorder="1" applyAlignment="1">
      <alignment vertical="center" textRotation="255"/>
    </xf>
    <xf numFmtId="181" fontId="9" fillId="0" borderId="76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2" fillId="0" borderId="76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6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9" fontId="0" fillId="0" borderId="40" xfId="1" applyNumberFormat="1" applyFont="1" applyFill="1" applyBorder="1" applyAlignment="1">
      <alignment horizontal="center" vertical="center"/>
    </xf>
    <xf numFmtId="179" fontId="0" fillId="0" borderId="42" xfId="1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70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13" fillId="0" borderId="7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179" fontId="0" fillId="0" borderId="55" xfId="1" applyNumberFormat="1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textRotation="255"/>
    </xf>
    <xf numFmtId="0" fontId="0" fillId="0" borderId="76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41" fontId="16" fillId="0" borderId="27" xfId="0" applyNumberFormat="1" applyFont="1" applyFill="1" applyBorder="1" applyAlignment="1">
      <alignment horizontal="right" vertical="center"/>
    </xf>
    <xf numFmtId="41" fontId="16" fillId="0" borderId="28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center" vertical="center" shrinkToFit="1"/>
    </xf>
    <xf numFmtId="41" fontId="0" fillId="0" borderId="39" xfId="0" applyNumberFormat="1" applyFont="1" applyFill="1" applyBorder="1" applyAlignment="1">
      <alignment horizontal="center" vertical="center" shrinkToFit="1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9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textRotation="255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J13" sqref="J13"/>
      <selection pane="topRight" activeCell="J13" sqref="J13"/>
      <selection pane="bottomLeft" activeCell="J13" sqref="J13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89" t="s">
        <v>0</v>
      </c>
      <c r="B1" s="389"/>
      <c r="C1" s="389"/>
      <c r="D1" s="389"/>
      <c r="E1" s="76" t="s">
        <v>304</v>
      </c>
      <c r="F1" s="2"/>
      <c r="AA1" s="390" t="s">
        <v>105</v>
      </c>
      <c r="AB1" s="390"/>
    </row>
    <row r="2" spans="1:38">
      <c r="AA2" s="388" t="s">
        <v>106</v>
      </c>
      <c r="AB2" s="388"/>
      <c r="AC2" s="377" t="s">
        <v>107</v>
      </c>
      <c r="AD2" s="372" t="s">
        <v>108</v>
      </c>
      <c r="AE2" s="373"/>
      <c r="AF2" s="374"/>
      <c r="AG2" s="388" t="s">
        <v>109</v>
      </c>
      <c r="AH2" s="388" t="s">
        <v>110</v>
      </c>
      <c r="AI2" s="388" t="s">
        <v>111</v>
      </c>
      <c r="AJ2" s="388" t="s">
        <v>112</v>
      </c>
      <c r="AK2" s="388" t="s">
        <v>113</v>
      </c>
    </row>
    <row r="3" spans="1:38" ht="14.25">
      <c r="A3" s="22" t="s">
        <v>104</v>
      </c>
      <c r="AA3" s="388"/>
      <c r="AB3" s="388"/>
      <c r="AC3" s="379"/>
      <c r="AD3" s="319"/>
      <c r="AE3" s="318" t="s">
        <v>126</v>
      </c>
      <c r="AF3" s="318" t="s">
        <v>127</v>
      </c>
      <c r="AG3" s="388"/>
      <c r="AH3" s="388"/>
      <c r="AI3" s="388"/>
      <c r="AJ3" s="388"/>
      <c r="AK3" s="388"/>
    </row>
    <row r="4" spans="1:38">
      <c r="AA4" s="377" t="str">
        <f>E1</f>
        <v>名古屋市</v>
      </c>
      <c r="AB4" s="166" t="s">
        <v>114</v>
      </c>
      <c r="AC4" s="167">
        <f>F22</f>
        <v>1307957</v>
      </c>
      <c r="AD4" s="167">
        <f>F9</f>
        <v>559126</v>
      </c>
      <c r="AE4" s="167">
        <f>F10</f>
        <v>272461</v>
      </c>
      <c r="AF4" s="167">
        <f>F13</f>
        <v>205964</v>
      </c>
      <c r="AG4" s="167">
        <f>F14</f>
        <v>6135</v>
      </c>
      <c r="AH4" s="167">
        <f>F15</f>
        <v>8900</v>
      </c>
      <c r="AI4" s="167">
        <f>F17</f>
        <v>226649</v>
      </c>
      <c r="AJ4" s="167">
        <f>F20</f>
        <v>132102</v>
      </c>
      <c r="AK4" s="167">
        <f>F21</f>
        <v>261404</v>
      </c>
      <c r="AL4" s="168"/>
    </row>
    <row r="5" spans="1:38">
      <c r="A5" s="21" t="s">
        <v>269</v>
      </c>
      <c r="AA5" s="378"/>
      <c r="AB5" s="166" t="s">
        <v>115</v>
      </c>
      <c r="AC5" s="169"/>
      <c r="AD5" s="169">
        <f>G9</f>
        <v>42.748041411147305</v>
      </c>
      <c r="AE5" s="169">
        <f>G10</f>
        <v>20.831036494319001</v>
      </c>
      <c r="AF5" s="169">
        <f>G13</f>
        <v>15.747000857061815</v>
      </c>
      <c r="AG5" s="169">
        <f>G14</f>
        <v>0.46905211715675671</v>
      </c>
      <c r="AH5" s="169">
        <f>G15</f>
        <v>0.68045050410678642</v>
      </c>
      <c r="AI5" s="169">
        <f>G17</f>
        <v>17.328474865763933</v>
      </c>
      <c r="AJ5" s="169">
        <f>G20</f>
        <v>10.099873313878055</v>
      </c>
      <c r="AK5" s="169">
        <f>G21</f>
        <v>19.985672311857346</v>
      </c>
    </row>
    <row r="6" spans="1:38" ht="14.25">
      <c r="A6" s="3"/>
      <c r="G6" s="383" t="s">
        <v>128</v>
      </c>
      <c r="H6" s="384"/>
      <c r="I6" s="384"/>
      <c r="AA6" s="379"/>
      <c r="AB6" s="166" t="s">
        <v>116</v>
      </c>
      <c r="AC6" s="169">
        <f>I22</f>
        <v>4.8893853745067162</v>
      </c>
      <c r="AD6" s="169">
        <f>I9</f>
        <v>-6.4815898895761332</v>
      </c>
      <c r="AE6" s="169">
        <f>I10</f>
        <v>-6.9266716312880501</v>
      </c>
      <c r="AF6" s="169">
        <f>I13</f>
        <v>-7.2167363413579322</v>
      </c>
      <c r="AG6" s="169">
        <f>I14</f>
        <v>-5.338682302113873</v>
      </c>
      <c r="AH6" s="169">
        <f>I15</f>
        <v>41.26984126984128</v>
      </c>
      <c r="AI6" s="169">
        <f>I17</f>
        <v>1.025638739814938</v>
      </c>
      <c r="AJ6" s="169">
        <f>I20</f>
        <v>57.309231208916842</v>
      </c>
      <c r="AK6" s="169">
        <f>I21</f>
        <v>22.039627257278372</v>
      </c>
    </row>
    <row r="7" spans="1:38" ht="27" customHeight="1">
      <c r="A7" s="19"/>
      <c r="B7" s="5"/>
      <c r="C7" s="5"/>
      <c r="D7" s="5"/>
      <c r="E7" s="23"/>
      <c r="F7" s="62" t="s">
        <v>270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80" t="s">
        <v>80</v>
      </c>
      <c r="B9" s="380" t="s">
        <v>81</v>
      </c>
      <c r="C9" s="47" t="s">
        <v>3</v>
      </c>
      <c r="D9" s="48"/>
      <c r="E9" s="49"/>
      <c r="F9" s="77">
        <v>559126</v>
      </c>
      <c r="G9" s="78">
        <f t="shared" ref="G9:G22" si="0">F9/$F$22*100</f>
        <v>42.748041411147305</v>
      </c>
      <c r="H9" s="79">
        <v>597878</v>
      </c>
      <c r="I9" s="80">
        <f t="shared" ref="I9:I40" si="1">(F9/H9-1)*100</f>
        <v>-6.4815898895761332</v>
      </c>
      <c r="AA9" s="385" t="s">
        <v>105</v>
      </c>
      <c r="AB9" s="386"/>
      <c r="AC9" s="387" t="s">
        <v>117</v>
      </c>
    </row>
    <row r="10" spans="1:38" ht="18" customHeight="1">
      <c r="A10" s="381"/>
      <c r="B10" s="381"/>
      <c r="C10" s="8"/>
      <c r="D10" s="50" t="s">
        <v>22</v>
      </c>
      <c r="E10" s="30"/>
      <c r="F10" s="81">
        <v>272461</v>
      </c>
      <c r="G10" s="82">
        <f t="shared" si="0"/>
        <v>20.831036494319001</v>
      </c>
      <c r="H10" s="83">
        <v>292738</v>
      </c>
      <c r="I10" s="84">
        <f t="shared" si="1"/>
        <v>-6.9266716312880501</v>
      </c>
      <c r="AA10" s="388" t="s">
        <v>106</v>
      </c>
      <c r="AB10" s="388"/>
      <c r="AC10" s="387"/>
      <c r="AD10" s="372" t="s">
        <v>118</v>
      </c>
      <c r="AE10" s="373"/>
      <c r="AF10" s="374"/>
      <c r="AG10" s="372" t="s">
        <v>119</v>
      </c>
      <c r="AH10" s="375"/>
      <c r="AI10" s="376"/>
      <c r="AJ10" s="372" t="s">
        <v>120</v>
      </c>
      <c r="AK10" s="376"/>
    </row>
    <row r="11" spans="1:38" ht="18" customHeight="1">
      <c r="A11" s="381"/>
      <c r="B11" s="381"/>
      <c r="C11" s="34"/>
      <c r="D11" s="35"/>
      <c r="E11" s="33" t="s">
        <v>23</v>
      </c>
      <c r="F11" s="85">
        <v>224085</v>
      </c>
      <c r="G11" s="86">
        <f t="shared" si="0"/>
        <v>17.132443956490924</v>
      </c>
      <c r="H11" s="87">
        <v>227567</v>
      </c>
      <c r="I11" s="88">
        <f t="shared" si="1"/>
        <v>-1.5300988280374517</v>
      </c>
      <c r="AA11" s="388"/>
      <c r="AB11" s="388"/>
      <c r="AC11" s="385"/>
      <c r="AD11" s="319"/>
      <c r="AE11" s="318" t="s">
        <v>121</v>
      </c>
      <c r="AF11" s="318" t="s">
        <v>122</v>
      </c>
      <c r="AG11" s="319"/>
      <c r="AH11" s="318" t="s">
        <v>123</v>
      </c>
      <c r="AI11" s="318" t="s">
        <v>124</v>
      </c>
      <c r="AJ11" s="319"/>
      <c r="AK11" s="170" t="s">
        <v>125</v>
      </c>
    </row>
    <row r="12" spans="1:38" ht="18" customHeight="1">
      <c r="A12" s="381"/>
      <c r="B12" s="381"/>
      <c r="C12" s="34"/>
      <c r="D12" s="36"/>
      <c r="E12" s="33" t="s">
        <v>24</v>
      </c>
      <c r="F12" s="85">
        <v>32183</v>
      </c>
      <c r="G12" s="86">
        <f>F12/$F$22*100</f>
        <v>2.4605548959178321</v>
      </c>
      <c r="H12" s="87">
        <v>48293</v>
      </c>
      <c r="I12" s="88">
        <f t="shared" si="1"/>
        <v>-33.358871886194684</v>
      </c>
      <c r="AA12" s="377" t="str">
        <f>E1</f>
        <v>名古屋市</v>
      </c>
      <c r="AB12" s="166" t="s">
        <v>114</v>
      </c>
      <c r="AC12" s="167">
        <f>F40</f>
        <v>1307957</v>
      </c>
      <c r="AD12" s="167">
        <f>F23</f>
        <v>754307</v>
      </c>
      <c r="AE12" s="167">
        <f>F24</f>
        <v>272637</v>
      </c>
      <c r="AF12" s="167">
        <f>F26</f>
        <v>130475</v>
      </c>
      <c r="AG12" s="167">
        <f>F27</f>
        <v>447250</v>
      </c>
      <c r="AH12" s="167">
        <f>F28</f>
        <v>124940</v>
      </c>
      <c r="AI12" s="167">
        <f>F32</f>
        <v>1293</v>
      </c>
      <c r="AJ12" s="167">
        <f>F34</f>
        <v>106400</v>
      </c>
      <c r="AK12" s="167">
        <f>F35</f>
        <v>106400</v>
      </c>
      <c r="AL12" s="171"/>
    </row>
    <row r="13" spans="1:38" ht="18" customHeight="1">
      <c r="A13" s="381"/>
      <c r="B13" s="381"/>
      <c r="C13" s="11"/>
      <c r="D13" s="31" t="s">
        <v>25</v>
      </c>
      <c r="E13" s="32"/>
      <c r="F13" s="89">
        <v>205964</v>
      </c>
      <c r="G13" s="90">
        <f t="shared" si="0"/>
        <v>15.747000857061815</v>
      </c>
      <c r="H13" s="91">
        <v>221984</v>
      </c>
      <c r="I13" s="92">
        <f t="shared" si="1"/>
        <v>-7.2167363413579322</v>
      </c>
      <c r="AA13" s="378"/>
      <c r="AB13" s="166" t="s">
        <v>115</v>
      </c>
      <c r="AC13" s="169"/>
      <c r="AD13" s="169">
        <f>G23</f>
        <v>57.670626786660421</v>
      </c>
      <c r="AE13" s="169">
        <f>G24</f>
        <v>20.844492594175495</v>
      </c>
      <c r="AF13" s="169">
        <f>G26</f>
        <v>9.9754808453183088</v>
      </c>
      <c r="AG13" s="169">
        <f>G27</f>
        <v>34.19454920918654</v>
      </c>
      <c r="AH13" s="169">
        <f>G28</f>
        <v>9.5523017958541452</v>
      </c>
      <c r="AI13" s="169">
        <f>G32</f>
        <v>9.8856460877536495E-2</v>
      </c>
      <c r="AJ13" s="169">
        <f>G34</f>
        <v>8.1348240041530424</v>
      </c>
      <c r="AK13" s="169">
        <f>G35</f>
        <v>8.1348240041530424</v>
      </c>
    </row>
    <row r="14" spans="1:38" ht="18" customHeight="1">
      <c r="A14" s="381"/>
      <c r="B14" s="381"/>
      <c r="C14" s="52" t="s">
        <v>4</v>
      </c>
      <c r="D14" s="53"/>
      <c r="E14" s="54"/>
      <c r="F14" s="85">
        <v>6135</v>
      </c>
      <c r="G14" s="86">
        <f t="shared" si="0"/>
        <v>0.46905211715675671</v>
      </c>
      <c r="H14" s="87">
        <v>6481</v>
      </c>
      <c r="I14" s="88">
        <f t="shared" si="1"/>
        <v>-5.338682302113873</v>
      </c>
      <c r="AA14" s="379"/>
      <c r="AB14" s="166" t="s">
        <v>116</v>
      </c>
      <c r="AC14" s="169">
        <f>I40</f>
        <v>4.8893853745067162</v>
      </c>
      <c r="AD14" s="169">
        <f>I23</f>
        <v>2.0975622961248552</v>
      </c>
      <c r="AE14" s="169">
        <f>I24</f>
        <v>0.3363719670399723</v>
      </c>
      <c r="AF14" s="169">
        <f>I26</f>
        <v>-7.505380132186712E-2</v>
      </c>
      <c r="AG14" s="169">
        <f>I27</f>
        <v>11.603522404297962</v>
      </c>
      <c r="AH14" s="169">
        <f>I28</f>
        <v>17.770153080461505</v>
      </c>
      <c r="AI14" s="169">
        <f>I32</f>
        <v>-62.31419411250365</v>
      </c>
      <c r="AJ14" s="169">
        <f>I34</f>
        <v>-0.95691998361693287</v>
      </c>
      <c r="AK14" s="169">
        <f>I35</f>
        <v>-0.95691998361693287</v>
      </c>
    </row>
    <row r="15" spans="1:38" ht="18" customHeight="1">
      <c r="A15" s="381"/>
      <c r="B15" s="381"/>
      <c r="C15" s="52" t="s">
        <v>5</v>
      </c>
      <c r="D15" s="53"/>
      <c r="E15" s="54"/>
      <c r="F15" s="85">
        <v>8900</v>
      </c>
      <c r="G15" s="86">
        <f t="shared" si="0"/>
        <v>0.68045050410678642</v>
      </c>
      <c r="H15" s="87">
        <v>6300</v>
      </c>
      <c r="I15" s="88">
        <f t="shared" si="1"/>
        <v>41.26984126984128</v>
      </c>
    </row>
    <row r="16" spans="1:38" ht="18" customHeight="1">
      <c r="A16" s="381"/>
      <c r="B16" s="381"/>
      <c r="C16" s="52" t="s">
        <v>26</v>
      </c>
      <c r="D16" s="53"/>
      <c r="E16" s="54"/>
      <c r="F16" s="85">
        <v>38922</v>
      </c>
      <c r="G16" s="86">
        <f t="shared" si="0"/>
        <v>2.9757859012184649</v>
      </c>
      <c r="H16" s="87">
        <v>40086</v>
      </c>
      <c r="I16" s="88">
        <f>(F16/H16-1)*100</f>
        <v>-2.903756922616374</v>
      </c>
    </row>
    <row r="17" spans="1:9" ht="18" customHeight="1">
      <c r="A17" s="381"/>
      <c r="B17" s="381"/>
      <c r="C17" s="52" t="s">
        <v>6</v>
      </c>
      <c r="D17" s="53"/>
      <c r="E17" s="54"/>
      <c r="F17" s="85">
        <v>226649</v>
      </c>
      <c r="G17" s="86">
        <f t="shared" si="0"/>
        <v>17.328474865763933</v>
      </c>
      <c r="H17" s="87">
        <v>224348</v>
      </c>
      <c r="I17" s="88">
        <f t="shared" si="1"/>
        <v>1.025638739814938</v>
      </c>
    </row>
    <row r="18" spans="1:9" ht="18" customHeight="1">
      <c r="A18" s="381"/>
      <c r="B18" s="381"/>
      <c r="C18" s="52" t="s">
        <v>27</v>
      </c>
      <c r="D18" s="53"/>
      <c r="E18" s="54"/>
      <c r="F18" s="85">
        <v>68053</v>
      </c>
      <c r="G18" s="86">
        <f t="shared" si="0"/>
        <v>5.2029997928066445</v>
      </c>
      <c r="H18" s="87">
        <v>66046</v>
      </c>
      <c r="I18" s="88">
        <f t="shared" si="1"/>
        <v>3.0387911455652228</v>
      </c>
    </row>
    <row r="19" spans="1:9" ht="18" customHeight="1">
      <c r="A19" s="381"/>
      <c r="B19" s="381"/>
      <c r="C19" s="52" t="s">
        <v>28</v>
      </c>
      <c r="D19" s="53"/>
      <c r="E19" s="54"/>
      <c r="F19" s="85">
        <v>6666</v>
      </c>
      <c r="G19" s="86">
        <f t="shared" si="0"/>
        <v>0.50964978206470091</v>
      </c>
      <c r="H19" s="87">
        <v>7676</v>
      </c>
      <c r="I19" s="88">
        <f t="shared" si="1"/>
        <v>-13.157894736842103</v>
      </c>
    </row>
    <row r="20" spans="1:9" ht="18" customHeight="1">
      <c r="A20" s="381"/>
      <c r="B20" s="381"/>
      <c r="C20" s="52" t="s">
        <v>7</v>
      </c>
      <c r="D20" s="53"/>
      <c r="E20" s="54"/>
      <c r="F20" s="85">
        <v>132102</v>
      </c>
      <c r="G20" s="86">
        <f t="shared" si="0"/>
        <v>10.099873313878055</v>
      </c>
      <c r="H20" s="87">
        <v>83976</v>
      </c>
      <c r="I20" s="88">
        <f t="shared" si="1"/>
        <v>57.309231208916842</v>
      </c>
    </row>
    <row r="21" spans="1:9" ht="18" customHeight="1">
      <c r="A21" s="381"/>
      <c r="B21" s="381"/>
      <c r="C21" s="57" t="s">
        <v>8</v>
      </c>
      <c r="D21" s="58"/>
      <c r="E21" s="56"/>
      <c r="F21" s="93">
        <v>261404</v>
      </c>
      <c r="G21" s="94">
        <f t="shared" si="0"/>
        <v>19.985672311857346</v>
      </c>
      <c r="H21" s="95">
        <v>214196</v>
      </c>
      <c r="I21" s="96">
        <f t="shared" si="1"/>
        <v>22.039627257278372</v>
      </c>
    </row>
    <row r="22" spans="1:9" ht="18" customHeight="1">
      <c r="A22" s="381"/>
      <c r="B22" s="382"/>
      <c r="C22" s="59" t="s">
        <v>9</v>
      </c>
      <c r="D22" s="37"/>
      <c r="E22" s="60"/>
      <c r="F22" s="97">
        <f>SUM(F9,F14:F21)</f>
        <v>1307957</v>
      </c>
      <c r="G22" s="98">
        <f t="shared" si="0"/>
        <v>100</v>
      </c>
      <c r="H22" s="97">
        <f>SUM(H9,H14:H21)</f>
        <v>1246987</v>
      </c>
      <c r="I22" s="233">
        <f t="shared" si="1"/>
        <v>4.8893853745067162</v>
      </c>
    </row>
    <row r="23" spans="1:9" ht="18" customHeight="1">
      <c r="A23" s="381"/>
      <c r="B23" s="380" t="s">
        <v>82</v>
      </c>
      <c r="C23" s="4" t="s">
        <v>10</v>
      </c>
      <c r="D23" s="5"/>
      <c r="E23" s="23"/>
      <c r="F23" s="77">
        <v>754307</v>
      </c>
      <c r="G23" s="78">
        <f t="shared" ref="G23:G37" si="2">F23/$F$40*100</f>
        <v>57.670626786660421</v>
      </c>
      <c r="H23" s="79">
        <v>738810</v>
      </c>
      <c r="I23" s="99">
        <f t="shared" si="1"/>
        <v>2.0975622961248552</v>
      </c>
    </row>
    <row r="24" spans="1:9" ht="18" customHeight="1">
      <c r="A24" s="381"/>
      <c r="B24" s="381"/>
      <c r="C24" s="8"/>
      <c r="D24" s="10" t="s">
        <v>11</v>
      </c>
      <c r="E24" s="38"/>
      <c r="F24" s="85">
        <v>272637</v>
      </c>
      <c r="G24" s="86">
        <f t="shared" si="2"/>
        <v>20.844492594175495</v>
      </c>
      <c r="H24" s="87">
        <v>271723</v>
      </c>
      <c r="I24" s="88">
        <f t="shared" si="1"/>
        <v>0.3363719670399723</v>
      </c>
    </row>
    <row r="25" spans="1:9" ht="18" customHeight="1">
      <c r="A25" s="381"/>
      <c r="B25" s="381"/>
      <c r="C25" s="8"/>
      <c r="D25" s="10" t="s">
        <v>29</v>
      </c>
      <c r="E25" s="38"/>
      <c r="F25" s="85">
        <v>351195</v>
      </c>
      <c r="G25" s="86">
        <f t="shared" si="2"/>
        <v>26.850653347166613</v>
      </c>
      <c r="H25" s="87">
        <v>336514</v>
      </c>
      <c r="I25" s="88">
        <f t="shared" si="1"/>
        <v>4.3626713896004254</v>
      </c>
    </row>
    <row r="26" spans="1:9" ht="18" customHeight="1">
      <c r="A26" s="381"/>
      <c r="B26" s="381"/>
      <c r="C26" s="11"/>
      <c r="D26" s="10" t="s">
        <v>12</v>
      </c>
      <c r="E26" s="38"/>
      <c r="F26" s="85">
        <v>130475</v>
      </c>
      <c r="G26" s="86">
        <f t="shared" si="2"/>
        <v>9.9754808453183088</v>
      </c>
      <c r="H26" s="87">
        <v>130573</v>
      </c>
      <c r="I26" s="88">
        <f t="shared" si="1"/>
        <v>-7.505380132186712E-2</v>
      </c>
    </row>
    <row r="27" spans="1:9" ht="18" customHeight="1">
      <c r="A27" s="381"/>
      <c r="B27" s="381"/>
      <c r="C27" s="8" t="s">
        <v>13</v>
      </c>
      <c r="D27" s="14"/>
      <c r="E27" s="25"/>
      <c r="F27" s="77">
        <v>447250</v>
      </c>
      <c r="G27" s="78">
        <f t="shared" si="2"/>
        <v>34.19454920918654</v>
      </c>
      <c r="H27" s="79">
        <v>400749</v>
      </c>
      <c r="I27" s="99">
        <f t="shared" si="1"/>
        <v>11.603522404297962</v>
      </c>
    </row>
    <row r="28" spans="1:9" ht="18" customHeight="1">
      <c r="A28" s="381"/>
      <c r="B28" s="381"/>
      <c r="C28" s="8"/>
      <c r="D28" s="10" t="s">
        <v>14</v>
      </c>
      <c r="E28" s="38"/>
      <c r="F28" s="85">
        <v>124940</v>
      </c>
      <c r="G28" s="86">
        <f t="shared" si="2"/>
        <v>9.5523017958541452</v>
      </c>
      <c r="H28" s="87">
        <v>106088</v>
      </c>
      <c r="I28" s="88">
        <f t="shared" si="1"/>
        <v>17.770153080461505</v>
      </c>
    </row>
    <row r="29" spans="1:9" ht="18" customHeight="1">
      <c r="A29" s="381"/>
      <c r="B29" s="381"/>
      <c r="C29" s="8"/>
      <c r="D29" s="10" t="s">
        <v>30</v>
      </c>
      <c r="E29" s="38"/>
      <c r="F29" s="85">
        <v>25434</v>
      </c>
      <c r="G29" s="86">
        <f t="shared" si="2"/>
        <v>1.9445593394889893</v>
      </c>
      <c r="H29" s="87">
        <v>25236</v>
      </c>
      <c r="I29" s="88">
        <f t="shared" si="1"/>
        <v>0.78459343794579084</v>
      </c>
    </row>
    <row r="30" spans="1:9" ht="18" customHeight="1">
      <c r="A30" s="381"/>
      <c r="B30" s="381"/>
      <c r="C30" s="8"/>
      <c r="D30" s="10" t="s">
        <v>31</v>
      </c>
      <c r="E30" s="38"/>
      <c r="F30" s="85">
        <v>109617</v>
      </c>
      <c r="G30" s="86">
        <f t="shared" si="2"/>
        <v>8.3807801020981572</v>
      </c>
      <c r="H30" s="87">
        <v>100773</v>
      </c>
      <c r="I30" s="88">
        <f t="shared" si="1"/>
        <v>8.7761602810276571</v>
      </c>
    </row>
    <row r="31" spans="1:9" ht="18" customHeight="1">
      <c r="A31" s="381"/>
      <c r="B31" s="381"/>
      <c r="C31" s="8"/>
      <c r="D31" s="10" t="s">
        <v>32</v>
      </c>
      <c r="E31" s="38"/>
      <c r="F31" s="85">
        <v>88045</v>
      </c>
      <c r="G31" s="86">
        <f t="shared" si="2"/>
        <v>6.7314904083238218</v>
      </c>
      <c r="H31" s="87">
        <v>87727</v>
      </c>
      <c r="I31" s="88">
        <f t="shared" si="1"/>
        <v>0.36248817353836671</v>
      </c>
    </row>
    <row r="32" spans="1:9" ht="18" customHeight="1">
      <c r="A32" s="381"/>
      <c r="B32" s="381"/>
      <c r="C32" s="8"/>
      <c r="D32" s="10" t="s">
        <v>15</v>
      </c>
      <c r="E32" s="38"/>
      <c r="F32" s="85">
        <v>1293</v>
      </c>
      <c r="G32" s="86">
        <f t="shared" si="2"/>
        <v>9.8856460877536495E-2</v>
      </c>
      <c r="H32" s="87">
        <v>3431</v>
      </c>
      <c r="I32" s="88">
        <f t="shared" si="1"/>
        <v>-62.31419411250365</v>
      </c>
    </row>
    <row r="33" spans="1:9" ht="18" customHeight="1">
      <c r="A33" s="381"/>
      <c r="B33" s="381"/>
      <c r="C33" s="11"/>
      <c r="D33" s="10" t="s">
        <v>33</v>
      </c>
      <c r="E33" s="38"/>
      <c r="F33" s="85">
        <v>97821</v>
      </c>
      <c r="G33" s="86">
        <f t="shared" si="2"/>
        <v>7.4789155912617922</v>
      </c>
      <c r="H33" s="87">
        <v>77394</v>
      </c>
      <c r="I33" s="88">
        <f t="shared" si="1"/>
        <v>26.393518877432353</v>
      </c>
    </row>
    <row r="34" spans="1:9" ht="18" customHeight="1">
      <c r="A34" s="381"/>
      <c r="B34" s="381"/>
      <c r="C34" s="8" t="s">
        <v>16</v>
      </c>
      <c r="D34" s="14"/>
      <c r="E34" s="25"/>
      <c r="F34" s="77">
        <v>106400</v>
      </c>
      <c r="G34" s="78">
        <f t="shared" si="2"/>
        <v>8.1348240041530424</v>
      </c>
      <c r="H34" s="79">
        <v>107428</v>
      </c>
      <c r="I34" s="99">
        <f t="shared" si="1"/>
        <v>-0.95691998361693287</v>
      </c>
    </row>
    <row r="35" spans="1:9" ht="18" customHeight="1">
      <c r="A35" s="381"/>
      <c r="B35" s="381"/>
      <c r="C35" s="8"/>
      <c r="D35" s="39" t="s">
        <v>17</v>
      </c>
      <c r="E35" s="40"/>
      <c r="F35" s="81">
        <v>106400</v>
      </c>
      <c r="G35" s="82">
        <f t="shared" si="2"/>
        <v>8.1348240041530424</v>
      </c>
      <c r="H35" s="83">
        <v>107428</v>
      </c>
      <c r="I35" s="84">
        <f t="shared" si="1"/>
        <v>-0.95691998361693287</v>
      </c>
    </row>
    <row r="36" spans="1:9" ht="18" customHeight="1">
      <c r="A36" s="381"/>
      <c r="B36" s="381"/>
      <c r="C36" s="8"/>
      <c r="D36" s="41"/>
      <c r="E36" s="156" t="s">
        <v>103</v>
      </c>
      <c r="F36" s="85">
        <v>38099</v>
      </c>
      <c r="G36" s="86">
        <f t="shared" si="2"/>
        <v>2.9128633433667925</v>
      </c>
      <c r="H36" s="87">
        <v>50956</v>
      </c>
      <c r="I36" s="88">
        <f>(F36/H36-1)*100</f>
        <v>-25.231572336918127</v>
      </c>
    </row>
    <row r="37" spans="1:9" ht="18" customHeight="1">
      <c r="A37" s="381"/>
      <c r="B37" s="381"/>
      <c r="C37" s="8"/>
      <c r="D37" s="12"/>
      <c r="E37" s="33" t="s">
        <v>34</v>
      </c>
      <c r="F37" s="85">
        <v>68301</v>
      </c>
      <c r="G37" s="86">
        <f t="shared" si="2"/>
        <v>5.221960660786249</v>
      </c>
      <c r="H37" s="87">
        <v>56472</v>
      </c>
      <c r="I37" s="88">
        <f t="shared" si="1"/>
        <v>20.946663833404155</v>
      </c>
    </row>
    <row r="38" spans="1:9" ht="18" customHeight="1">
      <c r="A38" s="381"/>
      <c r="B38" s="381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0</v>
      </c>
      <c r="I38" s="88" t="e">
        <f t="shared" si="1"/>
        <v>#DIV/0!</v>
      </c>
    </row>
    <row r="39" spans="1:9" ht="18" customHeight="1">
      <c r="A39" s="381"/>
      <c r="B39" s="381"/>
      <c r="C39" s="6"/>
      <c r="D39" s="55" t="s">
        <v>36</v>
      </c>
      <c r="E39" s="56"/>
      <c r="F39" s="93">
        <v>0</v>
      </c>
      <c r="G39" s="94">
        <f>F39/$F$40*100</f>
        <v>0</v>
      </c>
      <c r="H39" s="153">
        <v>0</v>
      </c>
      <c r="I39" s="96" t="e">
        <f t="shared" si="1"/>
        <v>#DIV/0!</v>
      </c>
    </row>
    <row r="40" spans="1:9" ht="18" customHeight="1">
      <c r="A40" s="382"/>
      <c r="B40" s="382"/>
      <c r="C40" s="6" t="s">
        <v>18</v>
      </c>
      <c r="D40" s="7"/>
      <c r="E40" s="24"/>
      <c r="F40" s="97">
        <f>SUM(F23,F27,F34)</f>
        <v>1307957</v>
      </c>
      <c r="G40" s="234">
        <f>F40/$F$40*100</f>
        <v>100</v>
      </c>
      <c r="H40" s="97">
        <f>SUM(H23,H27,H34)</f>
        <v>1246987</v>
      </c>
      <c r="I40" s="233">
        <f t="shared" si="1"/>
        <v>4.8893853745067162</v>
      </c>
    </row>
    <row r="41" spans="1:9" ht="18" customHeight="1">
      <c r="A41" s="154" t="s">
        <v>19</v>
      </c>
      <c r="B41" s="154"/>
    </row>
    <row r="42" spans="1:9" ht="18" customHeight="1">
      <c r="A42" s="155" t="s">
        <v>20</v>
      </c>
      <c r="B42" s="154"/>
    </row>
    <row r="52" spans="10:10">
      <c r="J52" s="14"/>
    </row>
    <row r="53" spans="10:10">
      <c r="J53" s="14"/>
    </row>
  </sheetData>
  <mergeCells count="24">
    <mergeCell ref="AD2:AF2"/>
    <mergeCell ref="A1:D1"/>
    <mergeCell ref="AA1:AB1"/>
    <mergeCell ref="AA2:AA3"/>
    <mergeCell ref="AB2:AB3"/>
    <mergeCell ref="AC2:AC3"/>
    <mergeCell ref="AG2:AG3"/>
    <mergeCell ref="AH2:AH3"/>
    <mergeCell ref="AI2:AI3"/>
    <mergeCell ref="AJ2:AJ3"/>
    <mergeCell ref="AK2:AK3"/>
    <mergeCell ref="G6:I6"/>
    <mergeCell ref="A9:A40"/>
    <mergeCell ref="B9:B22"/>
    <mergeCell ref="AA9:AB9"/>
    <mergeCell ref="AC9:AC11"/>
    <mergeCell ref="AA10:AA11"/>
    <mergeCell ref="AB10:AB11"/>
    <mergeCell ref="AA4:AA6"/>
    <mergeCell ref="AD10:AF10"/>
    <mergeCell ref="AG10:AI10"/>
    <mergeCell ref="AJ10:AK10"/>
    <mergeCell ref="AA12:AA14"/>
    <mergeCell ref="B23:B40"/>
  </mergeCells>
  <phoneticPr fontId="18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J13" sqref="J13"/>
      <selection pane="topRight" activeCell="J13" sqref="J13"/>
      <selection pane="bottomLeft" activeCell="J13" sqref="J13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304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271</v>
      </c>
      <c r="B5" s="37"/>
      <c r="C5" s="37"/>
      <c r="D5" s="37"/>
      <c r="K5" s="46"/>
      <c r="O5" s="46" t="s">
        <v>44</v>
      </c>
    </row>
    <row r="6" spans="1:25" ht="15.95" customHeight="1">
      <c r="A6" s="410" t="s">
        <v>45</v>
      </c>
      <c r="B6" s="411"/>
      <c r="C6" s="411"/>
      <c r="D6" s="411"/>
      <c r="E6" s="412"/>
      <c r="F6" s="391" t="s">
        <v>281</v>
      </c>
      <c r="G6" s="392"/>
      <c r="H6" s="391" t="s">
        <v>282</v>
      </c>
      <c r="I6" s="392"/>
      <c r="J6" s="391" t="s">
        <v>283</v>
      </c>
      <c r="K6" s="392"/>
      <c r="L6" s="391" t="s">
        <v>284</v>
      </c>
      <c r="M6" s="392"/>
      <c r="N6" s="391" t="s">
        <v>285</v>
      </c>
      <c r="O6" s="392"/>
    </row>
    <row r="7" spans="1:25" ht="15.95" customHeight="1">
      <c r="A7" s="413"/>
      <c r="B7" s="414"/>
      <c r="C7" s="414"/>
      <c r="D7" s="414"/>
      <c r="E7" s="415"/>
      <c r="F7" s="172" t="s">
        <v>270</v>
      </c>
      <c r="G7" s="51" t="s">
        <v>1</v>
      </c>
      <c r="H7" s="172" t="s">
        <v>270</v>
      </c>
      <c r="I7" s="51" t="s">
        <v>1</v>
      </c>
      <c r="J7" s="172" t="s">
        <v>270</v>
      </c>
      <c r="K7" s="51" t="s">
        <v>1</v>
      </c>
      <c r="L7" s="172" t="s">
        <v>270</v>
      </c>
      <c r="M7" s="51" t="s">
        <v>1</v>
      </c>
      <c r="N7" s="172" t="s">
        <v>270</v>
      </c>
      <c r="O7" s="249" t="s">
        <v>1</v>
      </c>
    </row>
    <row r="8" spans="1:25" ht="15.95" customHeight="1">
      <c r="A8" s="416" t="s">
        <v>84</v>
      </c>
      <c r="B8" s="47" t="s">
        <v>46</v>
      </c>
      <c r="C8" s="48"/>
      <c r="D8" s="48"/>
      <c r="E8" s="100" t="s">
        <v>37</v>
      </c>
      <c r="F8" s="271">
        <v>51829</v>
      </c>
      <c r="G8" s="258">
        <v>51789</v>
      </c>
      <c r="H8" s="271">
        <v>1058</v>
      </c>
      <c r="I8" s="258">
        <v>1057</v>
      </c>
      <c r="J8" s="271">
        <v>42724</v>
      </c>
      <c r="K8" s="258">
        <v>37505</v>
      </c>
      <c r="L8" s="271">
        <v>25782</v>
      </c>
      <c r="M8" s="258">
        <v>27110</v>
      </c>
      <c r="N8" s="271">
        <v>87923</v>
      </c>
      <c r="O8" s="303">
        <v>102100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417"/>
      <c r="B9" s="14"/>
      <c r="C9" s="61" t="s">
        <v>47</v>
      </c>
      <c r="D9" s="53"/>
      <c r="E9" s="101" t="s">
        <v>38</v>
      </c>
      <c r="F9" s="158">
        <v>51769</v>
      </c>
      <c r="G9" s="260">
        <v>51779</v>
      </c>
      <c r="H9" s="158">
        <v>1057</v>
      </c>
      <c r="I9" s="260">
        <v>1056</v>
      </c>
      <c r="J9" s="158">
        <v>376</v>
      </c>
      <c r="K9" s="260">
        <v>37494</v>
      </c>
      <c r="L9" s="158">
        <v>25782</v>
      </c>
      <c r="M9" s="260">
        <v>27110</v>
      </c>
      <c r="N9" s="158">
        <v>87923</v>
      </c>
      <c r="O9" s="305">
        <v>102100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417"/>
      <c r="B10" s="11"/>
      <c r="C10" s="61" t="s">
        <v>48</v>
      </c>
      <c r="D10" s="53"/>
      <c r="E10" s="101" t="s">
        <v>39</v>
      </c>
      <c r="F10" s="158">
        <v>60</v>
      </c>
      <c r="G10" s="260">
        <v>10</v>
      </c>
      <c r="H10" s="158">
        <v>1</v>
      </c>
      <c r="I10" s="260">
        <v>1</v>
      </c>
      <c r="J10" s="280">
        <v>42348</v>
      </c>
      <c r="K10" s="265">
        <f>K8-K9</f>
        <v>11</v>
      </c>
      <c r="L10" s="158">
        <v>0</v>
      </c>
      <c r="M10" s="260">
        <v>0</v>
      </c>
      <c r="N10" s="158">
        <v>0</v>
      </c>
      <c r="O10" s="305">
        <v>0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417"/>
      <c r="B11" s="66" t="s">
        <v>49</v>
      </c>
      <c r="C11" s="67"/>
      <c r="D11" s="67"/>
      <c r="E11" s="103" t="s">
        <v>40</v>
      </c>
      <c r="F11" s="297">
        <v>51754</v>
      </c>
      <c r="G11" s="261">
        <v>51619</v>
      </c>
      <c r="H11" s="161">
        <v>1048</v>
      </c>
      <c r="I11" s="261">
        <v>1047</v>
      </c>
      <c r="J11" s="161">
        <v>52821</v>
      </c>
      <c r="K11" s="261">
        <v>39165</v>
      </c>
      <c r="L11" s="161">
        <v>26672</v>
      </c>
      <c r="M11" s="261">
        <v>26950</v>
      </c>
      <c r="N11" s="297">
        <v>84495</v>
      </c>
      <c r="O11" s="306">
        <v>86618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417"/>
      <c r="B12" s="8"/>
      <c r="C12" s="61" t="s">
        <v>50</v>
      </c>
      <c r="D12" s="53"/>
      <c r="E12" s="101" t="s">
        <v>41</v>
      </c>
      <c r="F12" s="158">
        <v>51704</v>
      </c>
      <c r="G12" s="260">
        <v>51569</v>
      </c>
      <c r="H12" s="161">
        <v>1047</v>
      </c>
      <c r="I12" s="261">
        <v>1046</v>
      </c>
      <c r="J12" s="161">
        <v>542</v>
      </c>
      <c r="K12" s="261">
        <v>38863</v>
      </c>
      <c r="L12" s="158">
        <v>26166</v>
      </c>
      <c r="M12" s="260">
        <v>26569</v>
      </c>
      <c r="N12" s="158">
        <v>83996</v>
      </c>
      <c r="O12" s="305">
        <v>86282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417"/>
      <c r="B13" s="14"/>
      <c r="C13" s="50" t="s">
        <v>51</v>
      </c>
      <c r="D13" s="68"/>
      <c r="E13" s="104" t="s">
        <v>42</v>
      </c>
      <c r="F13" s="157">
        <v>50</v>
      </c>
      <c r="G13" s="270">
        <v>50</v>
      </c>
      <c r="H13" s="280">
        <v>1</v>
      </c>
      <c r="I13" s="265">
        <v>1</v>
      </c>
      <c r="J13" s="280">
        <v>52279</v>
      </c>
      <c r="K13" s="265">
        <f>K11-K12</f>
        <v>302</v>
      </c>
      <c r="L13" s="267">
        <v>506</v>
      </c>
      <c r="M13" s="268">
        <v>381</v>
      </c>
      <c r="N13" s="269">
        <v>499</v>
      </c>
      <c r="O13" s="304">
        <v>336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417"/>
      <c r="B14" s="52" t="s">
        <v>52</v>
      </c>
      <c r="C14" s="53"/>
      <c r="D14" s="53"/>
      <c r="E14" s="101" t="s">
        <v>88</v>
      </c>
      <c r="F14" s="158">
        <f t="shared" ref="F14:K15" si="0">F9-F12</f>
        <v>65</v>
      </c>
      <c r="G14" s="260">
        <f t="shared" si="0"/>
        <v>210</v>
      </c>
      <c r="H14" s="158">
        <f t="shared" si="0"/>
        <v>10</v>
      </c>
      <c r="I14" s="260">
        <f t="shared" si="0"/>
        <v>10</v>
      </c>
      <c r="J14" s="158">
        <f t="shared" si="0"/>
        <v>-166</v>
      </c>
      <c r="K14" s="260">
        <f t="shared" si="0"/>
        <v>-1369</v>
      </c>
      <c r="L14" s="158">
        <v>-558</v>
      </c>
      <c r="M14" s="260">
        <v>395</v>
      </c>
      <c r="N14" s="158">
        <v>2881</v>
      </c>
      <c r="O14" s="313">
        <v>14740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417"/>
      <c r="B15" s="52" t="s">
        <v>53</v>
      </c>
      <c r="C15" s="53"/>
      <c r="D15" s="53"/>
      <c r="E15" s="101" t="s">
        <v>89</v>
      </c>
      <c r="F15" s="158">
        <f t="shared" ref="F15:O15" si="1">F10-F13</f>
        <v>10</v>
      </c>
      <c r="G15" s="260">
        <f t="shared" si="0"/>
        <v>-40</v>
      </c>
      <c r="H15" s="158">
        <f t="shared" si="1"/>
        <v>0</v>
      </c>
      <c r="I15" s="260">
        <f t="shared" si="0"/>
        <v>0</v>
      </c>
      <c r="J15" s="158">
        <f t="shared" si="1"/>
        <v>-9931</v>
      </c>
      <c r="K15" s="260">
        <f t="shared" si="0"/>
        <v>-291</v>
      </c>
      <c r="L15" s="158">
        <f t="shared" si="1"/>
        <v>-506</v>
      </c>
      <c r="M15" s="260">
        <f t="shared" si="1"/>
        <v>-381</v>
      </c>
      <c r="N15" s="158">
        <f t="shared" si="1"/>
        <v>-499</v>
      </c>
      <c r="O15" s="313">
        <f t="shared" si="1"/>
        <v>-336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417"/>
      <c r="B16" s="52" t="s">
        <v>54</v>
      </c>
      <c r="C16" s="53"/>
      <c r="D16" s="53"/>
      <c r="E16" s="101" t="s">
        <v>90</v>
      </c>
      <c r="F16" s="157">
        <f t="shared" ref="F16:J16" si="2">F8-F11</f>
        <v>75</v>
      </c>
      <c r="G16" s="270">
        <f t="shared" si="2"/>
        <v>170</v>
      </c>
      <c r="H16" s="157">
        <f t="shared" si="2"/>
        <v>10</v>
      </c>
      <c r="I16" s="268">
        <f t="shared" si="2"/>
        <v>10</v>
      </c>
      <c r="J16" s="157">
        <f t="shared" si="2"/>
        <v>-10097</v>
      </c>
      <c r="K16" s="268">
        <f>K8-K11</f>
        <v>-1660</v>
      </c>
      <c r="L16" s="157">
        <v>-1064</v>
      </c>
      <c r="M16" s="268">
        <v>13</v>
      </c>
      <c r="N16" s="157">
        <v>2382</v>
      </c>
      <c r="O16" s="314">
        <v>14404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417"/>
      <c r="B17" s="52" t="s">
        <v>55</v>
      </c>
      <c r="C17" s="53"/>
      <c r="D17" s="53"/>
      <c r="E17" s="43"/>
      <c r="F17" s="158">
        <v>0</v>
      </c>
      <c r="G17" s="260">
        <v>0</v>
      </c>
      <c r="H17" s="280">
        <v>0</v>
      </c>
      <c r="I17" s="265">
        <v>0</v>
      </c>
      <c r="J17" s="158">
        <v>17930</v>
      </c>
      <c r="K17" s="260">
        <v>15161</v>
      </c>
      <c r="L17" s="158">
        <v>33971</v>
      </c>
      <c r="M17" s="260">
        <v>31933</v>
      </c>
      <c r="N17" s="280">
        <v>205317</v>
      </c>
      <c r="O17" s="315">
        <v>184466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418"/>
      <c r="B18" s="59" t="s">
        <v>56</v>
      </c>
      <c r="C18" s="37"/>
      <c r="D18" s="37"/>
      <c r="E18" s="15"/>
      <c r="F18" s="159">
        <v>0</v>
      </c>
      <c r="G18" s="263">
        <v>0</v>
      </c>
      <c r="H18" s="159">
        <v>0</v>
      </c>
      <c r="I18" s="263">
        <v>0</v>
      </c>
      <c r="J18" s="159">
        <v>0</v>
      </c>
      <c r="K18" s="263">
        <v>0</v>
      </c>
      <c r="L18" s="159">
        <v>0</v>
      </c>
      <c r="M18" s="263">
        <v>0</v>
      </c>
      <c r="N18" s="159">
        <v>40588</v>
      </c>
      <c r="O18" s="316">
        <v>10211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417" t="s">
        <v>85</v>
      </c>
      <c r="B19" s="66" t="s">
        <v>57</v>
      </c>
      <c r="C19" s="69"/>
      <c r="D19" s="69"/>
      <c r="E19" s="105"/>
      <c r="F19" s="160">
        <v>6066</v>
      </c>
      <c r="G19" s="262">
        <v>5822</v>
      </c>
      <c r="H19" s="160">
        <v>13</v>
      </c>
      <c r="I19" s="262">
        <v>13</v>
      </c>
      <c r="J19" s="160">
        <v>206</v>
      </c>
      <c r="K19" s="262">
        <v>2055</v>
      </c>
      <c r="L19" s="160">
        <v>2147</v>
      </c>
      <c r="M19" s="262">
        <v>1876</v>
      </c>
      <c r="N19" s="160">
        <v>15685</v>
      </c>
      <c r="O19" s="307">
        <v>18942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417"/>
      <c r="B20" s="13"/>
      <c r="C20" s="61" t="s">
        <v>58</v>
      </c>
      <c r="D20" s="53"/>
      <c r="E20" s="101"/>
      <c r="F20" s="158">
        <v>3500</v>
      </c>
      <c r="G20" s="260">
        <v>3500</v>
      </c>
      <c r="H20" s="158">
        <v>0</v>
      </c>
      <c r="I20" s="260">
        <v>0</v>
      </c>
      <c r="J20" s="158">
        <v>100</v>
      </c>
      <c r="K20" s="260">
        <v>821</v>
      </c>
      <c r="L20" s="158">
        <v>1887</v>
      </c>
      <c r="M20" s="260">
        <v>1566</v>
      </c>
      <c r="N20" s="158">
        <v>10977</v>
      </c>
      <c r="O20" s="305">
        <v>11702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417"/>
      <c r="B21" s="26" t="s">
        <v>59</v>
      </c>
      <c r="C21" s="67"/>
      <c r="D21" s="67"/>
      <c r="E21" s="103" t="s">
        <v>91</v>
      </c>
      <c r="F21" s="161">
        <v>6066</v>
      </c>
      <c r="G21" s="261">
        <v>5822</v>
      </c>
      <c r="H21" s="161">
        <v>13</v>
      </c>
      <c r="I21" s="261">
        <v>13</v>
      </c>
      <c r="J21" s="161">
        <v>206</v>
      </c>
      <c r="K21" s="261">
        <v>2055</v>
      </c>
      <c r="L21" s="161">
        <v>2147</v>
      </c>
      <c r="M21" s="261">
        <v>1876</v>
      </c>
      <c r="N21" s="297">
        <v>15685</v>
      </c>
      <c r="O21" s="306">
        <v>18942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417"/>
      <c r="B22" s="66" t="s">
        <v>60</v>
      </c>
      <c r="C22" s="69"/>
      <c r="D22" s="69"/>
      <c r="E22" s="105" t="s">
        <v>92</v>
      </c>
      <c r="F22" s="160">
        <v>28919</v>
      </c>
      <c r="G22" s="262">
        <v>28137</v>
      </c>
      <c r="H22" s="160">
        <v>719</v>
      </c>
      <c r="I22" s="262">
        <v>533</v>
      </c>
      <c r="J22" s="160">
        <v>281</v>
      </c>
      <c r="K22" s="262">
        <v>3873</v>
      </c>
      <c r="L22" s="160">
        <v>4337</v>
      </c>
      <c r="M22" s="262">
        <v>4190</v>
      </c>
      <c r="N22" s="160">
        <v>48482</v>
      </c>
      <c r="O22" s="307">
        <v>54306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417"/>
      <c r="B23" s="8" t="s">
        <v>61</v>
      </c>
      <c r="C23" s="50" t="s">
        <v>62</v>
      </c>
      <c r="D23" s="68"/>
      <c r="E23" s="104"/>
      <c r="F23" s="157">
        <v>5937</v>
      </c>
      <c r="G23" s="270">
        <v>5489</v>
      </c>
      <c r="H23" s="267">
        <v>0</v>
      </c>
      <c r="I23" s="268">
        <v>0</v>
      </c>
      <c r="J23" s="267">
        <v>176</v>
      </c>
      <c r="K23" s="268">
        <v>1852</v>
      </c>
      <c r="L23" s="267">
        <v>1541</v>
      </c>
      <c r="M23" s="268">
        <v>1363</v>
      </c>
      <c r="N23" s="269">
        <v>35087</v>
      </c>
      <c r="O23" s="304">
        <v>38113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417"/>
      <c r="B24" s="52" t="s">
        <v>93</v>
      </c>
      <c r="C24" s="53"/>
      <c r="D24" s="53"/>
      <c r="E24" s="101" t="s">
        <v>94</v>
      </c>
      <c r="F24" s="158">
        <f t="shared" ref="F24:O24" si="3">F21-F22</f>
        <v>-22853</v>
      </c>
      <c r="G24" s="260">
        <f t="shared" si="3"/>
        <v>-22315</v>
      </c>
      <c r="H24" s="158">
        <f t="shared" si="3"/>
        <v>-706</v>
      </c>
      <c r="I24" s="260">
        <f t="shared" si="3"/>
        <v>-520</v>
      </c>
      <c r="J24" s="158">
        <f t="shared" si="3"/>
        <v>-75</v>
      </c>
      <c r="K24" s="260">
        <f t="shared" si="3"/>
        <v>-1818</v>
      </c>
      <c r="L24" s="158">
        <f t="shared" si="3"/>
        <v>-2190</v>
      </c>
      <c r="M24" s="260">
        <f t="shared" si="3"/>
        <v>-2314</v>
      </c>
      <c r="N24" s="158">
        <f t="shared" si="3"/>
        <v>-32797</v>
      </c>
      <c r="O24" s="313">
        <f t="shared" si="3"/>
        <v>-35364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417"/>
      <c r="B25" s="112" t="s">
        <v>63</v>
      </c>
      <c r="C25" s="68"/>
      <c r="D25" s="68"/>
      <c r="E25" s="419" t="s">
        <v>95</v>
      </c>
      <c r="F25" s="395">
        <v>22853</v>
      </c>
      <c r="G25" s="399">
        <v>22315</v>
      </c>
      <c r="H25" s="395">
        <v>706</v>
      </c>
      <c r="I25" s="399">
        <v>520</v>
      </c>
      <c r="J25" s="395">
        <v>75</v>
      </c>
      <c r="K25" s="399">
        <v>1818</v>
      </c>
      <c r="L25" s="395">
        <v>807</v>
      </c>
      <c r="M25" s="399">
        <v>1902</v>
      </c>
      <c r="N25" s="395">
        <v>6928</v>
      </c>
      <c r="O25" s="397">
        <v>22935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417"/>
      <c r="B26" s="26" t="s">
        <v>64</v>
      </c>
      <c r="C26" s="67"/>
      <c r="D26" s="67"/>
      <c r="E26" s="420"/>
      <c r="F26" s="396"/>
      <c r="G26" s="400"/>
      <c r="H26" s="396"/>
      <c r="I26" s="400"/>
      <c r="J26" s="396"/>
      <c r="K26" s="400"/>
      <c r="L26" s="396"/>
      <c r="M26" s="400"/>
      <c r="N26" s="396"/>
      <c r="O26" s="398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418"/>
      <c r="B27" s="59" t="s">
        <v>96</v>
      </c>
      <c r="C27" s="37"/>
      <c r="D27" s="37"/>
      <c r="E27" s="106" t="s">
        <v>97</v>
      </c>
      <c r="F27" s="162">
        <f t="shared" ref="F27:O27" si="4">F24+F25</f>
        <v>0</v>
      </c>
      <c r="G27" s="298">
        <f t="shared" si="4"/>
        <v>0</v>
      </c>
      <c r="H27" s="162">
        <f t="shared" si="4"/>
        <v>0</v>
      </c>
      <c r="I27" s="298">
        <f t="shared" si="4"/>
        <v>0</v>
      </c>
      <c r="J27" s="162">
        <f t="shared" si="4"/>
        <v>0</v>
      </c>
      <c r="K27" s="298">
        <f t="shared" si="4"/>
        <v>0</v>
      </c>
      <c r="L27" s="162">
        <f>L24+L25-1</f>
        <v>-1384</v>
      </c>
      <c r="M27" s="298">
        <f t="shared" si="4"/>
        <v>-412</v>
      </c>
      <c r="N27" s="162">
        <f t="shared" si="4"/>
        <v>-25869</v>
      </c>
      <c r="O27" s="308">
        <f t="shared" si="4"/>
        <v>-12429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404" t="s">
        <v>65</v>
      </c>
      <c r="B30" s="405"/>
      <c r="C30" s="405"/>
      <c r="D30" s="405"/>
      <c r="E30" s="406"/>
      <c r="F30" s="393" t="s">
        <v>287</v>
      </c>
      <c r="G30" s="394"/>
      <c r="H30" s="393" t="s">
        <v>288</v>
      </c>
      <c r="I30" s="394"/>
      <c r="J30" s="393" t="s">
        <v>289</v>
      </c>
      <c r="K30" s="394"/>
      <c r="L30" s="393" t="s">
        <v>290</v>
      </c>
      <c r="M30" s="394"/>
      <c r="N30" s="393" t="s">
        <v>291</v>
      </c>
      <c r="O30" s="394"/>
      <c r="P30" s="145"/>
      <c r="Q30" s="72"/>
      <c r="R30" s="145"/>
      <c r="S30" s="72"/>
      <c r="T30" s="145"/>
      <c r="U30" s="72"/>
      <c r="V30" s="145"/>
      <c r="W30" s="72"/>
      <c r="X30" s="145"/>
      <c r="Y30" s="72"/>
    </row>
    <row r="31" spans="1:25" ht="15.95" customHeight="1">
      <c r="A31" s="407"/>
      <c r="B31" s="408"/>
      <c r="C31" s="408"/>
      <c r="D31" s="408"/>
      <c r="E31" s="409"/>
      <c r="F31" s="172" t="s">
        <v>270</v>
      </c>
      <c r="G31" s="74" t="s">
        <v>1</v>
      </c>
      <c r="H31" s="172" t="s">
        <v>270</v>
      </c>
      <c r="I31" s="74" t="s">
        <v>1</v>
      </c>
      <c r="J31" s="172" t="s">
        <v>270</v>
      </c>
      <c r="K31" s="75" t="s">
        <v>1</v>
      </c>
      <c r="L31" s="172" t="s">
        <v>270</v>
      </c>
      <c r="M31" s="74" t="s">
        <v>1</v>
      </c>
      <c r="N31" s="172" t="s">
        <v>270</v>
      </c>
      <c r="O31" s="150" t="s">
        <v>1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95" customHeight="1">
      <c r="A32" s="416" t="s">
        <v>86</v>
      </c>
      <c r="B32" s="47" t="s">
        <v>46</v>
      </c>
      <c r="C32" s="48"/>
      <c r="D32" s="48"/>
      <c r="E32" s="16" t="s">
        <v>37</v>
      </c>
      <c r="F32" s="160">
        <v>5151</v>
      </c>
      <c r="G32" s="258">
        <v>5122</v>
      </c>
      <c r="H32" s="271">
        <v>795</v>
      </c>
      <c r="I32" s="258">
        <v>860</v>
      </c>
      <c r="J32" s="271">
        <v>18</v>
      </c>
      <c r="K32" s="258">
        <v>26</v>
      </c>
      <c r="L32" s="160">
        <v>1259</v>
      </c>
      <c r="M32" s="258">
        <v>1553</v>
      </c>
      <c r="N32" s="271">
        <v>1346</v>
      </c>
      <c r="O32" s="303">
        <v>1341</v>
      </c>
      <c r="P32" s="134"/>
      <c r="Q32" s="134"/>
      <c r="R32" s="134"/>
      <c r="S32" s="134"/>
      <c r="T32" s="144"/>
      <c r="U32" s="144"/>
      <c r="V32" s="134"/>
      <c r="W32" s="134"/>
      <c r="X32" s="144"/>
      <c r="Y32" s="144"/>
    </row>
    <row r="33" spans="1:25" ht="15.95" customHeight="1">
      <c r="A33" s="421"/>
      <c r="B33" s="14"/>
      <c r="C33" s="50" t="s">
        <v>66</v>
      </c>
      <c r="D33" s="68"/>
      <c r="E33" s="108"/>
      <c r="F33" s="269">
        <v>4175</v>
      </c>
      <c r="G33" s="270">
        <v>4220</v>
      </c>
      <c r="H33" s="269">
        <v>186</v>
      </c>
      <c r="I33" s="270">
        <v>170</v>
      </c>
      <c r="J33" s="269">
        <v>17</v>
      </c>
      <c r="K33" s="270">
        <v>24</v>
      </c>
      <c r="L33" s="269">
        <v>1259</v>
      </c>
      <c r="M33" s="270">
        <v>1553</v>
      </c>
      <c r="N33" s="269">
        <v>1031</v>
      </c>
      <c r="O33" s="304">
        <v>1062</v>
      </c>
      <c r="P33" s="134"/>
      <c r="Q33" s="134"/>
      <c r="R33" s="134"/>
      <c r="S33" s="134"/>
      <c r="T33" s="144"/>
      <c r="U33" s="144"/>
      <c r="V33" s="134"/>
      <c r="W33" s="134"/>
      <c r="X33" s="144"/>
      <c r="Y33" s="144"/>
    </row>
    <row r="34" spans="1:25" ht="15.95" customHeight="1">
      <c r="A34" s="421"/>
      <c r="B34" s="14"/>
      <c r="C34" s="12"/>
      <c r="D34" s="61" t="s">
        <v>67</v>
      </c>
      <c r="E34" s="102"/>
      <c r="F34" s="158">
        <v>2855</v>
      </c>
      <c r="G34" s="260">
        <v>2913</v>
      </c>
      <c r="H34" s="158">
        <v>186</v>
      </c>
      <c r="I34" s="260">
        <v>170</v>
      </c>
      <c r="J34" s="158">
        <v>0</v>
      </c>
      <c r="K34" s="260">
        <v>0</v>
      </c>
      <c r="L34" s="158">
        <v>1259</v>
      </c>
      <c r="M34" s="260">
        <v>1553</v>
      </c>
      <c r="N34" s="158">
        <v>941</v>
      </c>
      <c r="O34" s="305">
        <v>972</v>
      </c>
      <c r="P34" s="134"/>
      <c r="Q34" s="134"/>
      <c r="R34" s="134"/>
      <c r="S34" s="134"/>
      <c r="T34" s="144"/>
      <c r="U34" s="144"/>
      <c r="V34" s="134"/>
      <c r="W34" s="134"/>
      <c r="X34" s="144"/>
      <c r="Y34" s="144"/>
    </row>
    <row r="35" spans="1:25" ht="15.95" customHeight="1">
      <c r="A35" s="421"/>
      <c r="B35" s="11"/>
      <c r="C35" s="31" t="s">
        <v>68</v>
      </c>
      <c r="D35" s="67"/>
      <c r="E35" s="109"/>
      <c r="F35" s="297">
        <v>976</v>
      </c>
      <c r="G35" s="261">
        <v>902</v>
      </c>
      <c r="H35" s="297">
        <v>610</v>
      </c>
      <c r="I35" s="261">
        <v>690</v>
      </c>
      <c r="J35" s="164">
        <v>1</v>
      </c>
      <c r="K35" s="300">
        <v>2</v>
      </c>
      <c r="L35" s="297">
        <v>0</v>
      </c>
      <c r="M35" s="261">
        <v>0</v>
      </c>
      <c r="N35" s="297">
        <v>315</v>
      </c>
      <c r="O35" s="306">
        <v>279</v>
      </c>
      <c r="P35" s="134"/>
      <c r="Q35" s="134"/>
      <c r="R35" s="134"/>
      <c r="S35" s="134"/>
      <c r="T35" s="144"/>
      <c r="U35" s="144"/>
      <c r="V35" s="134"/>
      <c r="W35" s="134"/>
      <c r="X35" s="144"/>
      <c r="Y35" s="144"/>
    </row>
    <row r="36" spans="1:25" ht="15.95" customHeight="1">
      <c r="A36" s="421"/>
      <c r="B36" s="66" t="s">
        <v>49</v>
      </c>
      <c r="C36" s="69"/>
      <c r="D36" s="69"/>
      <c r="E36" s="16" t="s">
        <v>38</v>
      </c>
      <c r="F36" s="160">
        <v>4290</v>
      </c>
      <c r="G36" s="262">
        <v>4087</v>
      </c>
      <c r="H36" s="160">
        <v>787</v>
      </c>
      <c r="I36" s="262">
        <v>860</v>
      </c>
      <c r="J36" s="160">
        <v>18</v>
      </c>
      <c r="K36" s="262">
        <v>22</v>
      </c>
      <c r="L36" s="160">
        <v>962</v>
      </c>
      <c r="M36" s="262">
        <v>1076</v>
      </c>
      <c r="N36" s="160">
        <v>1346</v>
      </c>
      <c r="O36" s="307">
        <v>1341</v>
      </c>
      <c r="P36" s="134"/>
      <c r="Q36" s="134"/>
      <c r="R36" s="134"/>
      <c r="S36" s="134"/>
      <c r="T36" s="134"/>
      <c r="U36" s="134"/>
      <c r="V36" s="134"/>
      <c r="W36" s="134"/>
      <c r="X36" s="144"/>
      <c r="Y36" s="144"/>
    </row>
    <row r="37" spans="1:25" ht="15.95" customHeight="1">
      <c r="A37" s="421"/>
      <c r="B37" s="14"/>
      <c r="C37" s="61" t="s">
        <v>69</v>
      </c>
      <c r="D37" s="53"/>
      <c r="E37" s="102"/>
      <c r="F37" s="158">
        <v>3804</v>
      </c>
      <c r="G37" s="260">
        <v>3680</v>
      </c>
      <c r="H37" s="158">
        <v>785</v>
      </c>
      <c r="I37" s="260">
        <v>856</v>
      </c>
      <c r="J37" s="158">
        <v>14</v>
      </c>
      <c r="K37" s="260">
        <v>15</v>
      </c>
      <c r="L37" s="158">
        <v>962</v>
      </c>
      <c r="M37" s="260">
        <v>1076</v>
      </c>
      <c r="N37" s="158">
        <v>1345</v>
      </c>
      <c r="O37" s="305">
        <v>1340</v>
      </c>
      <c r="P37" s="134"/>
      <c r="Q37" s="134"/>
      <c r="R37" s="134"/>
      <c r="S37" s="134"/>
      <c r="T37" s="134"/>
      <c r="U37" s="134"/>
      <c r="V37" s="134"/>
      <c r="W37" s="134"/>
      <c r="X37" s="144"/>
      <c r="Y37" s="144"/>
    </row>
    <row r="38" spans="1:25" ht="15.95" customHeight="1">
      <c r="A38" s="421"/>
      <c r="B38" s="11"/>
      <c r="C38" s="61" t="s">
        <v>70</v>
      </c>
      <c r="D38" s="53"/>
      <c r="E38" s="102"/>
      <c r="F38" s="158">
        <v>485</v>
      </c>
      <c r="G38" s="260">
        <v>407</v>
      </c>
      <c r="H38" s="158">
        <v>2</v>
      </c>
      <c r="I38" s="260">
        <v>4</v>
      </c>
      <c r="J38" s="158">
        <v>5</v>
      </c>
      <c r="K38" s="260">
        <v>7</v>
      </c>
      <c r="L38" s="158">
        <v>0</v>
      </c>
      <c r="M38" s="260">
        <v>0</v>
      </c>
      <c r="N38" s="158">
        <v>1</v>
      </c>
      <c r="O38" s="305">
        <v>1</v>
      </c>
      <c r="P38" s="134"/>
      <c r="Q38" s="134"/>
      <c r="R38" s="144"/>
      <c r="S38" s="144"/>
      <c r="T38" s="134"/>
      <c r="U38" s="134"/>
      <c r="V38" s="134"/>
      <c r="W38" s="134"/>
      <c r="X38" s="144"/>
      <c r="Y38" s="144"/>
    </row>
    <row r="39" spans="1:25" ht="15.95" customHeight="1">
      <c r="A39" s="422"/>
      <c r="B39" s="6" t="s">
        <v>71</v>
      </c>
      <c r="C39" s="7"/>
      <c r="D39" s="7"/>
      <c r="E39" s="110" t="s">
        <v>98</v>
      </c>
      <c r="F39" s="162">
        <f t="shared" ref="F39:O39" si="5">F32-F36</f>
        <v>861</v>
      </c>
      <c r="G39" s="298">
        <f t="shared" si="5"/>
        <v>1035</v>
      </c>
      <c r="H39" s="162">
        <f>H32-H36+1</f>
        <v>9</v>
      </c>
      <c r="I39" s="298">
        <f t="shared" si="5"/>
        <v>0</v>
      </c>
      <c r="J39" s="162">
        <v>-1</v>
      </c>
      <c r="K39" s="298">
        <f t="shared" si="5"/>
        <v>4</v>
      </c>
      <c r="L39" s="162">
        <f t="shared" si="5"/>
        <v>297</v>
      </c>
      <c r="M39" s="298">
        <f t="shared" si="5"/>
        <v>477</v>
      </c>
      <c r="N39" s="162">
        <f t="shared" si="5"/>
        <v>0</v>
      </c>
      <c r="O39" s="308">
        <f t="shared" si="5"/>
        <v>0</v>
      </c>
      <c r="P39" s="134"/>
      <c r="Q39" s="134"/>
      <c r="R39" s="134"/>
      <c r="S39" s="134"/>
      <c r="T39" s="134"/>
      <c r="U39" s="134"/>
      <c r="V39" s="134"/>
      <c r="W39" s="134"/>
      <c r="X39" s="144"/>
      <c r="Y39" s="144"/>
    </row>
    <row r="40" spans="1:25" ht="15.95" customHeight="1">
      <c r="A40" s="416" t="s">
        <v>87</v>
      </c>
      <c r="B40" s="66" t="s">
        <v>72</v>
      </c>
      <c r="C40" s="69"/>
      <c r="D40" s="69"/>
      <c r="E40" s="16" t="s">
        <v>40</v>
      </c>
      <c r="F40" s="160">
        <v>1355</v>
      </c>
      <c r="G40" s="262">
        <v>2045</v>
      </c>
      <c r="H40" s="160">
        <v>166</v>
      </c>
      <c r="I40" s="262">
        <v>107</v>
      </c>
      <c r="J40" s="160">
        <v>170</v>
      </c>
      <c r="K40" s="262">
        <f>476+45</f>
        <v>521</v>
      </c>
      <c r="L40" s="160">
        <v>0</v>
      </c>
      <c r="M40" s="262">
        <v>0</v>
      </c>
      <c r="N40" s="160">
        <v>0</v>
      </c>
      <c r="O40" s="307">
        <v>0</v>
      </c>
      <c r="P40" s="134"/>
      <c r="Q40" s="134"/>
      <c r="R40" s="134"/>
      <c r="S40" s="134"/>
      <c r="T40" s="144"/>
      <c r="U40" s="144"/>
      <c r="V40" s="144"/>
      <c r="W40" s="144"/>
      <c r="X40" s="134"/>
      <c r="Y40" s="134"/>
    </row>
    <row r="41" spans="1:25" ht="15.95" customHeight="1">
      <c r="A41" s="423"/>
      <c r="B41" s="11"/>
      <c r="C41" s="61" t="s">
        <v>73</v>
      </c>
      <c r="D41" s="53"/>
      <c r="E41" s="102"/>
      <c r="F41" s="164">
        <v>553</v>
      </c>
      <c r="G41" s="300">
        <v>626</v>
      </c>
      <c r="H41" s="164">
        <v>166</v>
      </c>
      <c r="I41" s="300">
        <v>107</v>
      </c>
      <c r="J41" s="158">
        <v>0</v>
      </c>
      <c r="K41" s="260">
        <v>36</v>
      </c>
      <c r="L41" s="158">
        <v>0</v>
      </c>
      <c r="M41" s="260">
        <v>0</v>
      </c>
      <c r="N41" s="158">
        <v>0</v>
      </c>
      <c r="O41" s="305">
        <v>0</v>
      </c>
      <c r="P41" s="144"/>
      <c r="Q41" s="144"/>
      <c r="R41" s="144"/>
      <c r="S41" s="144"/>
      <c r="T41" s="144"/>
      <c r="U41" s="144"/>
      <c r="V41" s="144"/>
      <c r="W41" s="144"/>
      <c r="X41" s="134"/>
      <c r="Y41" s="134"/>
    </row>
    <row r="42" spans="1:25" ht="15.95" customHeight="1">
      <c r="A42" s="423"/>
      <c r="B42" s="66" t="s">
        <v>60</v>
      </c>
      <c r="C42" s="69"/>
      <c r="D42" s="69"/>
      <c r="E42" s="16" t="s">
        <v>41</v>
      </c>
      <c r="F42" s="160">
        <v>2047</v>
      </c>
      <c r="G42" s="277">
        <v>2898</v>
      </c>
      <c r="H42" s="160">
        <v>166</v>
      </c>
      <c r="I42" s="262">
        <v>107</v>
      </c>
      <c r="J42" s="160">
        <v>185</v>
      </c>
      <c r="K42" s="262">
        <v>543</v>
      </c>
      <c r="L42" s="160">
        <v>297</v>
      </c>
      <c r="M42" s="262">
        <v>477</v>
      </c>
      <c r="N42" s="160">
        <v>0</v>
      </c>
      <c r="O42" s="307">
        <v>0</v>
      </c>
      <c r="P42" s="134"/>
      <c r="Q42" s="134"/>
      <c r="R42" s="134"/>
      <c r="S42" s="134"/>
      <c r="T42" s="144"/>
      <c r="U42" s="144"/>
      <c r="V42" s="134"/>
      <c r="W42" s="134"/>
      <c r="X42" s="134"/>
      <c r="Y42" s="134"/>
    </row>
    <row r="43" spans="1:25" ht="15.95" customHeight="1">
      <c r="A43" s="423"/>
      <c r="B43" s="11"/>
      <c r="C43" s="61" t="s">
        <v>74</v>
      </c>
      <c r="D43" s="53"/>
      <c r="E43" s="102"/>
      <c r="F43" s="158">
        <v>1489</v>
      </c>
      <c r="G43" s="260">
        <v>1514</v>
      </c>
      <c r="H43" s="158">
        <v>0</v>
      </c>
      <c r="I43" s="260">
        <v>0</v>
      </c>
      <c r="J43" s="164">
        <v>170</v>
      </c>
      <c r="K43" s="300">
        <v>489</v>
      </c>
      <c r="L43" s="158">
        <v>0</v>
      </c>
      <c r="M43" s="260">
        <v>0</v>
      </c>
      <c r="N43" s="158">
        <v>0</v>
      </c>
      <c r="O43" s="305">
        <v>0</v>
      </c>
      <c r="P43" s="134"/>
      <c r="Q43" s="134"/>
      <c r="R43" s="144"/>
      <c r="S43" s="134"/>
      <c r="T43" s="144"/>
      <c r="U43" s="144"/>
      <c r="V43" s="134"/>
      <c r="W43" s="134"/>
      <c r="X43" s="144"/>
      <c r="Y43" s="144"/>
    </row>
    <row r="44" spans="1:25" ht="15.95" customHeight="1">
      <c r="A44" s="424"/>
      <c r="B44" s="59" t="s">
        <v>71</v>
      </c>
      <c r="C44" s="37"/>
      <c r="D44" s="37"/>
      <c r="E44" s="110" t="s">
        <v>99</v>
      </c>
      <c r="F44" s="159">
        <f t="shared" ref="F44:O44" si="6">F40-F42</f>
        <v>-692</v>
      </c>
      <c r="G44" s="263">
        <f t="shared" si="6"/>
        <v>-853</v>
      </c>
      <c r="H44" s="159">
        <f t="shared" si="6"/>
        <v>0</v>
      </c>
      <c r="I44" s="263">
        <f t="shared" si="6"/>
        <v>0</v>
      </c>
      <c r="J44" s="159">
        <f t="shared" si="6"/>
        <v>-15</v>
      </c>
      <c r="K44" s="263">
        <f t="shared" si="6"/>
        <v>-22</v>
      </c>
      <c r="L44" s="159">
        <f t="shared" si="6"/>
        <v>-297</v>
      </c>
      <c r="M44" s="263">
        <f t="shared" si="6"/>
        <v>-477</v>
      </c>
      <c r="N44" s="159">
        <f t="shared" si="6"/>
        <v>0</v>
      </c>
      <c r="O44" s="309">
        <f t="shared" si="6"/>
        <v>0</v>
      </c>
      <c r="P44" s="144"/>
      <c r="Q44" s="144"/>
      <c r="R44" s="134"/>
      <c r="S44" s="134"/>
      <c r="T44" s="144"/>
      <c r="U44" s="144"/>
      <c r="V44" s="134"/>
      <c r="W44" s="134"/>
      <c r="X44" s="134"/>
      <c r="Y44" s="134"/>
    </row>
    <row r="45" spans="1:25" ht="15.95" customHeight="1">
      <c r="A45" s="401" t="s">
        <v>79</v>
      </c>
      <c r="B45" s="20" t="s">
        <v>75</v>
      </c>
      <c r="C45" s="9"/>
      <c r="D45" s="9"/>
      <c r="E45" s="111" t="s">
        <v>100</v>
      </c>
      <c r="F45" s="165">
        <f t="shared" ref="F45:O45" si="7">F39+F44</f>
        <v>169</v>
      </c>
      <c r="G45" s="301">
        <f t="shared" si="7"/>
        <v>182</v>
      </c>
      <c r="H45" s="165">
        <f t="shared" si="7"/>
        <v>9</v>
      </c>
      <c r="I45" s="301">
        <f t="shared" si="7"/>
        <v>0</v>
      </c>
      <c r="J45" s="165">
        <f>J39+J44</f>
        <v>-16</v>
      </c>
      <c r="K45" s="301">
        <f t="shared" si="7"/>
        <v>-18</v>
      </c>
      <c r="L45" s="165">
        <f t="shared" si="7"/>
        <v>0</v>
      </c>
      <c r="M45" s="301">
        <f t="shared" si="7"/>
        <v>0</v>
      </c>
      <c r="N45" s="165">
        <f t="shared" si="7"/>
        <v>0</v>
      </c>
      <c r="O45" s="310">
        <f t="shared" si="7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95" customHeight="1">
      <c r="A46" s="402"/>
      <c r="B46" s="52" t="s">
        <v>76</v>
      </c>
      <c r="C46" s="53"/>
      <c r="D46" s="53"/>
      <c r="E46" s="53"/>
      <c r="F46" s="164">
        <v>169</v>
      </c>
      <c r="G46" s="300">
        <v>182</v>
      </c>
      <c r="H46" s="164">
        <v>9</v>
      </c>
      <c r="I46" s="300">
        <v>0</v>
      </c>
      <c r="J46" s="164">
        <v>0</v>
      </c>
      <c r="K46" s="300">
        <v>0</v>
      </c>
      <c r="L46" s="158">
        <v>0</v>
      </c>
      <c r="M46" s="260">
        <v>0</v>
      </c>
      <c r="N46" s="164">
        <v>0</v>
      </c>
      <c r="O46" s="311">
        <v>0</v>
      </c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95" customHeight="1">
      <c r="A47" s="402"/>
      <c r="B47" s="52" t="s">
        <v>77</v>
      </c>
      <c r="C47" s="53"/>
      <c r="D47" s="53"/>
      <c r="E47" s="53"/>
      <c r="F47" s="158">
        <v>0</v>
      </c>
      <c r="G47" s="260">
        <v>0</v>
      </c>
      <c r="H47" s="158">
        <v>0</v>
      </c>
      <c r="I47" s="260">
        <v>0</v>
      </c>
      <c r="J47" s="158">
        <v>0</v>
      </c>
      <c r="K47" s="260">
        <v>0</v>
      </c>
      <c r="L47" s="158">
        <v>0</v>
      </c>
      <c r="M47" s="260">
        <v>0</v>
      </c>
      <c r="N47" s="158">
        <v>0</v>
      </c>
      <c r="O47" s="305">
        <v>0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95" customHeight="1">
      <c r="A48" s="403"/>
      <c r="B48" s="59" t="s">
        <v>78</v>
      </c>
      <c r="C48" s="37"/>
      <c r="D48" s="37"/>
      <c r="E48" s="37"/>
      <c r="F48" s="162">
        <v>0</v>
      </c>
      <c r="G48" s="298">
        <v>0</v>
      </c>
      <c r="H48" s="162">
        <v>0</v>
      </c>
      <c r="I48" s="298">
        <v>0</v>
      </c>
      <c r="J48" s="162">
        <v>0</v>
      </c>
      <c r="K48" s="298">
        <v>0</v>
      </c>
      <c r="L48" s="162">
        <v>0</v>
      </c>
      <c r="M48" s="302">
        <v>0</v>
      </c>
      <c r="N48" s="162">
        <v>0</v>
      </c>
      <c r="O48" s="312">
        <v>0</v>
      </c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J13" sqref="J13"/>
      <selection pane="topRight" activeCell="J13" sqref="J13"/>
      <selection pane="bottomLeft" activeCell="J13" sqref="J13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305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271</v>
      </c>
      <c r="B5" s="37"/>
      <c r="C5" s="37"/>
      <c r="D5" s="37"/>
      <c r="K5" s="46"/>
      <c r="O5" s="46" t="s">
        <v>44</v>
      </c>
    </row>
    <row r="6" spans="1:25" ht="15.95" customHeight="1">
      <c r="A6" s="410" t="s">
        <v>45</v>
      </c>
      <c r="B6" s="411"/>
      <c r="C6" s="411"/>
      <c r="D6" s="411"/>
      <c r="E6" s="412"/>
      <c r="F6" s="391" t="s">
        <v>286</v>
      </c>
      <c r="G6" s="392"/>
      <c r="H6" s="425"/>
      <c r="I6" s="392"/>
      <c r="J6" s="425"/>
      <c r="K6" s="392"/>
      <c r="L6" s="425"/>
      <c r="M6" s="392"/>
      <c r="N6" s="425"/>
      <c r="O6" s="392"/>
    </row>
    <row r="7" spans="1:25" ht="15.95" customHeight="1">
      <c r="A7" s="413"/>
      <c r="B7" s="414"/>
      <c r="C7" s="414"/>
      <c r="D7" s="414"/>
      <c r="E7" s="415"/>
      <c r="F7" s="172" t="s">
        <v>270</v>
      </c>
      <c r="G7" s="51" t="s">
        <v>1</v>
      </c>
      <c r="H7" s="172" t="s">
        <v>270</v>
      </c>
      <c r="I7" s="51" t="s">
        <v>1</v>
      </c>
      <c r="J7" s="172" t="s">
        <v>270</v>
      </c>
      <c r="K7" s="51" t="s">
        <v>1</v>
      </c>
      <c r="L7" s="172" t="s">
        <v>270</v>
      </c>
      <c r="M7" s="51" t="s">
        <v>1</v>
      </c>
      <c r="N7" s="172" t="s">
        <v>270</v>
      </c>
      <c r="O7" s="249" t="s">
        <v>1</v>
      </c>
    </row>
    <row r="8" spans="1:25" ht="15.95" customHeight="1">
      <c r="A8" s="416" t="s">
        <v>84</v>
      </c>
      <c r="B8" s="47" t="s">
        <v>46</v>
      </c>
      <c r="C8" s="48"/>
      <c r="D8" s="48"/>
      <c r="E8" s="100" t="s">
        <v>37</v>
      </c>
      <c r="F8" s="271">
        <v>77820</v>
      </c>
      <c r="G8" s="258">
        <v>77618</v>
      </c>
      <c r="H8" s="113"/>
      <c r="I8" s="114"/>
      <c r="J8" s="113"/>
      <c r="K8" s="115"/>
      <c r="L8" s="113"/>
      <c r="M8" s="114"/>
      <c r="N8" s="113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417"/>
      <c r="B9" s="14"/>
      <c r="C9" s="61" t="s">
        <v>47</v>
      </c>
      <c r="D9" s="53"/>
      <c r="E9" s="101" t="s">
        <v>38</v>
      </c>
      <c r="F9" s="158">
        <v>77815</v>
      </c>
      <c r="G9" s="260">
        <v>77613</v>
      </c>
      <c r="H9" s="116"/>
      <c r="I9" s="118"/>
      <c r="J9" s="116"/>
      <c r="K9" s="119"/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417"/>
      <c r="B10" s="11"/>
      <c r="C10" s="61" t="s">
        <v>48</v>
      </c>
      <c r="D10" s="53"/>
      <c r="E10" s="101" t="s">
        <v>39</v>
      </c>
      <c r="F10" s="158">
        <v>5</v>
      </c>
      <c r="G10" s="260">
        <v>5</v>
      </c>
      <c r="H10" s="116"/>
      <c r="I10" s="118"/>
      <c r="J10" s="120"/>
      <c r="K10" s="121"/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417"/>
      <c r="B11" s="66" t="s">
        <v>49</v>
      </c>
      <c r="C11" s="67"/>
      <c r="D11" s="67"/>
      <c r="E11" s="103" t="s">
        <v>40</v>
      </c>
      <c r="F11" s="161">
        <v>76562</v>
      </c>
      <c r="G11" s="261">
        <v>76192</v>
      </c>
      <c r="H11" s="122"/>
      <c r="I11" s="124"/>
      <c r="J11" s="122"/>
      <c r="K11" s="125"/>
      <c r="L11" s="122"/>
      <c r="M11" s="124"/>
      <c r="N11" s="122"/>
      <c r="O11" s="12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417"/>
      <c r="B12" s="8"/>
      <c r="C12" s="61" t="s">
        <v>50</v>
      </c>
      <c r="D12" s="53"/>
      <c r="E12" s="101" t="s">
        <v>41</v>
      </c>
      <c r="F12" s="158">
        <v>76532</v>
      </c>
      <c r="G12" s="260">
        <v>76162</v>
      </c>
      <c r="H12" s="122"/>
      <c r="I12" s="118"/>
      <c r="J12" s="122"/>
      <c r="K12" s="119"/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417"/>
      <c r="B13" s="14"/>
      <c r="C13" s="50" t="s">
        <v>51</v>
      </c>
      <c r="D13" s="68"/>
      <c r="E13" s="251" t="s">
        <v>42</v>
      </c>
      <c r="F13" s="254">
        <v>30</v>
      </c>
      <c r="G13" s="268">
        <v>30</v>
      </c>
      <c r="H13" s="120"/>
      <c r="I13" s="121"/>
      <c r="J13" s="120"/>
      <c r="K13" s="121"/>
      <c r="L13" s="253"/>
      <c r="M13" s="127"/>
      <c r="N13" s="253"/>
      <c r="O13" s="128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417"/>
      <c r="B14" s="52" t="s">
        <v>52</v>
      </c>
      <c r="C14" s="53"/>
      <c r="D14" s="53"/>
      <c r="E14" s="101" t="s">
        <v>88</v>
      </c>
      <c r="F14" s="158">
        <f t="shared" ref="F14:O15" si="0">F9-F12</f>
        <v>1283</v>
      </c>
      <c r="G14" s="260">
        <f t="shared" si="0"/>
        <v>1451</v>
      </c>
      <c r="H14" s="158">
        <f t="shared" si="0"/>
        <v>0</v>
      </c>
      <c r="I14" s="147">
        <f t="shared" si="0"/>
        <v>0</v>
      </c>
      <c r="J14" s="158">
        <f t="shared" si="0"/>
        <v>0</v>
      </c>
      <c r="K14" s="147">
        <f t="shared" si="0"/>
        <v>0</v>
      </c>
      <c r="L14" s="158">
        <f t="shared" si="0"/>
        <v>0</v>
      </c>
      <c r="M14" s="147">
        <f t="shared" si="0"/>
        <v>0</v>
      </c>
      <c r="N14" s="158">
        <f t="shared" si="0"/>
        <v>0</v>
      </c>
      <c r="O14" s="147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417"/>
      <c r="B15" s="52" t="s">
        <v>53</v>
      </c>
      <c r="C15" s="53"/>
      <c r="D15" s="53"/>
      <c r="E15" s="101" t="s">
        <v>89</v>
      </c>
      <c r="F15" s="158">
        <f t="shared" si="0"/>
        <v>-25</v>
      </c>
      <c r="G15" s="260">
        <f t="shared" si="0"/>
        <v>-25</v>
      </c>
      <c r="H15" s="158">
        <f t="shared" si="0"/>
        <v>0</v>
      </c>
      <c r="I15" s="147">
        <f t="shared" si="0"/>
        <v>0</v>
      </c>
      <c r="J15" s="158">
        <f t="shared" si="0"/>
        <v>0</v>
      </c>
      <c r="K15" s="147">
        <f t="shared" si="0"/>
        <v>0</v>
      </c>
      <c r="L15" s="158">
        <f t="shared" si="0"/>
        <v>0</v>
      </c>
      <c r="M15" s="147">
        <f t="shared" si="0"/>
        <v>0</v>
      </c>
      <c r="N15" s="158">
        <f t="shared" si="0"/>
        <v>0</v>
      </c>
      <c r="O15" s="147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417"/>
      <c r="B16" s="52" t="s">
        <v>54</v>
      </c>
      <c r="C16" s="53"/>
      <c r="D16" s="53"/>
      <c r="E16" s="101" t="s">
        <v>90</v>
      </c>
      <c r="F16" s="254">
        <f t="shared" ref="F16:O16" si="1">F8-F11</f>
        <v>1258</v>
      </c>
      <c r="G16" s="268">
        <f t="shared" si="1"/>
        <v>1426</v>
      </c>
      <c r="H16" s="254">
        <f t="shared" si="1"/>
        <v>0</v>
      </c>
      <c r="I16" s="252">
        <f t="shared" si="1"/>
        <v>0</v>
      </c>
      <c r="J16" s="254">
        <f t="shared" si="1"/>
        <v>0</v>
      </c>
      <c r="K16" s="252">
        <f t="shared" si="1"/>
        <v>0</v>
      </c>
      <c r="L16" s="254">
        <f t="shared" si="1"/>
        <v>0</v>
      </c>
      <c r="M16" s="252">
        <f t="shared" si="1"/>
        <v>0</v>
      </c>
      <c r="N16" s="254">
        <f t="shared" si="1"/>
        <v>0</v>
      </c>
      <c r="O16" s="252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417"/>
      <c r="B17" s="52" t="s">
        <v>55</v>
      </c>
      <c r="C17" s="53"/>
      <c r="D17" s="53"/>
      <c r="E17" s="43"/>
      <c r="F17" s="158">
        <v>0</v>
      </c>
      <c r="G17" s="260">
        <v>0</v>
      </c>
      <c r="H17" s="120"/>
      <c r="I17" s="121"/>
      <c r="J17" s="116"/>
      <c r="K17" s="119"/>
      <c r="L17" s="116"/>
      <c r="M17" s="118"/>
      <c r="N17" s="120"/>
      <c r="O17" s="12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418"/>
      <c r="B18" s="59" t="s">
        <v>56</v>
      </c>
      <c r="C18" s="37"/>
      <c r="D18" s="37"/>
      <c r="E18" s="15"/>
      <c r="F18" s="159">
        <v>0</v>
      </c>
      <c r="G18" s="263">
        <v>0</v>
      </c>
      <c r="H18" s="130"/>
      <c r="I18" s="131"/>
      <c r="J18" s="130"/>
      <c r="K18" s="131"/>
      <c r="L18" s="130"/>
      <c r="M18" s="131"/>
      <c r="N18" s="130"/>
      <c r="O18" s="132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417" t="s">
        <v>85</v>
      </c>
      <c r="B19" s="66" t="s">
        <v>57</v>
      </c>
      <c r="C19" s="69"/>
      <c r="D19" s="69"/>
      <c r="E19" s="105"/>
      <c r="F19" s="160">
        <v>30478</v>
      </c>
      <c r="G19" s="262">
        <v>37331</v>
      </c>
      <c r="H19" s="133"/>
      <c r="I19" s="135"/>
      <c r="J19" s="133"/>
      <c r="K19" s="136"/>
      <c r="L19" s="133"/>
      <c r="M19" s="135"/>
      <c r="N19" s="133"/>
      <c r="O19" s="13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417"/>
      <c r="B20" s="13"/>
      <c r="C20" s="61" t="s">
        <v>58</v>
      </c>
      <c r="D20" s="53"/>
      <c r="E20" s="101"/>
      <c r="F20" s="158">
        <v>20500</v>
      </c>
      <c r="G20" s="260">
        <v>25000</v>
      </c>
      <c r="H20" s="116"/>
      <c r="I20" s="118"/>
      <c r="J20" s="116"/>
      <c r="K20" s="121"/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417"/>
      <c r="B21" s="26" t="s">
        <v>59</v>
      </c>
      <c r="C21" s="67"/>
      <c r="D21" s="67"/>
      <c r="E21" s="103" t="s">
        <v>91</v>
      </c>
      <c r="F21" s="161">
        <v>30478</v>
      </c>
      <c r="G21" s="261">
        <v>37331</v>
      </c>
      <c r="H21" s="122"/>
      <c r="I21" s="124"/>
      <c r="J21" s="122"/>
      <c r="K21" s="125"/>
      <c r="L21" s="122"/>
      <c r="M21" s="124"/>
      <c r="N21" s="122"/>
      <c r="O21" s="12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417"/>
      <c r="B22" s="66" t="s">
        <v>60</v>
      </c>
      <c r="C22" s="69"/>
      <c r="D22" s="69"/>
      <c r="E22" s="105" t="s">
        <v>92</v>
      </c>
      <c r="F22" s="160">
        <v>70327</v>
      </c>
      <c r="G22" s="262">
        <v>76407</v>
      </c>
      <c r="H22" s="133"/>
      <c r="I22" s="135"/>
      <c r="J22" s="133"/>
      <c r="K22" s="136"/>
      <c r="L22" s="133"/>
      <c r="M22" s="135"/>
      <c r="N22" s="133"/>
      <c r="O22" s="13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417"/>
      <c r="B23" s="8" t="s">
        <v>61</v>
      </c>
      <c r="C23" s="50" t="s">
        <v>62</v>
      </c>
      <c r="D23" s="68"/>
      <c r="E23" s="251"/>
      <c r="F23" s="254">
        <v>29042</v>
      </c>
      <c r="G23" s="268">
        <v>27072</v>
      </c>
      <c r="H23" s="253"/>
      <c r="I23" s="127"/>
      <c r="J23" s="253"/>
      <c r="K23" s="128"/>
      <c r="L23" s="253"/>
      <c r="M23" s="127"/>
      <c r="N23" s="253"/>
      <c r="O23" s="128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417"/>
      <c r="B24" s="52" t="s">
        <v>93</v>
      </c>
      <c r="C24" s="53"/>
      <c r="D24" s="53"/>
      <c r="E24" s="101" t="s">
        <v>94</v>
      </c>
      <c r="F24" s="158">
        <f t="shared" ref="F24:O24" si="2">F21-F22</f>
        <v>-39849</v>
      </c>
      <c r="G24" s="260">
        <f t="shared" si="2"/>
        <v>-39076</v>
      </c>
      <c r="H24" s="158">
        <f t="shared" si="2"/>
        <v>0</v>
      </c>
      <c r="I24" s="147">
        <f t="shared" si="2"/>
        <v>0</v>
      </c>
      <c r="J24" s="158">
        <f t="shared" si="2"/>
        <v>0</v>
      </c>
      <c r="K24" s="147">
        <f t="shared" si="2"/>
        <v>0</v>
      </c>
      <c r="L24" s="158">
        <f t="shared" si="2"/>
        <v>0</v>
      </c>
      <c r="M24" s="147">
        <f t="shared" si="2"/>
        <v>0</v>
      </c>
      <c r="N24" s="158">
        <f t="shared" si="2"/>
        <v>0</v>
      </c>
      <c r="O24" s="147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417"/>
      <c r="B25" s="112" t="s">
        <v>63</v>
      </c>
      <c r="C25" s="68"/>
      <c r="D25" s="68"/>
      <c r="E25" s="419" t="s">
        <v>95</v>
      </c>
      <c r="F25" s="395">
        <v>39852</v>
      </c>
      <c r="G25" s="399">
        <v>39080</v>
      </c>
      <c r="H25" s="426"/>
      <c r="I25" s="428"/>
      <c r="J25" s="426"/>
      <c r="K25" s="428"/>
      <c r="L25" s="426"/>
      <c r="M25" s="428"/>
      <c r="N25" s="426"/>
      <c r="O25" s="42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417"/>
      <c r="B26" s="26" t="s">
        <v>64</v>
      </c>
      <c r="C26" s="67"/>
      <c r="D26" s="67"/>
      <c r="E26" s="420"/>
      <c r="F26" s="396"/>
      <c r="G26" s="400"/>
      <c r="H26" s="427"/>
      <c r="I26" s="429"/>
      <c r="J26" s="427"/>
      <c r="K26" s="429"/>
      <c r="L26" s="427"/>
      <c r="M26" s="429"/>
      <c r="N26" s="427"/>
      <c r="O26" s="4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418"/>
      <c r="B27" s="59" t="s">
        <v>96</v>
      </c>
      <c r="C27" s="37"/>
      <c r="D27" s="37"/>
      <c r="E27" s="106" t="s">
        <v>97</v>
      </c>
      <c r="F27" s="162">
        <f t="shared" ref="F27:O27" si="3">F24+F25</f>
        <v>3</v>
      </c>
      <c r="G27" s="298">
        <f t="shared" si="3"/>
        <v>4</v>
      </c>
      <c r="H27" s="162">
        <f t="shared" si="3"/>
        <v>0</v>
      </c>
      <c r="I27" s="148">
        <f t="shared" si="3"/>
        <v>0</v>
      </c>
      <c r="J27" s="162">
        <f t="shared" si="3"/>
        <v>0</v>
      </c>
      <c r="K27" s="148">
        <f t="shared" si="3"/>
        <v>0</v>
      </c>
      <c r="L27" s="162">
        <f t="shared" si="3"/>
        <v>0</v>
      </c>
      <c r="M27" s="148">
        <f t="shared" si="3"/>
        <v>0</v>
      </c>
      <c r="N27" s="162">
        <f t="shared" si="3"/>
        <v>0</v>
      </c>
      <c r="O27" s="148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404" t="s">
        <v>65</v>
      </c>
      <c r="B30" s="405"/>
      <c r="C30" s="405"/>
      <c r="D30" s="405"/>
      <c r="E30" s="406"/>
      <c r="F30" s="393" t="s">
        <v>292</v>
      </c>
      <c r="G30" s="394"/>
      <c r="H30" s="393"/>
      <c r="I30" s="394"/>
      <c r="J30" s="393"/>
      <c r="K30" s="394"/>
      <c r="L30" s="393"/>
      <c r="M30" s="394"/>
      <c r="N30" s="393"/>
      <c r="O30" s="394"/>
      <c r="P30" s="145"/>
      <c r="Q30" s="72"/>
      <c r="R30" s="145"/>
      <c r="S30" s="72"/>
      <c r="T30" s="145"/>
      <c r="U30" s="72"/>
      <c r="V30" s="145"/>
      <c r="W30" s="72"/>
      <c r="X30" s="145"/>
      <c r="Y30" s="72"/>
    </row>
    <row r="31" spans="1:25" ht="15.95" customHeight="1">
      <c r="A31" s="407"/>
      <c r="B31" s="408"/>
      <c r="C31" s="408"/>
      <c r="D31" s="408"/>
      <c r="E31" s="409"/>
      <c r="F31" s="172" t="s">
        <v>270</v>
      </c>
      <c r="G31" s="74" t="s">
        <v>1</v>
      </c>
      <c r="H31" s="172" t="s">
        <v>270</v>
      </c>
      <c r="I31" s="74" t="s">
        <v>1</v>
      </c>
      <c r="J31" s="172" t="s">
        <v>270</v>
      </c>
      <c r="K31" s="75" t="s">
        <v>1</v>
      </c>
      <c r="L31" s="172" t="s">
        <v>270</v>
      </c>
      <c r="M31" s="74" t="s">
        <v>1</v>
      </c>
      <c r="N31" s="172" t="s">
        <v>270</v>
      </c>
      <c r="O31" s="150" t="s">
        <v>1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95" customHeight="1">
      <c r="A32" s="416" t="s">
        <v>86</v>
      </c>
      <c r="B32" s="47" t="s">
        <v>46</v>
      </c>
      <c r="C32" s="48"/>
      <c r="D32" s="48"/>
      <c r="E32" s="16" t="s">
        <v>37</v>
      </c>
      <c r="F32" s="160">
        <v>0</v>
      </c>
      <c r="G32" s="258">
        <v>0</v>
      </c>
      <c r="H32" s="113"/>
      <c r="I32" s="114"/>
      <c r="J32" s="113"/>
      <c r="K32" s="115"/>
      <c r="L32" s="133"/>
      <c r="M32" s="134"/>
      <c r="N32" s="113"/>
      <c r="O32" s="151"/>
      <c r="P32" s="134"/>
      <c r="Q32" s="134"/>
      <c r="R32" s="134"/>
      <c r="S32" s="134"/>
      <c r="T32" s="144"/>
      <c r="U32" s="144"/>
      <c r="V32" s="134"/>
      <c r="W32" s="134"/>
      <c r="X32" s="144"/>
      <c r="Y32" s="144"/>
    </row>
    <row r="33" spans="1:25" ht="15.95" customHeight="1">
      <c r="A33" s="421"/>
      <c r="B33" s="14"/>
      <c r="C33" s="50" t="s">
        <v>66</v>
      </c>
      <c r="D33" s="68"/>
      <c r="E33" s="108"/>
      <c r="F33" s="267">
        <v>0</v>
      </c>
      <c r="G33" s="268">
        <v>0</v>
      </c>
      <c r="H33" s="253"/>
      <c r="I33" s="127"/>
      <c r="J33" s="253"/>
      <c r="K33" s="128"/>
      <c r="L33" s="253"/>
      <c r="M33" s="126"/>
      <c r="N33" s="253"/>
      <c r="O33" s="252"/>
      <c r="P33" s="134"/>
      <c r="Q33" s="134"/>
      <c r="R33" s="134"/>
      <c r="S33" s="134"/>
      <c r="T33" s="144"/>
      <c r="U33" s="144"/>
      <c r="V33" s="134"/>
      <c r="W33" s="134"/>
      <c r="X33" s="144"/>
      <c r="Y33" s="144"/>
    </row>
    <row r="34" spans="1:25" ht="15.95" customHeight="1">
      <c r="A34" s="421"/>
      <c r="B34" s="14"/>
      <c r="C34" s="12"/>
      <c r="D34" s="61" t="s">
        <v>67</v>
      </c>
      <c r="E34" s="102"/>
      <c r="F34" s="158">
        <v>0</v>
      </c>
      <c r="G34" s="260">
        <v>0</v>
      </c>
      <c r="H34" s="116"/>
      <c r="I34" s="118"/>
      <c r="J34" s="116"/>
      <c r="K34" s="119"/>
      <c r="L34" s="116"/>
      <c r="M34" s="117"/>
      <c r="N34" s="116"/>
      <c r="O34" s="147"/>
      <c r="P34" s="134"/>
      <c r="Q34" s="134"/>
      <c r="R34" s="134"/>
      <c r="S34" s="134"/>
      <c r="T34" s="144"/>
      <c r="U34" s="144"/>
      <c r="V34" s="134"/>
      <c r="W34" s="134"/>
      <c r="X34" s="144"/>
      <c r="Y34" s="144"/>
    </row>
    <row r="35" spans="1:25" ht="15.95" customHeight="1">
      <c r="A35" s="421"/>
      <c r="B35" s="11"/>
      <c r="C35" s="31" t="s">
        <v>68</v>
      </c>
      <c r="D35" s="67"/>
      <c r="E35" s="109"/>
      <c r="F35" s="161">
        <v>0</v>
      </c>
      <c r="G35" s="261">
        <v>0</v>
      </c>
      <c r="H35" s="122"/>
      <c r="I35" s="124"/>
      <c r="J35" s="141"/>
      <c r="K35" s="142"/>
      <c r="L35" s="122"/>
      <c r="M35" s="123"/>
      <c r="N35" s="122"/>
      <c r="O35" s="146"/>
      <c r="P35" s="134"/>
      <c r="Q35" s="134"/>
      <c r="R35" s="134"/>
      <c r="S35" s="134"/>
      <c r="T35" s="144"/>
      <c r="U35" s="144"/>
      <c r="V35" s="134"/>
      <c r="W35" s="134"/>
      <c r="X35" s="144"/>
      <c r="Y35" s="144"/>
    </row>
    <row r="36" spans="1:25" ht="15.95" customHeight="1">
      <c r="A36" s="421"/>
      <c r="B36" s="66" t="s">
        <v>49</v>
      </c>
      <c r="C36" s="69"/>
      <c r="D36" s="69"/>
      <c r="E36" s="16" t="s">
        <v>38</v>
      </c>
      <c r="F36" s="160">
        <v>0</v>
      </c>
      <c r="G36" s="262">
        <v>0</v>
      </c>
      <c r="H36" s="133"/>
      <c r="I36" s="135"/>
      <c r="J36" s="133"/>
      <c r="K36" s="136"/>
      <c r="L36" s="133"/>
      <c r="M36" s="134"/>
      <c r="N36" s="133"/>
      <c r="O36" s="152"/>
      <c r="P36" s="134"/>
      <c r="Q36" s="134"/>
      <c r="R36" s="134"/>
      <c r="S36" s="134"/>
      <c r="T36" s="134"/>
      <c r="U36" s="134"/>
      <c r="V36" s="134"/>
      <c r="W36" s="134"/>
      <c r="X36" s="144"/>
      <c r="Y36" s="144"/>
    </row>
    <row r="37" spans="1:25" ht="15.95" customHeight="1">
      <c r="A37" s="421"/>
      <c r="B37" s="14"/>
      <c r="C37" s="61" t="s">
        <v>69</v>
      </c>
      <c r="D37" s="53"/>
      <c r="E37" s="102"/>
      <c r="F37" s="158">
        <v>0</v>
      </c>
      <c r="G37" s="260">
        <v>0</v>
      </c>
      <c r="H37" s="116"/>
      <c r="I37" s="118"/>
      <c r="J37" s="116"/>
      <c r="K37" s="119"/>
      <c r="L37" s="116"/>
      <c r="M37" s="117"/>
      <c r="N37" s="116"/>
      <c r="O37" s="147"/>
      <c r="P37" s="134"/>
      <c r="Q37" s="134"/>
      <c r="R37" s="134"/>
      <c r="S37" s="134"/>
      <c r="T37" s="134"/>
      <c r="U37" s="134"/>
      <c r="V37" s="134"/>
      <c r="W37" s="134"/>
      <c r="X37" s="144"/>
      <c r="Y37" s="144"/>
    </row>
    <row r="38" spans="1:25" ht="15.95" customHeight="1">
      <c r="A38" s="421"/>
      <c r="B38" s="11"/>
      <c r="C38" s="61" t="s">
        <v>70</v>
      </c>
      <c r="D38" s="53"/>
      <c r="E38" s="102"/>
      <c r="F38" s="158">
        <v>0</v>
      </c>
      <c r="G38" s="260">
        <v>0</v>
      </c>
      <c r="H38" s="116"/>
      <c r="I38" s="118"/>
      <c r="J38" s="116"/>
      <c r="K38" s="142"/>
      <c r="L38" s="116"/>
      <c r="M38" s="117"/>
      <c r="N38" s="116"/>
      <c r="O38" s="147"/>
      <c r="P38" s="134"/>
      <c r="Q38" s="134"/>
      <c r="R38" s="144"/>
      <c r="S38" s="144"/>
      <c r="T38" s="134"/>
      <c r="U38" s="134"/>
      <c r="V38" s="134"/>
      <c r="W38" s="134"/>
      <c r="X38" s="144"/>
      <c r="Y38" s="144"/>
    </row>
    <row r="39" spans="1:25" ht="15.95" customHeight="1">
      <c r="A39" s="422"/>
      <c r="B39" s="6" t="s">
        <v>71</v>
      </c>
      <c r="C39" s="7"/>
      <c r="D39" s="7"/>
      <c r="E39" s="250" t="s">
        <v>98</v>
      </c>
      <c r="F39" s="162">
        <f t="shared" ref="F39:O39" si="4">F32-F36</f>
        <v>0</v>
      </c>
      <c r="G39" s="298">
        <f t="shared" si="4"/>
        <v>0</v>
      </c>
      <c r="H39" s="162">
        <f t="shared" si="4"/>
        <v>0</v>
      </c>
      <c r="I39" s="148">
        <f t="shared" si="4"/>
        <v>0</v>
      </c>
      <c r="J39" s="162">
        <f t="shared" si="4"/>
        <v>0</v>
      </c>
      <c r="K39" s="148">
        <f t="shared" si="4"/>
        <v>0</v>
      </c>
      <c r="L39" s="162">
        <f t="shared" si="4"/>
        <v>0</v>
      </c>
      <c r="M39" s="148">
        <f t="shared" si="4"/>
        <v>0</v>
      </c>
      <c r="N39" s="162">
        <f t="shared" si="4"/>
        <v>0</v>
      </c>
      <c r="O39" s="148">
        <f t="shared" si="4"/>
        <v>0</v>
      </c>
      <c r="P39" s="134"/>
      <c r="Q39" s="134"/>
      <c r="R39" s="134"/>
      <c r="S39" s="134"/>
      <c r="T39" s="134"/>
      <c r="U39" s="134"/>
      <c r="V39" s="134"/>
      <c r="W39" s="134"/>
      <c r="X39" s="144"/>
      <c r="Y39" s="144"/>
    </row>
    <row r="40" spans="1:25" ht="15.95" customHeight="1">
      <c r="A40" s="416" t="s">
        <v>87</v>
      </c>
      <c r="B40" s="66" t="s">
        <v>72</v>
      </c>
      <c r="C40" s="69"/>
      <c r="D40" s="69"/>
      <c r="E40" s="16" t="s">
        <v>40</v>
      </c>
      <c r="F40" s="160">
        <v>641</v>
      </c>
      <c r="G40" s="299">
        <v>677</v>
      </c>
      <c r="H40" s="133"/>
      <c r="I40" s="135"/>
      <c r="J40" s="133"/>
      <c r="K40" s="136"/>
      <c r="L40" s="133"/>
      <c r="M40" s="134"/>
      <c r="N40" s="133"/>
      <c r="O40" s="152"/>
      <c r="P40" s="134"/>
      <c r="Q40" s="134"/>
      <c r="R40" s="134"/>
      <c r="S40" s="134"/>
      <c r="T40" s="144"/>
      <c r="U40" s="144"/>
      <c r="V40" s="144"/>
      <c r="W40" s="144"/>
      <c r="X40" s="134"/>
      <c r="Y40" s="134"/>
    </row>
    <row r="41" spans="1:25" ht="15.95" customHeight="1">
      <c r="A41" s="423"/>
      <c r="B41" s="11"/>
      <c r="C41" s="61" t="s">
        <v>73</v>
      </c>
      <c r="D41" s="53"/>
      <c r="E41" s="102"/>
      <c r="F41" s="164">
        <v>326</v>
      </c>
      <c r="G41" s="300">
        <v>231</v>
      </c>
      <c r="H41" s="141"/>
      <c r="I41" s="142"/>
      <c r="J41" s="116"/>
      <c r="K41" s="119"/>
      <c r="L41" s="116"/>
      <c r="M41" s="117"/>
      <c r="N41" s="116"/>
      <c r="O41" s="147"/>
      <c r="P41" s="144"/>
      <c r="Q41" s="144"/>
      <c r="R41" s="144"/>
      <c r="S41" s="144"/>
      <c r="T41" s="144"/>
      <c r="U41" s="144"/>
      <c r="V41" s="144"/>
      <c r="W41" s="144"/>
      <c r="X41" s="134"/>
      <c r="Y41" s="134"/>
    </row>
    <row r="42" spans="1:25" ht="15.95" customHeight="1">
      <c r="A42" s="423"/>
      <c r="B42" s="66" t="s">
        <v>60</v>
      </c>
      <c r="C42" s="69"/>
      <c r="D42" s="69"/>
      <c r="E42" s="16" t="s">
        <v>41</v>
      </c>
      <c r="F42" s="160">
        <v>641</v>
      </c>
      <c r="G42" s="299">
        <v>677</v>
      </c>
      <c r="H42" s="133"/>
      <c r="I42" s="135"/>
      <c r="J42" s="133"/>
      <c r="K42" s="136"/>
      <c r="L42" s="133"/>
      <c r="M42" s="134"/>
      <c r="N42" s="133"/>
      <c r="O42" s="152"/>
      <c r="P42" s="134"/>
      <c r="Q42" s="134"/>
      <c r="R42" s="134"/>
      <c r="S42" s="134"/>
      <c r="T42" s="144"/>
      <c r="U42" s="144"/>
      <c r="V42" s="134"/>
      <c r="W42" s="134"/>
      <c r="X42" s="134"/>
      <c r="Y42" s="134"/>
    </row>
    <row r="43" spans="1:25" ht="15.95" customHeight="1">
      <c r="A43" s="423"/>
      <c r="B43" s="11"/>
      <c r="C43" s="61" t="s">
        <v>74</v>
      </c>
      <c r="D43" s="53"/>
      <c r="E43" s="102"/>
      <c r="F43" s="158">
        <v>0</v>
      </c>
      <c r="G43" s="260">
        <v>0</v>
      </c>
      <c r="H43" s="116"/>
      <c r="I43" s="118"/>
      <c r="J43" s="141"/>
      <c r="K43" s="142"/>
      <c r="L43" s="116"/>
      <c r="M43" s="117"/>
      <c r="N43" s="116"/>
      <c r="O43" s="147"/>
      <c r="P43" s="134"/>
      <c r="Q43" s="134"/>
      <c r="R43" s="144"/>
      <c r="S43" s="134"/>
      <c r="T43" s="144"/>
      <c r="U43" s="144"/>
      <c r="V43" s="134"/>
      <c r="W43" s="134"/>
      <c r="X43" s="144"/>
      <c r="Y43" s="144"/>
    </row>
    <row r="44" spans="1:25" ht="15.95" customHeight="1">
      <c r="A44" s="424"/>
      <c r="B44" s="59" t="s">
        <v>71</v>
      </c>
      <c r="C44" s="37"/>
      <c r="D44" s="37"/>
      <c r="E44" s="250" t="s">
        <v>99</v>
      </c>
      <c r="F44" s="159">
        <f t="shared" ref="F44:O44" si="5">F40-F42</f>
        <v>0</v>
      </c>
      <c r="G44" s="263">
        <f t="shared" si="5"/>
        <v>0</v>
      </c>
      <c r="H44" s="159">
        <f t="shared" si="5"/>
        <v>0</v>
      </c>
      <c r="I44" s="163">
        <f t="shared" si="5"/>
        <v>0</v>
      </c>
      <c r="J44" s="159">
        <f t="shared" si="5"/>
        <v>0</v>
      </c>
      <c r="K44" s="163">
        <f t="shared" si="5"/>
        <v>0</v>
      </c>
      <c r="L44" s="159">
        <f t="shared" si="5"/>
        <v>0</v>
      </c>
      <c r="M44" s="163">
        <f t="shared" si="5"/>
        <v>0</v>
      </c>
      <c r="N44" s="159">
        <f t="shared" si="5"/>
        <v>0</v>
      </c>
      <c r="O44" s="163">
        <f t="shared" si="5"/>
        <v>0</v>
      </c>
      <c r="P44" s="144"/>
      <c r="Q44" s="144"/>
      <c r="R44" s="134"/>
      <c r="S44" s="134"/>
      <c r="T44" s="144"/>
      <c r="U44" s="144"/>
      <c r="V44" s="134"/>
      <c r="W44" s="134"/>
      <c r="X44" s="134"/>
      <c r="Y44" s="134"/>
    </row>
    <row r="45" spans="1:25" ht="15.95" customHeight="1">
      <c r="A45" s="401" t="s">
        <v>79</v>
      </c>
      <c r="B45" s="20" t="s">
        <v>75</v>
      </c>
      <c r="C45" s="9"/>
      <c r="D45" s="9"/>
      <c r="E45" s="111" t="s">
        <v>100</v>
      </c>
      <c r="F45" s="165">
        <f t="shared" ref="F45:O45" si="6">F39+F44</f>
        <v>0</v>
      </c>
      <c r="G45" s="301">
        <f t="shared" si="6"/>
        <v>0</v>
      </c>
      <c r="H45" s="165">
        <f t="shared" si="6"/>
        <v>0</v>
      </c>
      <c r="I45" s="149">
        <f t="shared" si="6"/>
        <v>0</v>
      </c>
      <c r="J45" s="165">
        <f t="shared" si="6"/>
        <v>0</v>
      </c>
      <c r="K45" s="149">
        <f t="shared" si="6"/>
        <v>0</v>
      </c>
      <c r="L45" s="165">
        <f t="shared" si="6"/>
        <v>0</v>
      </c>
      <c r="M45" s="149">
        <f t="shared" si="6"/>
        <v>0</v>
      </c>
      <c r="N45" s="165">
        <f t="shared" si="6"/>
        <v>0</v>
      </c>
      <c r="O45" s="149">
        <f t="shared" si="6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95" customHeight="1">
      <c r="A46" s="402"/>
      <c r="B46" s="52" t="s">
        <v>76</v>
      </c>
      <c r="C46" s="53"/>
      <c r="D46" s="53"/>
      <c r="E46" s="53"/>
      <c r="F46" s="164">
        <v>0</v>
      </c>
      <c r="G46" s="300">
        <v>0</v>
      </c>
      <c r="H46" s="141"/>
      <c r="I46" s="142"/>
      <c r="J46" s="141"/>
      <c r="K46" s="142"/>
      <c r="L46" s="116"/>
      <c r="M46" s="117"/>
      <c r="N46" s="141"/>
      <c r="O46" s="129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95" customHeight="1">
      <c r="A47" s="402"/>
      <c r="B47" s="52" t="s">
        <v>77</v>
      </c>
      <c r="C47" s="53"/>
      <c r="D47" s="53"/>
      <c r="E47" s="53"/>
      <c r="F47" s="158">
        <v>0</v>
      </c>
      <c r="G47" s="260">
        <v>0</v>
      </c>
      <c r="H47" s="116"/>
      <c r="I47" s="118"/>
      <c r="J47" s="116"/>
      <c r="K47" s="119"/>
      <c r="L47" s="116"/>
      <c r="M47" s="117"/>
      <c r="N47" s="116"/>
      <c r="O47" s="14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95" customHeight="1">
      <c r="A48" s="403"/>
      <c r="B48" s="59" t="s">
        <v>78</v>
      </c>
      <c r="C48" s="37"/>
      <c r="D48" s="37"/>
      <c r="E48" s="37"/>
      <c r="F48" s="162">
        <v>0</v>
      </c>
      <c r="G48" s="298">
        <v>0</v>
      </c>
      <c r="H48" s="137"/>
      <c r="I48" s="139"/>
      <c r="J48" s="137"/>
      <c r="K48" s="140"/>
      <c r="L48" s="137"/>
      <c r="M48" s="138"/>
      <c r="N48" s="137"/>
      <c r="O48" s="148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8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3"/>
  <sheetViews>
    <sheetView view="pageBreakPreview" zoomScale="90" zoomScaleNormal="100" zoomScaleSheetLayoutView="90" workbookViewId="0">
      <pane xSplit="5" ySplit="8" topLeftCell="F9" activePane="bottomRight" state="frozen"/>
      <selection activeCell="J13" sqref="J13"/>
      <selection pane="topRight" activeCell="J13" sqref="J13"/>
      <selection pane="bottomLeft" activeCell="J13" sqref="J13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89" t="s">
        <v>0</v>
      </c>
      <c r="B1" s="389"/>
      <c r="C1" s="389"/>
      <c r="D1" s="389"/>
      <c r="E1" s="76" t="s">
        <v>304</v>
      </c>
      <c r="F1" s="2"/>
      <c r="AA1" s="390" t="s">
        <v>129</v>
      </c>
      <c r="AB1" s="390"/>
    </row>
    <row r="2" spans="1:38">
      <c r="AA2" s="388" t="s">
        <v>106</v>
      </c>
      <c r="AB2" s="388"/>
      <c r="AC2" s="377" t="s">
        <v>107</v>
      </c>
      <c r="AD2" s="372" t="s">
        <v>108</v>
      </c>
      <c r="AE2" s="373"/>
      <c r="AF2" s="374"/>
      <c r="AG2" s="388" t="s">
        <v>109</v>
      </c>
      <c r="AH2" s="388" t="s">
        <v>110</v>
      </c>
      <c r="AI2" s="388" t="s">
        <v>111</v>
      </c>
      <c r="AJ2" s="388" t="s">
        <v>112</v>
      </c>
      <c r="AK2" s="388" t="s">
        <v>113</v>
      </c>
    </row>
    <row r="3" spans="1:38" ht="14.25">
      <c r="A3" s="22" t="s">
        <v>130</v>
      </c>
      <c r="AA3" s="388"/>
      <c r="AB3" s="388"/>
      <c r="AC3" s="379"/>
      <c r="AD3" s="319"/>
      <c r="AE3" s="318" t="s">
        <v>126</v>
      </c>
      <c r="AF3" s="318" t="s">
        <v>127</v>
      </c>
      <c r="AG3" s="388"/>
      <c r="AH3" s="388"/>
      <c r="AI3" s="388"/>
      <c r="AJ3" s="388"/>
      <c r="AK3" s="388"/>
    </row>
    <row r="4" spans="1:38">
      <c r="AA4" s="166" t="str">
        <f>E1</f>
        <v>名古屋市</v>
      </c>
      <c r="AB4" s="166" t="s">
        <v>131</v>
      </c>
      <c r="AC4" s="167">
        <f>SUM(F22)</f>
        <v>1229420</v>
      </c>
      <c r="AD4" s="167">
        <f>F9</f>
        <v>600909</v>
      </c>
      <c r="AE4" s="167">
        <f>F10</f>
        <v>300051</v>
      </c>
      <c r="AF4" s="167">
        <f>F13</f>
        <v>217969</v>
      </c>
      <c r="AG4" s="167">
        <f>F14</f>
        <v>6289</v>
      </c>
      <c r="AH4" s="167">
        <f>F15</f>
        <v>6130</v>
      </c>
      <c r="AI4" s="167">
        <f>F17</f>
        <v>209338</v>
      </c>
      <c r="AJ4" s="167">
        <f>F20</f>
        <v>82322</v>
      </c>
      <c r="AK4" s="167">
        <f>F21</f>
        <v>210157</v>
      </c>
      <c r="AL4" s="168"/>
    </row>
    <row r="5" spans="1:38" ht="14.25">
      <c r="A5" s="21" t="s">
        <v>272</v>
      </c>
      <c r="E5" s="3"/>
      <c r="AA5" s="166" t="str">
        <f>E1</f>
        <v>名古屋市</v>
      </c>
      <c r="AB5" s="166" t="s">
        <v>115</v>
      </c>
      <c r="AC5" s="169"/>
      <c r="AD5" s="169">
        <f>G9</f>
        <v>48.877438141562692</v>
      </c>
      <c r="AE5" s="169">
        <f>G10</f>
        <v>24.405898716467927</v>
      </c>
      <c r="AF5" s="169">
        <f>G13</f>
        <v>17.72941712352166</v>
      </c>
      <c r="AG5" s="169">
        <f>G14</f>
        <v>0.51154202794813819</v>
      </c>
      <c r="AH5" s="169">
        <f>G15</f>
        <v>0.49860910022612293</v>
      </c>
      <c r="AI5" s="169">
        <f>G17</f>
        <v>17.027378763970002</v>
      </c>
      <c r="AJ5" s="169">
        <f>G20</f>
        <v>6.6960029932813843</v>
      </c>
      <c r="AK5" s="169">
        <f>G21</f>
        <v>17.093995542613591</v>
      </c>
    </row>
    <row r="6" spans="1:38" ht="14.25">
      <c r="A6" s="3"/>
      <c r="G6" s="383" t="s">
        <v>128</v>
      </c>
      <c r="H6" s="384"/>
      <c r="I6" s="384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AA6" s="166" t="str">
        <f>E1</f>
        <v>名古屋市</v>
      </c>
      <c r="AB6" s="166" t="s">
        <v>116</v>
      </c>
      <c r="AC6" s="169">
        <f>SUM(I22)</f>
        <v>2.1434488098828419</v>
      </c>
      <c r="AD6" s="169">
        <f>I9</f>
        <v>3.0227438717044031</v>
      </c>
      <c r="AE6" s="169">
        <f>I10</f>
        <v>3.6320306698671923</v>
      </c>
      <c r="AF6" s="169">
        <f>I13</f>
        <v>2.695431759074296</v>
      </c>
      <c r="AG6" s="169">
        <f>I14</f>
        <v>-1.9182782283219013</v>
      </c>
      <c r="AH6" s="169">
        <f>I15</f>
        <v>-17.861449819107598</v>
      </c>
      <c r="AI6" s="169">
        <f>I17</f>
        <v>5.4307370753695405</v>
      </c>
      <c r="AJ6" s="169">
        <f>I20</f>
        <v>1.7187480693430235</v>
      </c>
      <c r="AK6" s="169">
        <f>I21</f>
        <v>-7.0303341310954721</v>
      </c>
    </row>
    <row r="7" spans="1:38" ht="27" customHeight="1">
      <c r="A7" s="19"/>
      <c r="B7" s="5"/>
      <c r="C7" s="5"/>
      <c r="D7" s="5"/>
      <c r="E7" s="23"/>
      <c r="F7" s="62" t="s">
        <v>306</v>
      </c>
      <c r="G7" s="63"/>
      <c r="H7" s="235" t="s">
        <v>1</v>
      </c>
      <c r="I7" s="174" t="s">
        <v>21</v>
      </c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</row>
    <row r="8" spans="1:38" ht="17.100000000000001" customHeight="1">
      <c r="A8" s="6"/>
      <c r="B8" s="7"/>
      <c r="C8" s="7"/>
      <c r="D8" s="7"/>
      <c r="E8" s="24"/>
      <c r="F8" s="28" t="s">
        <v>132</v>
      </c>
      <c r="G8" s="29" t="s">
        <v>2</v>
      </c>
      <c r="H8" s="236"/>
      <c r="I8" s="18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38" ht="18" customHeight="1">
      <c r="A9" s="380" t="s">
        <v>80</v>
      </c>
      <c r="B9" s="380" t="s">
        <v>81</v>
      </c>
      <c r="C9" s="47" t="s">
        <v>3</v>
      </c>
      <c r="D9" s="48"/>
      <c r="E9" s="49"/>
      <c r="F9" s="77">
        <v>600909</v>
      </c>
      <c r="G9" s="78">
        <f t="shared" ref="G9:G22" si="0">F9/$F$22*100</f>
        <v>48.877438141562692</v>
      </c>
      <c r="H9" s="237">
        <v>583278</v>
      </c>
      <c r="I9" s="242">
        <f t="shared" ref="I9:I40" si="1">(F9/H9-1)*100</f>
        <v>3.0227438717044031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AA9" s="385" t="s">
        <v>129</v>
      </c>
      <c r="AB9" s="386"/>
      <c r="AC9" s="387" t="s">
        <v>117</v>
      </c>
    </row>
    <row r="10" spans="1:38" ht="18" customHeight="1">
      <c r="A10" s="381"/>
      <c r="B10" s="381"/>
      <c r="C10" s="8"/>
      <c r="D10" s="50" t="s">
        <v>22</v>
      </c>
      <c r="E10" s="30"/>
      <c r="F10" s="81">
        <v>300051</v>
      </c>
      <c r="G10" s="82">
        <f t="shared" si="0"/>
        <v>24.405898716467927</v>
      </c>
      <c r="H10" s="238">
        <v>289535</v>
      </c>
      <c r="I10" s="243">
        <f t="shared" si="1"/>
        <v>3.6320306698671923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AA10" s="388" t="s">
        <v>106</v>
      </c>
      <c r="AB10" s="388"/>
      <c r="AC10" s="387"/>
      <c r="AD10" s="372" t="s">
        <v>118</v>
      </c>
      <c r="AE10" s="373"/>
      <c r="AF10" s="374"/>
      <c r="AG10" s="372" t="s">
        <v>119</v>
      </c>
      <c r="AH10" s="375"/>
      <c r="AI10" s="376"/>
      <c r="AJ10" s="372" t="s">
        <v>120</v>
      </c>
      <c r="AK10" s="376"/>
    </row>
    <row r="11" spans="1:38" ht="18" customHeight="1">
      <c r="A11" s="381"/>
      <c r="B11" s="381"/>
      <c r="C11" s="34"/>
      <c r="D11" s="35"/>
      <c r="E11" s="33" t="s">
        <v>23</v>
      </c>
      <c r="F11" s="85">
        <v>226228</v>
      </c>
      <c r="G11" s="86">
        <f t="shared" si="0"/>
        <v>18.401197312553887</v>
      </c>
      <c r="H11" s="239">
        <v>214228</v>
      </c>
      <c r="I11" s="244">
        <f t="shared" si="1"/>
        <v>5.6015086730025976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AA11" s="388"/>
      <c r="AB11" s="388"/>
      <c r="AC11" s="385"/>
      <c r="AD11" s="319"/>
      <c r="AE11" s="318" t="s">
        <v>121</v>
      </c>
      <c r="AF11" s="318" t="s">
        <v>122</v>
      </c>
      <c r="AG11" s="319"/>
      <c r="AH11" s="318" t="s">
        <v>123</v>
      </c>
      <c r="AI11" s="318" t="s">
        <v>124</v>
      </c>
      <c r="AJ11" s="319"/>
      <c r="AK11" s="170" t="s">
        <v>125</v>
      </c>
    </row>
    <row r="12" spans="1:38" ht="18" customHeight="1">
      <c r="A12" s="381"/>
      <c r="B12" s="381"/>
      <c r="C12" s="34"/>
      <c r="D12" s="36"/>
      <c r="E12" s="33" t="s">
        <v>24</v>
      </c>
      <c r="F12" s="85">
        <v>57670</v>
      </c>
      <c r="G12" s="86">
        <f t="shared" si="0"/>
        <v>4.6908298221925788</v>
      </c>
      <c r="H12" s="239">
        <v>59629</v>
      </c>
      <c r="I12" s="244">
        <f t="shared" si="1"/>
        <v>-3.2853141927585594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AA12" s="166" t="str">
        <f>E1</f>
        <v>名古屋市</v>
      </c>
      <c r="AB12" s="166" t="s">
        <v>131</v>
      </c>
      <c r="AC12" s="167">
        <f>F40</f>
        <v>1217190</v>
      </c>
      <c r="AD12" s="167">
        <f>F23</f>
        <v>708368</v>
      </c>
      <c r="AE12" s="167">
        <f>F24</f>
        <v>259374</v>
      </c>
      <c r="AF12" s="167">
        <f>F26</f>
        <v>130786</v>
      </c>
      <c r="AG12" s="167">
        <f>F27</f>
        <v>402263</v>
      </c>
      <c r="AH12" s="167">
        <f>F28</f>
        <v>97432</v>
      </c>
      <c r="AI12" s="167">
        <f>F32</f>
        <v>17514</v>
      </c>
      <c r="AJ12" s="167">
        <f>F34</f>
        <v>106559</v>
      </c>
      <c r="AK12" s="167">
        <f>F35</f>
        <v>106187</v>
      </c>
      <c r="AL12" s="171"/>
    </row>
    <row r="13" spans="1:38" ht="18" customHeight="1">
      <c r="A13" s="381"/>
      <c r="B13" s="381"/>
      <c r="C13" s="11"/>
      <c r="D13" s="31" t="s">
        <v>25</v>
      </c>
      <c r="E13" s="32"/>
      <c r="F13" s="89">
        <v>217969</v>
      </c>
      <c r="G13" s="90">
        <f t="shared" si="0"/>
        <v>17.72941712352166</v>
      </c>
      <c r="H13" s="240">
        <v>212248</v>
      </c>
      <c r="I13" s="245">
        <f t="shared" si="1"/>
        <v>2.695431759074296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AA13" s="166" t="str">
        <f>E1</f>
        <v>名古屋市</v>
      </c>
      <c r="AB13" s="166" t="s">
        <v>115</v>
      </c>
      <c r="AC13" s="169"/>
      <c r="AD13" s="169">
        <f>G23</f>
        <v>58.196994717340758</v>
      </c>
      <c r="AE13" s="169">
        <f>G24</f>
        <v>21.30924506445173</v>
      </c>
      <c r="AF13" s="169">
        <f>G26</f>
        <v>10.744912462310733</v>
      </c>
      <c r="AG13" s="169">
        <f>G27</f>
        <v>33.048496947888168</v>
      </c>
      <c r="AH13" s="169">
        <f>G28</f>
        <v>8.0046664859224936</v>
      </c>
      <c r="AI13" s="169">
        <f>G32</f>
        <v>1.4388879303970621</v>
      </c>
      <c r="AJ13" s="169">
        <f>G34</f>
        <v>8.7545083347710708</v>
      </c>
      <c r="AK13" s="169">
        <f>G35</f>
        <v>8.7239461382364301</v>
      </c>
    </row>
    <row r="14" spans="1:38" ht="18" customHeight="1">
      <c r="A14" s="381"/>
      <c r="B14" s="381"/>
      <c r="C14" s="52" t="s">
        <v>4</v>
      </c>
      <c r="D14" s="53"/>
      <c r="E14" s="54"/>
      <c r="F14" s="85">
        <v>6289</v>
      </c>
      <c r="G14" s="86">
        <f t="shared" si="0"/>
        <v>0.51154202794813819</v>
      </c>
      <c r="H14" s="239">
        <v>6412</v>
      </c>
      <c r="I14" s="244">
        <f t="shared" si="1"/>
        <v>-1.9182782283219013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AA14" s="166" t="str">
        <f>E1</f>
        <v>名古屋市</v>
      </c>
      <c r="AB14" s="166" t="s">
        <v>116</v>
      </c>
      <c r="AC14" s="169">
        <f>I40</f>
        <v>1.8396890232780683</v>
      </c>
      <c r="AD14" s="169">
        <f>I23</f>
        <v>2.5422477511776176</v>
      </c>
      <c r="AE14" s="169">
        <f>I24</f>
        <v>1.2776159498949724</v>
      </c>
      <c r="AF14" s="169">
        <f>I26</f>
        <v>-1.2660139057699138</v>
      </c>
      <c r="AG14" s="169">
        <f>I27</f>
        <v>4.6543331607579175</v>
      </c>
      <c r="AH14" s="169">
        <f>I28</f>
        <v>9.8716705383522516</v>
      </c>
      <c r="AI14" s="169">
        <f>I32</f>
        <v>63.682242990654217</v>
      </c>
      <c r="AJ14" s="169">
        <f>I34</f>
        <v>-11.217849912100187</v>
      </c>
      <c r="AK14" s="169">
        <f>I35</f>
        <v>-11.518944096791127</v>
      </c>
    </row>
    <row r="15" spans="1:38" ht="18" customHeight="1">
      <c r="A15" s="381"/>
      <c r="B15" s="381"/>
      <c r="C15" s="52" t="s">
        <v>5</v>
      </c>
      <c r="D15" s="53"/>
      <c r="E15" s="54"/>
      <c r="F15" s="85">
        <v>6130</v>
      </c>
      <c r="G15" s="86">
        <f t="shared" si="0"/>
        <v>0.49860910022612293</v>
      </c>
      <c r="H15" s="239">
        <v>7463</v>
      </c>
      <c r="I15" s="244">
        <f t="shared" si="1"/>
        <v>-17.861449819107598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38" ht="18" customHeight="1">
      <c r="A16" s="381"/>
      <c r="B16" s="381"/>
      <c r="C16" s="52" t="s">
        <v>26</v>
      </c>
      <c r="D16" s="53"/>
      <c r="E16" s="54"/>
      <c r="F16" s="85">
        <v>41597</v>
      </c>
      <c r="G16" s="86">
        <f t="shared" si="0"/>
        <v>3.383465373916156</v>
      </c>
      <c r="H16" s="239">
        <v>42660</v>
      </c>
      <c r="I16" s="244">
        <f t="shared" si="1"/>
        <v>-2.4917955930614188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ht="18" customHeight="1">
      <c r="A17" s="381"/>
      <c r="B17" s="381"/>
      <c r="C17" s="52" t="s">
        <v>6</v>
      </c>
      <c r="D17" s="53"/>
      <c r="E17" s="54"/>
      <c r="F17" s="85">
        <v>209338</v>
      </c>
      <c r="G17" s="86">
        <f t="shared" si="0"/>
        <v>17.027378763970002</v>
      </c>
      <c r="H17" s="239">
        <v>198555</v>
      </c>
      <c r="I17" s="244">
        <f t="shared" si="1"/>
        <v>5.4307370753695405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ht="18" customHeight="1">
      <c r="A18" s="381"/>
      <c r="B18" s="381"/>
      <c r="C18" s="52" t="s">
        <v>27</v>
      </c>
      <c r="D18" s="53"/>
      <c r="E18" s="54"/>
      <c r="F18" s="85">
        <v>56679</v>
      </c>
      <c r="G18" s="86">
        <f t="shared" si="0"/>
        <v>4.6102227066421566</v>
      </c>
      <c r="H18" s="239">
        <v>52105</v>
      </c>
      <c r="I18" s="244">
        <f t="shared" si="1"/>
        <v>8.7784281738796608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ht="18" customHeight="1">
      <c r="A19" s="381"/>
      <c r="B19" s="381"/>
      <c r="C19" s="52" t="s">
        <v>28</v>
      </c>
      <c r="D19" s="53"/>
      <c r="E19" s="54"/>
      <c r="F19" s="85">
        <v>15999</v>
      </c>
      <c r="G19" s="86">
        <f t="shared" si="0"/>
        <v>1.3013453498397618</v>
      </c>
      <c r="H19" s="239">
        <v>6168</v>
      </c>
      <c r="I19" s="244">
        <f t="shared" si="1"/>
        <v>159.38715953307394</v>
      </c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ht="18" customHeight="1">
      <c r="A20" s="381"/>
      <c r="B20" s="381"/>
      <c r="C20" s="52" t="s">
        <v>7</v>
      </c>
      <c r="D20" s="53"/>
      <c r="E20" s="54"/>
      <c r="F20" s="85">
        <v>82322</v>
      </c>
      <c r="G20" s="86">
        <f t="shared" si="0"/>
        <v>6.6960029932813843</v>
      </c>
      <c r="H20" s="239">
        <v>80931</v>
      </c>
      <c r="I20" s="244">
        <f t="shared" si="1"/>
        <v>1.7187480693430235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ht="18" customHeight="1">
      <c r="A21" s="381"/>
      <c r="B21" s="381"/>
      <c r="C21" s="57" t="s">
        <v>8</v>
      </c>
      <c r="D21" s="58"/>
      <c r="E21" s="56"/>
      <c r="F21" s="93">
        <v>210157</v>
      </c>
      <c r="G21" s="94">
        <f t="shared" si="0"/>
        <v>17.093995542613591</v>
      </c>
      <c r="H21" s="241">
        <v>226049</v>
      </c>
      <c r="I21" s="246">
        <f t="shared" si="1"/>
        <v>-7.0303341310954721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ht="18" customHeight="1">
      <c r="A22" s="381"/>
      <c r="B22" s="382"/>
      <c r="C22" s="59" t="s">
        <v>9</v>
      </c>
      <c r="D22" s="37"/>
      <c r="E22" s="60"/>
      <c r="F22" s="97">
        <f>SUM(F9,F14:F21)</f>
        <v>1229420</v>
      </c>
      <c r="G22" s="98">
        <f t="shared" si="0"/>
        <v>100</v>
      </c>
      <c r="H22" s="97">
        <f>SUM(H9,H14:H21)</f>
        <v>1203621</v>
      </c>
      <c r="I22" s="247">
        <f t="shared" si="1"/>
        <v>2.1434488098828419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ht="18" customHeight="1">
      <c r="A23" s="381"/>
      <c r="B23" s="380" t="s">
        <v>82</v>
      </c>
      <c r="C23" s="4" t="s">
        <v>10</v>
      </c>
      <c r="D23" s="5"/>
      <c r="E23" s="23"/>
      <c r="F23" s="77">
        <v>708368</v>
      </c>
      <c r="G23" s="78">
        <f t="shared" ref="G23:G40" si="2">F23/$F$40*100</f>
        <v>58.196994717340758</v>
      </c>
      <c r="H23" s="237">
        <v>690806</v>
      </c>
      <c r="I23" s="248">
        <f t="shared" si="1"/>
        <v>2.5422477511776176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25" ht="18" customHeight="1">
      <c r="A24" s="381"/>
      <c r="B24" s="381"/>
      <c r="C24" s="8"/>
      <c r="D24" s="10" t="s">
        <v>11</v>
      </c>
      <c r="E24" s="38"/>
      <c r="F24" s="85">
        <v>259374</v>
      </c>
      <c r="G24" s="86">
        <f t="shared" si="2"/>
        <v>21.30924506445173</v>
      </c>
      <c r="H24" s="239">
        <v>256102</v>
      </c>
      <c r="I24" s="244">
        <f t="shared" si="1"/>
        <v>1.2776159498949724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</row>
    <row r="25" spans="1:25" ht="18" customHeight="1">
      <c r="A25" s="381"/>
      <c r="B25" s="381"/>
      <c r="C25" s="8"/>
      <c r="D25" s="10" t="s">
        <v>29</v>
      </c>
      <c r="E25" s="38"/>
      <c r="F25" s="85">
        <v>318208</v>
      </c>
      <c r="G25" s="86">
        <f t="shared" si="2"/>
        <v>26.142837190578298</v>
      </c>
      <c r="H25" s="239">
        <v>302241</v>
      </c>
      <c r="I25" s="244">
        <f t="shared" si="1"/>
        <v>5.2828702922502302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</row>
    <row r="26" spans="1:25" ht="18" customHeight="1">
      <c r="A26" s="381"/>
      <c r="B26" s="381"/>
      <c r="C26" s="11"/>
      <c r="D26" s="10" t="s">
        <v>12</v>
      </c>
      <c r="E26" s="38"/>
      <c r="F26" s="85">
        <v>130786</v>
      </c>
      <c r="G26" s="86">
        <f t="shared" si="2"/>
        <v>10.744912462310733</v>
      </c>
      <c r="H26" s="239">
        <v>132463</v>
      </c>
      <c r="I26" s="244">
        <f t="shared" si="1"/>
        <v>-1.2660139057699138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</row>
    <row r="27" spans="1:25" ht="18" customHeight="1">
      <c r="A27" s="381"/>
      <c r="B27" s="381"/>
      <c r="C27" s="8" t="s">
        <v>13</v>
      </c>
      <c r="D27" s="14"/>
      <c r="E27" s="25"/>
      <c r="F27" s="77">
        <v>402263</v>
      </c>
      <c r="G27" s="78">
        <f t="shared" si="2"/>
        <v>33.048496947888168</v>
      </c>
      <c r="H27" s="237">
        <v>384373</v>
      </c>
      <c r="I27" s="248">
        <f t="shared" si="1"/>
        <v>4.6543331607579175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</row>
    <row r="28" spans="1:25" ht="18" customHeight="1">
      <c r="A28" s="381"/>
      <c r="B28" s="381"/>
      <c r="C28" s="8"/>
      <c r="D28" s="10" t="s">
        <v>14</v>
      </c>
      <c r="E28" s="38"/>
      <c r="F28" s="85">
        <v>97432</v>
      </c>
      <c r="G28" s="86">
        <f t="shared" si="2"/>
        <v>8.0046664859224936</v>
      </c>
      <c r="H28" s="239">
        <v>88678</v>
      </c>
      <c r="I28" s="244">
        <f t="shared" si="1"/>
        <v>9.8716705383522516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</row>
    <row r="29" spans="1:25" ht="18" customHeight="1">
      <c r="A29" s="381"/>
      <c r="B29" s="381"/>
      <c r="C29" s="8"/>
      <c r="D29" s="10" t="s">
        <v>30</v>
      </c>
      <c r="E29" s="38"/>
      <c r="F29" s="85">
        <v>24879</v>
      </c>
      <c r="G29" s="86">
        <f t="shared" si="2"/>
        <v>2.0439701279175804</v>
      </c>
      <c r="H29" s="239">
        <v>25113</v>
      </c>
      <c r="I29" s="244">
        <f t="shared" si="1"/>
        <v>-0.93178831680802432</v>
      </c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</row>
    <row r="30" spans="1:25" ht="18" customHeight="1">
      <c r="A30" s="381"/>
      <c r="B30" s="381"/>
      <c r="C30" s="8"/>
      <c r="D30" s="10" t="s">
        <v>31</v>
      </c>
      <c r="E30" s="38"/>
      <c r="F30" s="85">
        <v>99750</v>
      </c>
      <c r="G30" s="86">
        <f t="shared" si="2"/>
        <v>8.1951051191679198</v>
      </c>
      <c r="H30" s="239">
        <v>97684</v>
      </c>
      <c r="I30" s="244">
        <f t="shared" si="1"/>
        <v>2.1149830064288944</v>
      </c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ht="18" customHeight="1">
      <c r="A31" s="381"/>
      <c r="B31" s="381"/>
      <c r="C31" s="8"/>
      <c r="D31" s="10" t="s">
        <v>32</v>
      </c>
      <c r="E31" s="38"/>
      <c r="F31" s="85">
        <v>81406</v>
      </c>
      <c r="G31" s="86">
        <f t="shared" si="2"/>
        <v>6.6880273416639966</v>
      </c>
      <c r="H31" s="239">
        <v>78784</v>
      </c>
      <c r="I31" s="244">
        <f t="shared" si="1"/>
        <v>3.3280869212022779</v>
      </c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</row>
    <row r="32" spans="1:25" ht="18" customHeight="1">
      <c r="A32" s="381"/>
      <c r="B32" s="381"/>
      <c r="C32" s="8"/>
      <c r="D32" s="10" t="s">
        <v>15</v>
      </c>
      <c r="E32" s="38"/>
      <c r="F32" s="85">
        <v>17514</v>
      </c>
      <c r="G32" s="86">
        <f t="shared" si="2"/>
        <v>1.4388879303970621</v>
      </c>
      <c r="H32" s="239">
        <v>10700</v>
      </c>
      <c r="I32" s="244">
        <f t="shared" si="1"/>
        <v>63.682242990654217</v>
      </c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</row>
    <row r="33" spans="1:25" ht="18" customHeight="1">
      <c r="A33" s="381"/>
      <c r="B33" s="381"/>
      <c r="C33" s="11"/>
      <c r="D33" s="10" t="s">
        <v>33</v>
      </c>
      <c r="E33" s="38"/>
      <c r="F33" s="85">
        <v>81282</v>
      </c>
      <c r="G33" s="86">
        <f t="shared" si="2"/>
        <v>6.6778399428191166</v>
      </c>
      <c r="H33" s="239">
        <v>83414</v>
      </c>
      <c r="I33" s="244">
        <f t="shared" si="1"/>
        <v>-2.5559258637638749</v>
      </c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</row>
    <row r="34" spans="1:25" ht="18" customHeight="1">
      <c r="A34" s="381"/>
      <c r="B34" s="381"/>
      <c r="C34" s="8" t="s">
        <v>16</v>
      </c>
      <c r="D34" s="14"/>
      <c r="E34" s="25"/>
      <c r="F34" s="77">
        <v>106559</v>
      </c>
      <c r="G34" s="78">
        <f t="shared" si="2"/>
        <v>8.7545083347710708</v>
      </c>
      <c r="H34" s="237">
        <v>120023</v>
      </c>
      <c r="I34" s="248">
        <f t="shared" si="1"/>
        <v>-11.217849912100187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</row>
    <row r="35" spans="1:25" ht="18" customHeight="1">
      <c r="A35" s="381"/>
      <c r="B35" s="381"/>
      <c r="C35" s="8"/>
      <c r="D35" s="39" t="s">
        <v>17</v>
      </c>
      <c r="E35" s="40"/>
      <c r="F35" s="81">
        <v>106187</v>
      </c>
      <c r="G35" s="82">
        <f t="shared" si="2"/>
        <v>8.7239461382364301</v>
      </c>
      <c r="H35" s="238">
        <v>120011</v>
      </c>
      <c r="I35" s="243">
        <f t="shared" si="1"/>
        <v>-11.518944096791127</v>
      </c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</row>
    <row r="36" spans="1:25" ht="18" customHeight="1">
      <c r="A36" s="381"/>
      <c r="B36" s="381"/>
      <c r="C36" s="8"/>
      <c r="D36" s="41"/>
      <c r="E36" s="156" t="s">
        <v>103</v>
      </c>
      <c r="F36" s="85">
        <v>54890</v>
      </c>
      <c r="G36" s="86">
        <f t="shared" si="2"/>
        <v>4.5095671177055348</v>
      </c>
      <c r="H36" s="239">
        <v>55037</v>
      </c>
      <c r="I36" s="244">
        <f t="shared" si="1"/>
        <v>-0.26709304649599197</v>
      </c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</row>
    <row r="37" spans="1:25" ht="18" customHeight="1">
      <c r="A37" s="381"/>
      <c r="B37" s="381"/>
      <c r="C37" s="8"/>
      <c r="D37" s="12"/>
      <c r="E37" s="33" t="s">
        <v>34</v>
      </c>
      <c r="F37" s="85">
        <v>51297</v>
      </c>
      <c r="G37" s="86">
        <f t="shared" si="2"/>
        <v>4.2143790205308953</v>
      </c>
      <c r="H37" s="239">
        <v>64974</v>
      </c>
      <c r="I37" s="244">
        <f t="shared" si="1"/>
        <v>-21.049958444916427</v>
      </c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spans="1:25" ht="18" customHeight="1">
      <c r="A38" s="381"/>
      <c r="B38" s="381"/>
      <c r="C38" s="8"/>
      <c r="D38" s="61" t="s">
        <v>35</v>
      </c>
      <c r="E38" s="54"/>
      <c r="F38" s="85">
        <v>372</v>
      </c>
      <c r="G38" s="86">
        <f t="shared" si="2"/>
        <v>3.0562196534641262E-2</v>
      </c>
      <c r="H38" s="239">
        <v>12</v>
      </c>
      <c r="I38" s="244">
        <f t="shared" si="1"/>
        <v>3000</v>
      </c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</row>
    <row r="39" spans="1:25" ht="18" customHeight="1">
      <c r="A39" s="381"/>
      <c r="B39" s="381"/>
      <c r="C39" s="6"/>
      <c r="D39" s="55" t="s">
        <v>36</v>
      </c>
      <c r="E39" s="56"/>
      <c r="F39" s="93">
        <v>0</v>
      </c>
      <c r="G39" s="94">
        <f t="shared" si="2"/>
        <v>0</v>
      </c>
      <c r="H39" s="241">
        <v>0</v>
      </c>
      <c r="I39" s="246" t="e">
        <f t="shared" si="1"/>
        <v>#DIV/0!</v>
      </c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25" ht="18" customHeight="1">
      <c r="A40" s="382"/>
      <c r="B40" s="382"/>
      <c r="C40" s="6" t="s">
        <v>18</v>
      </c>
      <c r="D40" s="7"/>
      <c r="E40" s="24"/>
      <c r="F40" s="97">
        <f>SUM(F23,F27,F34)</f>
        <v>1217190</v>
      </c>
      <c r="G40" s="98">
        <f t="shared" si="2"/>
        <v>100</v>
      </c>
      <c r="H40" s="97">
        <f>SUM(H23,H27,H34)</f>
        <v>1195202</v>
      </c>
      <c r="I40" s="247">
        <f t="shared" si="1"/>
        <v>1.8396890232780683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</row>
    <row r="41" spans="1:25" ht="18" customHeight="1">
      <c r="A41" s="154" t="s">
        <v>19</v>
      </c>
    </row>
    <row r="42" spans="1:25" ht="18" customHeight="1">
      <c r="A42" s="155" t="s">
        <v>20</v>
      </c>
    </row>
    <row r="52" spans="26:26">
      <c r="Z52" s="14"/>
    </row>
    <row r="53" spans="26:26">
      <c r="Z53" s="14"/>
    </row>
  </sheetData>
  <mergeCells count="22">
    <mergeCell ref="AC2:AC3"/>
    <mergeCell ref="AD2:AF2"/>
    <mergeCell ref="G6:I6"/>
    <mergeCell ref="A1:D1"/>
    <mergeCell ref="AA1:AB1"/>
    <mergeCell ref="AA2:AA3"/>
    <mergeCell ref="AB2:AB3"/>
    <mergeCell ref="AG2:AG3"/>
    <mergeCell ref="AH2:AH3"/>
    <mergeCell ref="AI2:AI3"/>
    <mergeCell ref="AJ2:AJ3"/>
    <mergeCell ref="AK2:AK3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honeticPr fontId="18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J13" sqref="J13"/>
      <selection pane="topRight" activeCell="J13" sqref="J13"/>
      <selection pane="bottomLeft" activeCell="J13" sqref="J13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78" t="s">
        <v>0</v>
      </c>
      <c r="B1" s="178"/>
      <c r="C1" s="76" t="s">
        <v>304</v>
      </c>
      <c r="D1" s="179"/>
      <c r="E1" s="179"/>
      <c r="AA1" s="1" t="str">
        <f>C1</f>
        <v>名古屋市</v>
      </c>
      <c r="AB1" s="1" t="s">
        <v>133</v>
      </c>
      <c r="AC1" s="1" t="s">
        <v>134</v>
      </c>
      <c r="AD1" s="180" t="s">
        <v>135</v>
      </c>
      <c r="AE1" s="1" t="s">
        <v>136</v>
      </c>
      <c r="AF1" s="1" t="s">
        <v>137</v>
      </c>
      <c r="AG1" s="1" t="s">
        <v>138</v>
      </c>
      <c r="AH1" s="1" t="s">
        <v>139</v>
      </c>
      <c r="AI1" s="1" t="s">
        <v>140</v>
      </c>
      <c r="AJ1" s="1" t="s">
        <v>141</v>
      </c>
      <c r="AK1" s="1" t="s">
        <v>142</v>
      </c>
      <c r="AL1" s="1" t="s">
        <v>143</v>
      </c>
      <c r="AM1" s="1" t="s">
        <v>144</v>
      </c>
      <c r="AN1" s="1" t="s">
        <v>145</v>
      </c>
      <c r="AO1" s="1" t="s">
        <v>146</v>
      </c>
      <c r="AP1" s="1" t="s">
        <v>124</v>
      </c>
      <c r="AQ1" s="1" t="s">
        <v>147</v>
      </c>
      <c r="AR1" s="1" t="s">
        <v>148</v>
      </c>
      <c r="AS1" s="1" t="s">
        <v>149</v>
      </c>
    </row>
    <row r="2" spans="1:45">
      <c r="AA2" s="1" t="s">
        <v>150</v>
      </c>
      <c r="AB2" s="181">
        <f>I7</f>
        <v>1229420</v>
      </c>
      <c r="AC2" s="181">
        <f>I9</f>
        <v>1217190</v>
      </c>
      <c r="AD2" s="181">
        <f>I10</f>
        <v>12230</v>
      </c>
      <c r="AE2" s="181">
        <f>I11</f>
        <v>4374</v>
      </c>
      <c r="AF2" s="181">
        <f>I12</f>
        <v>7856</v>
      </c>
      <c r="AG2" s="181">
        <f>I13</f>
        <v>2963</v>
      </c>
      <c r="AH2" s="1">
        <f>I14</f>
        <v>1113</v>
      </c>
      <c r="AI2" s="181">
        <f>I15</f>
        <v>-2611</v>
      </c>
      <c r="AJ2" s="181">
        <f>I25</f>
        <v>646827</v>
      </c>
      <c r="AK2" s="182">
        <f>I26</f>
        <v>0.98499999999999999</v>
      </c>
      <c r="AL2" s="183">
        <f>I27</f>
        <v>1.2</v>
      </c>
      <c r="AM2" s="183">
        <f>I28</f>
        <v>99.6</v>
      </c>
      <c r="AN2" s="183">
        <f>I29</f>
        <v>64.8</v>
      </c>
      <c r="AO2" s="183">
        <f>I33</f>
        <v>104.8</v>
      </c>
      <c r="AP2" s="181">
        <f>I16</f>
        <v>54705</v>
      </c>
      <c r="AQ2" s="181">
        <f>I17</f>
        <v>159400</v>
      </c>
      <c r="AR2" s="181">
        <f>I18</f>
        <v>1378106</v>
      </c>
      <c r="AS2" s="184">
        <f>I21</f>
        <v>2.1670140005261156</v>
      </c>
    </row>
    <row r="3" spans="1:45">
      <c r="AA3" s="1" t="s">
        <v>151</v>
      </c>
      <c r="AB3" s="181">
        <f>H7</f>
        <v>1203621</v>
      </c>
      <c r="AC3" s="181">
        <f>H9</f>
        <v>1195202</v>
      </c>
      <c r="AD3" s="181">
        <f>H10</f>
        <v>8419</v>
      </c>
      <c r="AE3" s="181">
        <f>H11</f>
        <v>3526</v>
      </c>
      <c r="AF3" s="181">
        <f>H12</f>
        <v>4893</v>
      </c>
      <c r="AG3" s="181">
        <f>H13</f>
        <v>1760</v>
      </c>
      <c r="AH3" s="1">
        <f>H14</f>
        <v>856</v>
      </c>
      <c r="AI3" s="181">
        <f>H15</f>
        <v>2066</v>
      </c>
      <c r="AJ3" s="181">
        <f>H25</f>
        <v>644499</v>
      </c>
      <c r="AK3" s="182">
        <f>H26</f>
        <v>0.98499999999999999</v>
      </c>
      <c r="AL3" s="183">
        <f>H27</f>
        <v>0.8</v>
      </c>
      <c r="AM3" s="183">
        <f>H28</f>
        <v>98</v>
      </c>
      <c r="AN3" s="183">
        <f>H29</f>
        <v>64.599999999999994</v>
      </c>
      <c r="AO3" s="183">
        <f>H33</f>
        <v>118.2</v>
      </c>
      <c r="AP3" s="181">
        <f>H16</f>
        <v>44089</v>
      </c>
      <c r="AQ3" s="181">
        <f>H17</f>
        <v>178761</v>
      </c>
      <c r="AR3" s="181">
        <f>H18</f>
        <v>1410359</v>
      </c>
      <c r="AS3" s="184">
        <f>H21</f>
        <v>2.2822537283448749</v>
      </c>
    </row>
    <row r="4" spans="1:45">
      <c r="A4" s="21" t="s">
        <v>152</v>
      </c>
      <c r="AP4" s="181"/>
      <c r="AQ4" s="181"/>
      <c r="AR4" s="181"/>
    </row>
    <row r="5" spans="1:45">
      <c r="I5" s="185" t="s">
        <v>153</v>
      </c>
    </row>
    <row r="6" spans="1:45" s="317" customFormat="1" ht="29.25" customHeight="1">
      <c r="A6" s="186" t="s">
        <v>154</v>
      </c>
      <c r="B6" s="187"/>
      <c r="C6" s="187"/>
      <c r="D6" s="188"/>
      <c r="E6" s="318" t="s">
        <v>273</v>
      </c>
      <c r="F6" s="318" t="s">
        <v>274</v>
      </c>
      <c r="G6" s="318" t="s">
        <v>275</v>
      </c>
      <c r="H6" s="318" t="s">
        <v>276</v>
      </c>
      <c r="I6" s="318" t="s">
        <v>277</v>
      </c>
    </row>
    <row r="7" spans="1:45" ht="27" customHeight="1">
      <c r="A7" s="380" t="s">
        <v>155</v>
      </c>
      <c r="B7" s="47" t="s">
        <v>156</v>
      </c>
      <c r="C7" s="48"/>
      <c r="D7" s="100" t="s">
        <v>157</v>
      </c>
      <c r="E7" s="189">
        <v>1058508</v>
      </c>
      <c r="F7" s="190">
        <v>1071979</v>
      </c>
      <c r="G7" s="190">
        <v>1164858</v>
      </c>
      <c r="H7" s="190">
        <v>1203621</v>
      </c>
      <c r="I7" s="190">
        <v>1229420</v>
      </c>
    </row>
    <row r="8" spans="1:45" ht="27" customHeight="1">
      <c r="A8" s="381"/>
      <c r="B8" s="26"/>
      <c r="C8" s="61" t="s">
        <v>158</v>
      </c>
      <c r="D8" s="101" t="s">
        <v>38</v>
      </c>
      <c r="E8" s="191">
        <v>588019</v>
      </c>
      <c r="F8" s="191">
        <v>588779</v>
      </c>
      <c r="G8" s="191">
        <v>719358</v>
      </c>
      <c r="H8" s="191">
        <v>676976</v>
      </c>
      <c r="I8" s="192">
        <v>684260</v>
      </c>
    </row>
    <row r="9" spans="1:45" ht="27" customHeight="1">
      <c r="A9" s="381"/>
      <c r="B9" s="52" t="s">
        <v>159</v>
      </c>
      <c r="C9" s="53"/>
      <c r="D9" s="102"/>
      <c r="E9" s="193">
        <v>1046937</v>
      </c>
      <c r="F9" s="193">
        <v>1059913</v>
      </c>
      <c r="G9" s="193">
        <v>1158446</v>
      </c>
      <c r="H9" s="193">
        <v>1195202</v>
      </c>
      <c r="I9" s="194">
        <v>1217190</v>
      </c>
    </row>
    <row r="10" spans="1:45" ht="27" customHeight="1">
      <c r="A10" s="381"/>
      <c r="B10" s="52" t="s">
        <v>160</v>
      </c>
      <c r="C10" s="53"/>
      <c r="D10" s="102"/>
      <c r="E10" s="193">
        <v>11570</v>
      </c>
      <c r="F10" s="193">
        <v>12066</v>
      </c>
      <c r="G10" s="193">
        <v>6412</v>
      </c>
      <c r="H10" s="193">
        <v>8419</v>
      </c>
      <c r="I10" s="194">
        <v>12230</v>
      </c>
    </row>
    <row r="11" spans="1:45" ht="27" customHeight="1">
      <c r="A11" s="381"/>
      <c r="B11" s="52" t="s">
        <v>161</v>
      </c>
      <c r="C11" s="53"/>
      <c r="D11" s="102"/>
      <c r="E11" s="193">
        <v>5413</v>
      </c>
      <c r="F11" s="193">
        <v>9042</v>
      </c>
      <c r="G11" s="193">
        <v>3278</v>
      </c>
      <c r="H11" s="193">
        <v>3526</v>
      </c>
      <c r="I11" s="194">
        <v>4374</v>
      </c>
    </row>
    <row r="12" spans="1:45" ht="27" customHeight="1">
      <c r="A12" s="381"/>
      <c r="B12" s="52" t="s">
        <v>162</v>
      </c>
      <c r="C12" s="53"/>
      <c r="D12" s="102"/>
      <c r="E12" s="193">
        <v>6157</v>
      </c>
      <c r="F12" s="193">
        <v>3025</v>
      </c>
      <c r="G12" s="193">
        <v>3134</v>
      </c>
      <c r="H12" s="193">
        <v>4893</v>
      </c>
      <c r="I12" s="194">
        <v>7856</v>
      </c>
    </row>
    <row r="13" spans="1:45" ht="27" customHeight="1">
      <c r="A13" s="381"/>
      <c r="B13" s="52" t="s">
        <v>163</v>
      </c>
      <c r="C13" s="53"/>
      <c r="D13" s="108"/>
      <c r="E13" s="195">
        <v>4434</v>
      </c>
      <c r="F13" s="195">
        <v>-3133</v>
      </c>
      <c r="G13" s="195">
        <v>109</v>
      </c>
      <c r="H13" s="195">
        <v>1760</v>
      </c>
      <c r="I13" s="196">
        <v>2963</v>
      </c>
    </row>
    <row r="14" spans="1:45" ht="27" customHeight="1">
      <c r="A14" s="381"/>
      <c r="B14" s="112" t="s">
        <v>164</v>
      </c>
      <c r="C14" s="68"/>
      <c r="D14" s="108"/>
      <c r="E14" s="195">
        <v>0</v>
      </c>
      <c r="F14" s="195">
        <v>1342</v>
      </c>
      <c r="G14" s="195">
        <v>1801</v>
      </c>
      <c r="H14" s="195">
        <v>856</v>
      </c>
      <c r="I14" s="196">
        <v>1113</v>
      </c>
    </row>
    <row r="15" spans="1:45" ht="27" customHeight="1">
      <c r="A15" s="381"/>
      <c r="B15" s="57" t="s">
        <v>165</v>
      </c>
      <c r="C15" s="58"/>
      <c r="D15" s="197"/>
      <c r="E15" s="198">
        <v>-32</v>
      </c>
      <c r="F15" s="198">
        <v>-1762</v>
      </c>
      <c r="G15" s="198">
        <v>1820</v>
      </c>
      <c r="H15" s="198">
        <v>2066</v>
      </c>
      <c r="I15" s="320">
        <v>-2611</v>
      </c>
    </row>
    <row r="16" spans="1:45" ht="27" customHeight="1">
      <c r="A16" s="381"/>
      <c r="B16" s="200" t="s">
        <v>166</v>
      </c>
      <c r="C16" s="201"/>
      <c r="D16" s="202" t="s">
        <v>39</v>
      </c>
      <c r="E16" s="203">
        <v>43205</v>
      </c>
      <c r="F16" s="203">
        <v>42406</v>
      </c>
      <c r="G16" s="203">
        <v>40751</v>
      </c>
      <c r="H16" s="203">
        <v>44089</v>
      </c>
      <c r="I16" s="204">
        <v>54705</v>
      </c>
    </row>
    <row r="17" spans="1:9" ht="27" customHeight="1">
      <c r="A17" s="381"/>
      <c r="B17" s="52" t="s">
        <v>167</v>
      </c>
      <c r="C17" s="53"/>
      <c r="D17" s="101" t="s">
        <v>40</v>
      </c>
      <c r="E17" s="193">
        <v>189055</v>
      </c>
      <c r="F17" s="193">
        <v>178758</v>
      </c>
      <c r="G17" s="193">
        <v>176998</v>
      </c>
      <c r="H17" s="193">
        <v>178761</v>
      </c>
      <c r="I17" s="194">
        <v>159400</v>
      </c>
    </row>
    <row r="18" spans="1:9" ht="27" customHeight="1">
      <c r="A18" s="381"/>
      <c r="B18" s="52" t="s">
        <v>168</v>
      </c>
      <c r="C18" s="53"/>
      <c r="D18" s="101" t="s">
        <v>41</v>
      </c>
      <c r="E18" s="193">
        <v>1539952</v>
      </c>
      <c r="F18" s="193">
        <v>1489908</v>
      </c>
      <c r="G18" s="193">
        <v>1444060</v>
      </c>
      <c r="H18" s="193">
        <v>1410359</v>
      </c>
      <c r="I18" s="194">
        <v>1378106</v>
      </c>
    </row>
    <row r="19" spans="1:9" ht="27" customHeight="1">
      <c r="A19" s="381"/>
      <c r="B19" s="52" t="s">
        <v>169</v>
      </c>
      <c r="C19" s="53"/>
      <c r="D19" s="101" t="s">
        <v>170</v>
      </c>
      <c r="E19" s="193">
        <v>1685802</v>
      </c>
      <c r="F19" s="193">
        <v>1626260</v>
      </c>
      <c r="G19" s="193">
        <v>1580307</v>
      </c>
      <c r="H19" s="193">
        <v>1545031</v>
      </c>
      <c r="I19" s="193">
        <f>I17+I18-I16</f>
        <v>1482801</v>
      </c>
    </row>
    <row r="20" spans="1:9" ht="27" customHeight="1">
      <c r="A20" s="381"/>
      <c r="B20" s="52" t="s">
        <v>171</v>
      </c>
      <c r="C20" s="53"/>
      <c r="D20" s="102" t="s">
        <v>172</v>
      </c>
      <c r="E20" s="205">
        <v>2.6188813626770564</v>
      </c>
      <c r="F20" s="205">
        <v>2.5305046545478014</v>
      </c>
      <c r="G20" s="205">
        <v>2.0074288462768188</v>
      </c>
      <c r="H20" s="205">
        <v>2.0833220084611566</v>
      </c>
      <c r="I20" s="205">
        <f>I18/I8</f>
        <v>2.0140092947125363</v>
      </c>
    </row>
    <row r="21" spans="1:9" ht="27" customHeight="1">
      <c r="A21" s="381"/>
      <c r="B21" s="52" t="s">
        <v>173</v>
      </c>
      <c r="C21" s="53"/>
      <c r="D21" s="102" t="s">
        <v>174</v>
      </c>
      <c r="E21" s="205">
        <v>2.8669175655888672</v>
      </c>
      <c r="F21" s="205">
        <v>2.7620890011362498</v>
      </c>
      <c r="G21" s="205">
        <v>2.1968296731252033</v>
      </c>
      <c r="H21" s="205">
        <v>2.2822537283448749</v>
      </c>
      <c r="I21" s="205">
        <f>I19/I8</f>
        <v>2.1670140005261156</v>
      </c>
    </row>
    <row r="22" spans="1:9" ht="27" customHeight="1">
      <c r="A22" s="381"/>
      <c r="B22" s="52" t="s">
        <v>175</v>
      </c>
      <c r="C22" s="53"/>
      <c r="D22" s="102" t="s">
        <v>176</v>
      </c>
      <c r="E22" s="193">
        <v>670816.56602652511</v>
      </c>
      <c r="F22" s="193">
        <v>649016.96173351374</v>
      </c>
      <c r="G22" s="193">
        <v>629045.17175617418</v>
      </c>
      <c r="H22" s="193">
        <v>614364.72126702906</v>
      </c>
      <c r="I22" s="193">
        <f>I18/I24*1000000</f>
        <v>600315.03224811575</v>
      </c>
    </row>
    <row r="23" spans="1:9" ht="27" customHeight="1">
      <c r="A23" s="381"/>
      <c r="B23" s="52" t="s">
        <v>177</v>
      </c>
      <c r="C23" s="53"/>
      <c r="D23" s="102" t="s">
        <v>178</v>
      </c>
      <c r="E23" s="193">
        <v>734350.10223737359</v>
      </c>
      <c r="F23" s="193">
        <v>708413.08603534184</v>
      </c>
      <c r="G23" s="193">
        <v>688395.55713923543</v>
      </c>
      <c r="H23" s="193">
        <v>673029.0228685881</v>
      </c>
      <c r="I23" s="193">
        <f>I19/I24*1000000</f>
        <v>645921.090346126</v>
      </c>
    </row>
    <row r="24" spans="1:9" ht="27" customHeight="1">
      <c r="A24" s="381"/>
      <c r="B24" s="206" t="s">
        <v>179</v>
      </c>
      <c r="C24" s="207"/>
      <c r="D24" s="208" t="s">
        <v>180</v>
      </c>
      <c r="E24" s="198">
        <v>2295638</v>
      </c>
      <c r="F24" s="198">
        <v>2295638</v>
      </c>
      <c r="G24" s="198">
        <v>2295638</v>
      </c>
      <c r="H24" s="198">
        <v>2295638</v>
      </c>
      <c r="I24" s="199">
        <f>H24</f>
        <v>2295638</v>
      </c>
    </row>
    <row r="25" spans="1:9" ht="27" customHeight="1">
      <c r="A25" s="381"/>
      <c r="B25" s="11" t="s">
        <v>181</v>
      </c>
      <c r="C25" s="209"/>
      <c r="D25" s="210"/>
      <c r="E25" s="191">
        <v>561312</v>
      </c>
      <c r="F25" s="191">
        <v>566986</v>
      </c>
      <c r="G25" s="191">
        <v>642220</v>
      </c>
      <c r="H25" s="191">
        <v>644499</v>
      </c>
      <c r="I25" s="211">
        <v>646827</v>
      </c>
    </row>
    <row r="26" spans="1:9" ht="27" customHeight="1">
      <c r="A26" s="381"/>
      <c r="B26" s="212" t="s">
        <v>182</v>
      </c>
      <c r="C26" s="213"/>
      <c r="D26" s="214"/>
      <c r="E26" s="215">
        <v>0.98499999999999999</v>
      </c>
      <c r="F26" s="215">
        <v>0.98699999999999999</v>
      </c>
      <c r="G26" s="215">
        <v>0.98499999999999999</v>
      </c>
      <c r="H26" s="215">
        <v>0.98499999999999999</v>
      </c>
      <c r="I26" s="216">
        <v>0.98499999999999999</v>
      </c>
    </row>
    <row r="27" spans="1:9" ht="27" customHeight="1">
      <c r="A27" s="381"/>
      <c r="B27" s="212" t="s">
        <v>183</v>
      </c>
      <c r="C27" s="213"/>
      <c r="D27" s="214"/>
      <c r="E27" s="217">
        <v>1.1000000000000001</v>
      </c>
      <c r="F27" s="217">
        <v>0.5</v>
      </c>
      <c r="G27" s="217">
        <v>0.5</v>
      </c>
      <c r="H27" s="217">
        <v>0.8</v>
      </c>
      <c r="I27" s="218">
        <v>1.2</v>
      </c>
    </row>
    <row r="28" spans="1:9" ht="27" customHeight="1">
      <c r="A28" s="381"/>
      <c r="B28" s="212" t="s">
        <v>184</v>
      </c>
      <c r="C28" s="213"/>
      <c r="D28" s="214"/>
      <c r="E28" s="217">
        <v>97.5</v>
      </c>
      <c r="F28" s="217">
        <v>99.8</v>
      </c>
      <c r="G28" s="217">
        <v>99.2</v>
      </c>
      <c r="H28" s="217">
        <v>98</v>
      </c>
      <c r="I28" s="218">
        <v>99.6</v>
      </c>
    </row>
    <row r="29" spans="1:9" ht="27" customHeight="1">
      <c r="A29" s="381"/>
      <c r="B29" s="219" t="s">
        <v>185</v>
      </c>
      <c r="C29" s="220"/>
      <c r="D29" s="221"/>
      <c r="E29" s="222">
        <v>65.900000000000006</v>
      </c>
      <c r="F29" s="222">
        <v>65.400000000000006</v>
      </c>
      <c r="G29" s="222">
        <v>60.4</v>
      </c>
      <c r="H29" s="222">
        <v>64.599999999999994</v>
      </c>
      <c r="I29" s="223">
        <v>64.8</v>
      </c>
    </row>
    <row r="30" spans="1:9" ht="27" customHeight="1">
      <c r="A30" s="381"/>
      <c r="B30" s="380" t="s">
        <v>186</v>
      </c>
      <c r="C30" s="20" t="s">
        <v>187</v>
      </c>
      <c r="D30" s="224"/>
      <c r="E30" s="225">
        <v>0</v>
      </c>
      <c r="F30" s="225">
        <v>0</v>
      </c>
      <c r="G30" s="225">
        <v>0</v>
      </c>
      <c r="H30" s="225">
        <v>0</v>
      </c>
      <c r="I30" s="226">
        <v>0</v>
      </c>
    </row>
    <row r="31" spans="1:9" ht="27" customHeight="1">
      <c r="A31" s="381"/>
      <c r="B31" s="381"/>
      <c r="C31" s="212" t="s">
        <v>188</v>
      </c>
      <c r="D31" s="214"/>
      <c r="E31" s="217">
        <v>0</v>
      </c>
      <c r="F31" s="217">
        <v>0</v>
      </c>
      <c r="G31" s="217">
        <v>0</v>
      </c>
      <c r="H31" s="217">
        <v>0</v>
      </c>
      <c r="I31" s="218">
        <v>0</v>
      </c>
    </row>
    <row r="32" spans="1:9" ht="27" customHeight="1">
      <c r="A32" s="381"/>
      <c r="B32" s="381"/>
      <c r="C32" s="212" t="s">
        <v>189</v>
      </c>
      <c r="D32" s="214"/>
      <c r="E32" s="217">
        <v>12.7</v>
      </c>
      <c r="F32" s="217">
        <v>11.8</v>
      </c>
      <c r="G32" s="217">
        <v>10.5</v>
      </c>
      <c r="H32" s="217">
        <v>9.4</v>
      </c>
      <c r="I32" s="218">
        <v>8.1999999999999993</v>
      </c>
    </row>
    <row r="33" spans="1:9" ht="27" customHeight="1">
      <c r="A33" s="382"/>
      <c r="B33" s="382"/>
      <c r="C33" s="219" t="s">
        <v>190</v>
      </c>
      <c r="D33" s="221"/>
      <c r="E33" s="222">
        <v>147.4</v>
      </c>
      <c r="F33" s="222">
        <v>138.80000000000001</v>
      </c>
      <c r="G33" s="222">
        <v>125</v>
      </c>
      <c r="H33" s="222">
        <v>118.2</v>
      </c>
      <c r="I33" s="227">
        <v>104.8</v>
      </c>
    </row>
    <row r="34" spans="1:9" ht="27" customHeight="1">
      <c r="A34" s="1" t="s">
        <v>278</v>
      </c>
      <c r="B34" s="14"/>
      <c r="C34" s="14"/>
      <c r="D34" s="14"/>
      <c r="E34" s="228"/>
      <c r="F34" s="228"/>
      <c r="G34" s="228"/>
      <c r="H34" s="228"/>
      <c r="I34" s="229"/>
    </row>
    <row r="35" spans="1:9" ht="27" customHeight="1">
      <c r="A35" s="27" t="s">
        <v>83</v>
      </c>
    </row>
    <row r="36" spans="1:9">
      <c r="A36" s="230"/>
    </row>
  </sheetData>
  <mergeCells count="2">
    <mergeCell ref="A7:A33"/>
    <mergeCell ref="B30:B33"/>
  </mergeCells>
  <phoneticPr fontId="18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view="pageBreakPreview" zoomScaleNormal="100" zoomScaleSheetLayoutView="100" workbookViewId="0">
      <pane xSplit="5" ySplit="7" topLeftCell="H8" activePane="bottomRight" state="frozen"/>
      <selection activeCell="J13" sqref="J13"/>
      <selection pane="topRight" activeCell="J13" sqref="J13"/>
      <selection pane="bottomLeft" activeCell="J13" sqref="J13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76" t="s">
        <v>304</v>
      </c>
      <c r="E1" s="44"/>
      <c r="F1" s="44"/>
      <c r="G1" s="44"/>
    </row>
    <row r="2" spans="1:25" ht="15" customHeight="1"/>
    <row r="3" spans="1:25" ht="15" customHeight="1">
      <c r="A3" s="45" t="s">
        <v>191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279</v>
      </c>
      <c r="B5" s="37"/>
      <c r="C5" s="37"/>
      <c r="D5" s="37"/>
      <c r="K5" s="46"/>
      <c r="O5" s="46" t="s">
        <v>44</v>
      </c>
    </row>
    <row r="6" spans="1:25" ht="15.95" customHeight="1">
      <c r="A6" s="410" t="s">
        <v>45</v>
      </c>
      <c r="B6" s="411"/>
      <c r="C6" s="411"/>
      <c r="D6" s="411"/>
      <c r="E6" s="412"/>
      <c r="F6" s="436" t="s">
        <v>299</v>
      </c>
      <c r="G6" s="437"/>
      <c r="H6" s="436" t="s">
        <v>300</v>
      </c>
      <c r="I6" s="437"/>
      <c r="J6" s="436" t="s">
        <v>301</v>
      </c>
      <c r="K6" s="437"/>
      <c r="L6" s="436" t="s">
        <v>293</v>
      </c>
      <c r="M6" s="437"/>
      <c r="N6" s="436" t="s">
        <v>303</v>
      </c>
      <c r="O6" s="437"/>
    </row>
    <row r="7" spans="1:25" ht="15.95" customHeight="1">
      <c r="A7" s="413"/>
      <c r="B7" s="414"/>
      <c r="C7" s="414"/>
      <c r="D7" s="414"/>
      <c r="E7" s="415"/>
      <c r="F7" s="172" t="s">
        <v>280</v>
      </c>
      <c r="G7" s="51" t="s">
        <v>1</v>
      </c>
      <c r="H7" s="172" t="s">
        <v>280</v>
      </c>
      <c r="I7" s="51" t="s">
        <v>1</v>
      </c>
      <c r="J7" s="172" t="s">
        <v>280</v>
      </c>
      <c r="K7" s="51" t="s">
        <v>1</v>
      </c>
      <c r="L7" s="172" t="s">
        <v>280</v>
      </c>
      <c r="M7" s="51" t="s">
        <v>1</v>
      </c>
      <c r="N7" s="172" t="s">
        <v>280</v>
      </c>
      <c r="O7" s="249" t="s">
        <v>1</v>
      </c>
    </row>
    <row r="8" spans="1:25" ht="15.95" customHeight="1">
      <c r="A8" s="416" t="s">
        <v>84</v>
      </c>
      <c r="B8" s="47" t="s">
        <v>46</v>
      </c>
      <c r="C8" s="48"/>
      <c r="D8" s="48"/>
      <c r="E8" s="100" t="s">
        <v>37</v>
      </c>
      <c r="F8" s="271">
        <v>46593</v>
      </c>
      <c r="G8" s="272">
        <v>46806</v>
      </c>
      <c r="H8" s="271">
        <v>974</v>
      </c>
      <c r="I8" s="272">
        <v>981</v>
      </c>
      <c r="J8" s="271">
        <v>34269</v>
      </c>
      <c r="K8" s="272">
        <v>33072</v>
      </c>
      <c r="L8" s="271">
        <v>25858</v>
      </c>
      <c r="M8" s="272">
        <v>26704</v>
      </c>
      <c r="N8" s="271">
        <v>92890</v>
      </c>
      <c r="O8" s="281">
        <v>94605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417"/>
      <c r="B9" s="14"/>
      <c r="C9" s="61" t="s">
        <v>47</v>
      </c>
      <c r="D9" s="53"/>
      <c r="E9" s="101" t="s">
        <v>38</v>
      </c>
      <c r="F9" s="158">
        <v>46576</v>
      </c>
      <c r="G9" s="266">
        <v>46790</v>
      </c>
      <c r="H9" s="158">
        <v>974</v>
      </c>
      <c r="I9" s="266">
        <v>981</v>
      </c>
      <c r="J9" s="158">
        <v>33998</v>
      </c>
      <c r="K9" s="266">
        <v>33048</v>
      </c>
      <c r="L9" s="158">
        <v>25636</v>
      </c>
      <c r="M9" s="266">
        <v>24929</v>
      </c>
      <c r="N9" s="158">
        <v>92890</v>
      </c>
      <c r="O9" s="282">
        <v>94394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417"/>
      <c r="B10" s="11"/>
      <c r="C10" s="61" t="s">
        <v>48</v>
      </c>
      <c r="D10" s="53"/>
      <c r="E10" s="101" t="s">
        <v>39</v>
      </c>
      <c r="F10" s="158">
        <v>17</v>
      </c>
      <c r="G10" s="266">
        <v>16</v>
      </c>
      <c r="H10" s="158">
        <v>0</v>
      </c>
      <c r="I10" s="266">
        <v>0</v>
      </c>
      <c r="J10" s="280">
        <v>271</v>
      </c>
      <c r="K10" s="266">
        <v>24</v>
      </c>
      <c r="L10" s="158">
        <v>222</v>
      </c>
      <c r="M10" s="266">
        <v>1775</v>
      </c>
      <c r="N10" s="158">
        <v>0</v>
      </c>
      <c r="O10" s="282">
        <v>211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417"/>
      <c r="B11" s="66" t="s">
        <v>49</v>
      </c>
      <c r="C11" s="67"/>
      <c r="D11" s="67"/>
      <c r="E11" s="103" t="s">
        <v>40</v>
      </c>
      <c r="F11" s="161">
        <v>43873</v>
      </c>
      <c r="G11" s="273">
        <v>45028</v>
      </c>
      <c r="H11" s="161">
        <v>892</v>
      </c>
      <c r="I11" s="273">
        <v>875</v>
      </c>
      <c r="J11" s="161">
        <v>37028</v>
      </c>
      <c r="K11" s="273">
        <v>33972</v>
      </c>
      <c r="L11" s="161">
        <v>24405</v>
      </c>
      <c r="M11" s="273">
        <v>23799</v>
      </c>
      <c r="N11" s="161">
        <v>77837</v>
      </c>
      <c r="O11" s="283">
        <v>77733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417"/>
      <c r="B12" s="8"/>
      <c r="C12" s="61" t="s">
        <v>50</v>
      </c>
      <c r="D12" s="53"/>
      <c r="E12" s="101" t="s">
        <v>41</v>
      </c>
      <c r="F12" s="158">
        <v>43859</v>
      </c>
      <c r="G12" s="266">
        <v>44695</v>
      </c>
      <c r="H12" s="161">
        <v>892</v>
      </c>
      <c r="I12" s="266">
        <v>875</v>
      </c>
      <c r="J12" s="161">
        <v>35618</v>
      </c>
      <c r="K12" s="266">
        <v>33968</v>
      </c>
      <c r="L12" s="158">
        <v>24405</v>
      </c>
      <c r="M12" s="266">
        <v>23673</v>
      </c>
      <c r="N12" s="158">
        <v>77837</v>
      </c>
      <c r="O12" s="282">
        <v>77733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417"/>
      <c r="B13" s="14"/>
      <c r="C13" s="50" t="s">
        <v>51</v>
      </c>
      <c r="D13" s="68"/>
      <c r="E13" s="104" t="s">
        <v>42</v>
      </c>
      <c r="F13" s="267">
        <v>14</v>
      </c>
      <c r="G13" s="274">
        <v>333</v>
      </c>
      <c r="H13" s="280">
        <v>0</v>
      </c>
      <c r="I13" s="274">
        <v>0</v>
      </c>
      <c r="J13" s="280">
        <v>1410</v>
      </c>
      <c r="K13" s="274">
        <v>4</v>
      </c>
      <c r="L13" s="267">
        <v>0</v>
      </c>
      <c r="M13" s="274">
        <v>126</v>
      </c>
      <c r="N13" s="267">
        <v>0</v>
      </c>
      <c r="O13" s="284">
        <v>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417"/>
      <c r="B14" s="52" t="s">
        <v>52</v>
      </c>
      <c r="C14" s="53"/>
      <c r="D14" s="53"/>
      <c r="E14" s="101" t="s">
        <v>192</v>
      </c>
      <c r="F14" s="158">
        <f>F9-F12+1</f>
        <v>2718</v>
      </c>
      <c r="G14" s="266">
        <f>G9-G12+1</f>
        <v>2096</v>
      </c>
      <c r="H14" s="158">
        <f t="shared" ref="F14:O15" si="0">H9-H12</f>
        <v>82</v>
      </c>
      <c r="I14" s="266">
        <f>I9-I12-1</f>
        <v>105</v>
      </c>
      <c r="J14" s="158">
        <f>J9-J12+1</f>
        <v>-1619</v>
      </c>
      <c r="K14" s="266">
        <f t="shared" si="0"/>
        <v>-920</v>
      </c>
      <c r="L14" s="158">
        <f t="shared" si="0"/>
        <v>1231</v>
      </c>
      <c r="M14" s="266">
        <f t="shared" si="0"/>
        <v>1256</v>
      </c>
      <c r="N14" s="158">
        <f>N9-N12+1</f>
        <v>15054</v>
      </c>
      <c r="O14" s="282">
        <f t="shared" si="0"/>
        <v>16661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417"/>
      <c r="B15" s="52" t="s">
        <v>53</v>
      </c>
      <c r="C15" s="53"/>
      <c r="D15" s="53"/>
      <c r="E15" s="101" t="s">
        <v>193</v>
      </c>
      <c r="F15" s="158">
        <f t="shared" si="0"/>
        <v>3</v>
      </c>
      <c r="G15" s="266">
        <f t="shared" si="0"/>
        <v>-317</v>
      </c>
      <c r="H15" s="158">
        <f t="shared" si="0"/>
        <v>0</v>
      </c>
      <c r="I15" s="266">
        <f t="shared" si="0"/>
        <v>0</v>
      </c>
      <c r="J15" s="158">
        <f t="shared" si="0"/>
        <v>-1139</v>
      </c>
      <c r="K15" s="266">
        <f t="shared" si="0"/>
        <v>20</v>
      </c>
      <c r="L15" s="158">
        <f t="shared" si="0"/>
        <v>222</v>
      </c>
      <c r="M15" s="266">
        <f t="shared" si="0"/>
        <v>1649</v>
      </c>
      <c r="N15" s="158">
        <f t="shared" si="0"/>
        <v>0</v>
      </c>
      <c r="O15" s="282">
        <f>O10-O13</f>
        <v>211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417"/>
      <c r="B16" s="52" t="s">
        <v>54</v>
      </c>
      <c r="C16" s="53"/>
      <c r="D16" s="53"/>
      <c r="E16" s="101" t="s">
        <v>194</v>
      </c>
      <c r="F16" s="158">
        <f>F8-F11+1</f>
        <v>2721</v>
      </c>
      <c r="G16" s="266">
        <f>G8-G11+1</f>
        <v>1779</v>
      </c>
      <c r="H16" s="158">
        <f t="shared" ref="H16:M16" si="1">H8-H11</f>
        <v>82</v>
      </c>
      <c r="I16" s="266">
        <f>I8-I11-1</f>
        <v>105</v>
      </c>
      <c r="J16" s="158">
        <f t="shared" si="1"/>
        <v>-2759</v>
      </c>
      <c r="K16" s="266">
        <f t="shared" si="1"/>
        <v>-900</v>
      </c>
      <c r="L16" s="158">
        <f t="shared" si="1"/>
        <v>1453</v>
      </c>
      <c r="M16" s="266">
        <f t="shared" si="1"/>
        <v>2905</v>
      </c>
      <c r="N16" s="158">
        <f>N8-N11+1</f>
        <v>15054</v>
      </c>
      <c r="O16" s="282">
        <f>O8-O11</f>
        <v>16872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417"/>
      <c r="B17" s="52" t="s">
        <v>55</v>
      </c>
      <c r="C17" s="53"/>
      <c r="D17" s="53"/>
      <c r="E17" s="43"/>
      <c r="F17" s="232">
        <v>0</v>
      </c>
      <c r="G17" s="275">
        <v>0</v>
      </c>
      <c r="H17" s="280">
        <v>0</v>
      </c>
      <c r="I17" s="275">
        <v>0</v>
      </c>
      <c r="J17" s="158">
        <v>13252</v>
      </c>
      <c r="K17" s="275">
        <v>10493</v>
      </c>
      <c r="L17" s="158">
        <v>31705</v>
      </c>
      <c r="M17" s="275">
        <v>33158</v>
      </c>
      <c r="N17" s="280">
        <v>199040</v>
      </c>
      <c r="O17" s="285">
        <v>214094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418"/>
      <c r="B18" s="59" t="s">
        <v>56</v>
      </c>
      <c r="C18" s="37"/>
      <c r="D18" s="37"/>
      <c r="E18" s="15"/>
      <c r="F18" s="159">
        <v>0</v>
      </c>
      <c r="G18" s="276">
        <v>0</v>
      </c>
      <c r="H18" s="159">
        <v>0</v>
      </c>
      <c r="I18" s="276">
        <v>0</v>
      </c>
      <c r="J18" s="159">
        <v>0</v>
      </c>
      <c r="K18" s="276">
        <v>0</v>
      </c>
      <c r="L18" s="159">
        <v>0</v>
      </c>
      <c r="M18" s="276">
        <v>0</v>
      </c>
      <c r="N18" s="159">
        <v>12882</v>
      </c>
      <c r="O18" s="286">
        <v>14497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417" t="s">
        <v>85</v>
      </c>
      <c r="B19" s="66" t="s">
        <v>57</v>
      </c>
      <c r="C19" s="69"/>
      <c r="D19" s="69"/>
      <c r="E19" s="105"/>
      <c r="F19" s="160">
        <v>5451</v>
      </c>
      <c r="G19" s="277">
        <v>5865</v>
      </c>
      <c r="H19" s="160">
        <v>11</v>
      </c>
      <c r="I19" s="277">
        <v>2</v>
      </c>
      <c r="J19" s="160">
        <v>11181</v>
      </c>
      <c r="K19" s="277">
        <v>7574</v>
      </c>
      <c r="L19" s="160">
        <v>1978</v>
      </c>
      <c r="M19" s="277">
        <v>3861</v>
      </c>
      <c r="N19" s="160">
        <v>16681</v>
      </c>
      <c r="O19" s="287">
        <v>14722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417"/>
      <c r="B20" s="13"/>
      <c r="C20" s="61" t="s">
        <v>58</v>
      </c>
      <c r="D20" s="53"/>
      <c r="E20" s="101"/>
      <c r="F20" s="158">
        <v>3500</v>
      </c>
      <c r="G20" s="266">
        <v>3500</v>
      </c>
      <c r="H20" s="158">
        <v>0</v>
      </c>
      <c r="I20" s="266">
        <v>0</v>
      </c>
      <c r="J20" s="158">
        <v>7052</v>
      </c>
      <c r="K20" s="266">
        <v>4809</v>
      </c>
      <c r="L20" s="158">
        <v>1459</v>
      </c>
      <c r="M20" s="266">
        <v>2046</v>
      </c>
      <c r="N20" s="158">
        <v>11296</v>
      </c>
      <c r="O20" s="282">
        <v>9434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417"/>
      <c r="B21" s="26" t="s">
        <v>59</v>
      </c>
      <c r="C21" s="67"/>
      <c r="D21" s="67"/>
      <c r="E21" s="103" t="s">
        <v>195</v>
      </c>
      <c r="F21" s="161">
        <v>5451</v>
      </c>
      <c r="G21" s="273">
        <v>5865</v>
      </c>
      <c r="H21" s="161">
        <v>11</v>
      </c>
      <c r="I21" s="273">
        <v>2</v>
      </c>
      <c r="J21" s="161">
        <v>11181</v>
      </c>
      <c r="K21" s="273">
        <v>7574</v>
      </c>
      <c r="L21" s="161">
        <v>1978</v>
      </c>
      <c r="M21" s="273">
        <v>3861</v>
      </c>
      <c r="N21" s="161">
        <v>15926</v>
      </c>
      <c r="O21" s="283">
        <v>13760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417"/>
      <c r="B22" s="66" t="s">
        <v>60</v>
      </c>
      <c r="C22" s="69"/>
      <c r="D22" s="69"/>
      <c r="E22" s="105" t="s">
        <v>196</v>
      </c>
      <c r="F22" s="160">
        <v>22758</v>
      </c>
      <c r="G22" s="277">
        <v>26183</v>
      </c>
      <c r="H22" s="160">
        <v>518</v>
      </c>
      <c r="I22" s="277">
        <v>417</v>
      </c>
      <c r="J22" s="160">
        <v>13181</v>
      </c>
      <c r="K22" s="277">
        <v>9180</v>
      </c>
      <c r="L22" s="160">
        <v>4514</v>
      </c>
      <c r="M22" s="277">
        <v>5025</v>
      </c>
      <c r="N22" s="160">
        <v>52275</v>
      </c>
      <c r="O22" s="287">
        <v>52091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417"/>
      <c r="B23" s="8" t="s">
        <v>61</v>
      </c>
      <c r="C23" s="50" t="s">
        <v>62</v>
      </c>
      <c r="D23" s="68"/>
      <c r="E23" s="104"/>
      <c r="F23" s="157">
        <v>5201</v>
      </c>
      <c r="G23" s="274">
        <v>5915</v>
      </c>
      <c r="H23" s="267">
        <v>0</v>
      </c>
      <c r="I23" s="274">
        <v>0</v>
      </c>
      <c r="J23" s="267">
        <v>2288</v>
      </c>
      <c r="K23" s="274">
        <v>1834</v>
      </c>
      <c r="L23" s="267">
        <v>939</v>
      </c>
      <c r="M23" s="274">
        <v>687</v>
      </c>
      <c r="N23" s="267">
        <v>38449</v>
      </c>
      <c r="O23" s="284">
        <v>41028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417"/>
      <c r="B24" s="52" t="s">
        <v>197</v>
      </c>
      <c r="C24" s="53"/>
      <c r="D24" s="53"/>
      <c r="E24" s="101" t="s">
        <v>198</v>
      </c>
      <c r="F24" s="158">
        <f>F21-F22</f>
        <v>-17307</v>
      </c>
      <c r="G24" s="266">
        <f>G21-G22</f>
        <v>-20318</v>
      </c>
      <c r="H24" s="158">
        <f t="shared" ref="H24:N24" si="2">H21-H22</f>
        <v>-507</v>
      </c>
      <c r="I24" s="266">
        <f>I21-I22</f>
        <v>-415</v>
      </c>
      <c r="J24" s="158">
        <f>J21-J22+1</f>
        <v>-1999</v>
      </c>
      <c r="K24" s="266">
        <f>K21-K22-1</f>
        <v>-1607</v>
      </c>
      <c r="L24" s="158">
        <f t="shared" si="2"/>
        <v>-2536</v>
      </c>
      <c r="M24" s="266">
        <f t="shared" si="2"/>
        <v>-1164</v>
      </c>
      <c r="N24" s="158">
        <f t="shared" si="2"/>
        <v>-36349</v>
      </c>
      <c r="O24" s="282">
        <f>O21-O22+1</f>
        <v>-38330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417"/>
      <c r="B25" s="112" t="s">
        <v>63</v>
      </c>
      <c r="C25" s="68"/>
      <c r="D25" s="68"/>
      <c r="E25" s="419" t="s">
        <v>199</v>
      </c>
      <c r="F25" s="395">
        <v>17307</v>
      </c>
      <c r="G25" s="438">
        <v>20318</v>
      </c>
      <c r="H25" s="395">
        <v>507</v>
      </c>
      <c r="I25" s="438">
        <v>415</v>
      </c>
      <c r="J25" s="395">
        <v>1999</v>
      </c>
      <c r="K25" s="438">
        <v>1607</v>
      </c>
      <c r="L25" s="395">
        <v>1780</v>
      </c>
      <c r="M25" s="438">
        <v>1164</v>
      </c>
      <c r="N25" s="395">
        <v>23314</v>
      </c>
      <c r="O25" s="430">
        <v>22858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417"/>
      <c r="B26" s="26" t="s">
        <v>64</v>
      </c>
      <c r="C26" s="67"/>
      <c r="D26" s="67"/>
      <c r="E26" s="420"/>
      <c r="F26" s="396"/>
      <c r="G26" s="439"/>
      <c r="H26" s="396"/>
      <c r="I26" s="439"/>
      <c r="J26" s="396"/>
      <c r="K26" s="439"/>
      <c r="L26" s="396"/>
      <c r="M26" s="439"/>
      <c r="N26" s="396"/>
      <c r="O26" s="43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418"/>
      <c r="B27" s="59" t="s">
        <v>200</v>
      </c>
      <c r="C27" s="37"/>
      <c r="D27" s="37"/>
      <c r="E27" s="106" t="s">
        <v>201</v>
      </c>
      <c r="F27" s="162">
        <f t="shared" ref="F27:M27" si="3">F24+F25</f>
        <v>0</v>
      </c>
      <c r="G27" s="279">
        <v>0</v>
      </c>
      <c r="H27" s="162">
        <f t="shared" si="3"/>
        <v>0</v>
      </c>
      <c r="I27" s="279">
        <f t="shared" si="3"/>
        <v>0</v>
      </c>
      <c r="J27" s="162">
        <f t="shared" si="3"/>
        <v>0</v>
      </c>
      <c r="K27" s="279">
        <f t="shared" si="3"/>
        <v>0</v>
      </c>
      <c r="L27" s="162">
        <f t="shared" si="3"/>
        <v>-756</v>
      </c>
      <c r="M27" s="279">
        <f t="shared" si="3"/>
        <v>0</v>
      </c>
      <c r="N27" s="162">
        <f>N24+N25+1</f>
        <v>-13034</v>
      </c>
      <c r="O27" s="288">
        <f>O24+O25</f>
        <v>-15472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202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404" t="s">
        <v>65</v>
      </c>
      <c r="B30" s="405"/>
      <c r="C30" s="405"/>
      <c r="D30" s="405"/>
      <c r="E30" s="406"/>
      <c r="F30" s="432" t="s">
        <v>294</v>
      </c>
      <c r="G30" s="433"/>
      <c r="H30" s="432" t="s">
        <v>295</v>
      </c>
      <c r="I30" s="433"/>
      <c r="J30" s="434" t="s">
        <v>296</v>
      </c>
      <c r="K30" s="435"/>
      <c r="L30" s="432" t="s">
        <v>297</v>
      </c>
      <c r="M30" s="433"/>
      <c r="N30" s="432" t="s">
        <v>298</v>
      </c>
      <c r="O30" s="433"/>
      <c r="P30" s="145"/>
      <c r="Q30" s="72"/>
      <c r="R30" s="145"/>
      <c r="S30" s="72"/>
      <c r="T30" s="145"/>
      <c r="U30" s="72"/>
      <c r="V30" s="145"/>
      <c r="W30" s="72"/>
      <c r="X30" s="145"/>
      <c r="Y30" s="72"/>
    </row>
    <row r="31" spans="1:25" ht="15.95" customHeight="1">
      <c r="A31" s="407"/>
      <c r="B31" s="408"/>
      <c r="C31" s="408"/>
      <c r="D31" s="408"/>
      <c r="E31" s="409"/>
      <c r="F31" s="172" t="s">
        <v>280</v>
      </c>
      <c r="G31" s="51" t="s">
        <v>1</v>
      </c>
      <c r="H31" s="172" t="s">
        <v>280</v>
      </c>
      <c r="I31" s="51" t="s">
        <v>1</v>
      </c>
      <c r="J31" s="172" t="s">
        <v>280</v>
      </c>
      <c r="K31" s="51" t="s">
        <v>1</v>
      </c>
      <c r="L31" s="172" t="s">
        <v>280</v>
      </c>
      <c r="M31" s="51" t="s">
        <v>1</v>
      </c>
      <c r="N31" s="172" t="s">
        <v>280</v>
      </c>
      <c r="O31" s="231" t="s">
        <v>1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95" customHeight="1">
      <c r="A32" s="416" t="s">
        <v>86</v>
      </c>
      <c r="B32" s="47" t="s">
        <v>46</v>
      </c>
      <c r="C32" s="48"/>
      <c r="D32" s="48"/>
      <c r="E32" s="16" t="s">
        <v>37</v>
      </c>
      <c r="F32" s="160">
        <v>5118</v>
      </c>
      <c r="G32" s="272">
        <v>5078</v>
      </c>
      <c r="H32" s="271">
        <v>787</v>
      </c>
      <c r="I32" s="272">
        <v>855</v>
      </c>
      <c r="J32" s="271">
        <v>32</v>
      </c>
      <c r="K32" s="272">
        <v>28</v>
      </c>
      <c r="L32" s="160">
        <v>1159</v>
      </c>
      <c r="M32" s="272">
        <v>1221</v>
      </c>
      <c r="N32" s="271">
        <v>1344</v>
      </c>
      <c r="O32" s="281">
        <v>1279</v>
      </c>
      <c r="P32" s="134"/>
      <c r="Q32" s="134"/>
      <c r="R32" s="134"/>
      <c r="S32" s="134"/>
      <c r="T32" s="144"/>
      <c r="U32" s="144"/>
      <c r="V32" s="134"/>
      <c r="W32" s="134"/>
      <c r="X32" s="144"/>
      <c r="Y32" s="144"/>
    </row>
    <row r="33" spans="1:25" ht="15.95" customHeight="1">
      <c r="A33" s="421"/>
      <c r="B33" s="14"/>
      <c r="C33" s="50" t="s">
        <v>66</v>
      </c>
      <c r="D33" s="68"/>
      <c r="E33" s="108"/>
      <c r="F33" s="269">
        <v>4072</v>
      </c>
      <c r="G33" s="278">
        <v>4095</v>
      </c>
      <c r="H33" s="267">
        <v>153</v>
      </c>
      <c r="I33" s="274">
        <v>189</v>
      </c>
      <c r="J33" s="267">
        <v>25</v>
      </c>
      <c r="K33" s="274">
        <v>25</v>
      </c>
      <c r="L33" s="267">
        <v>1159</v>
      </c>
      <c r="M33" s="274">
        <v>1221</v>
      </c>
      <c r="N33" s="267">
        <v>952</v>
      </c>
      <c r="O33" s="284">
        <v>913</v>
      </c>
      <c r="P33" s="134"/>
      <c r="Q33" s="134"/>
      <c r="R33" s="134"/>
      <c r="S33" s="134"/>
      <c r="T33" s="144"/>
      <c r="U33" s="144"/>
      <c r="V33" s="134"/>
      <c r="W33" s="134"/>
      <c r="X33" s="144"/>
      <c r="Y33" s="144"/>
    </row>
    <row r="34" spans="1:25" ht="15.95" customHeight="1">
      <c r="A34" s="421"/>
      <c r="B34" s="14"/>
      <c r="C34" s="12"/>
      <c r="D34" s="61" t="s">
        <v>67</v>
      </c>
      <c r="E34" s="102"/>
      <c r="F34" s="158">
        <v>2866</v>
      </c>
      <c r="G34" s="266">
        <v>2881</v>
      </c>
      <c r="H34" s="158">
        <v>153</v>
      </c>
      <c r="I34" s="266">
        <v>189</v>
      </c>
      <c r="J34" s="158">
        <v>0</v>
      </c>
      <c r="K34" s="266">
        <v>0</v>
      </c>
      <c r="L34" s="158">
        <v>1159</v>
      </c>
      <c r="M34" s="266">
        <v>1221</v>
      </c>
      <c r="N34" s="158">
        <v>878</v>
      </c>
      <c r="O34" s="282">
        <v>842</v>
      </c>
      <c r="P34" s="134"/>
      <c r="Q34" s="134"/>
      <c r="R34" s="134"/>
      <c r="S34" s="134"/>
      <c r="T34" s="144"/>
      <c r="U34" s="144"/>
      <c r="V34" s="134"/>
      <c r="W34" s="134"/>
      <c r="X34" s="144"/>
      <c r="Y34" s="144"/>
    </row>
    <row r="35" spans="1:25" ht="15.95" customHeight="1">
      <c r="A35" s="421"/>
      <c r="B35" s="11"/>
      <c r="C35" s="31" t="s">
        <v>68</v>
      </c>
      <c r="D35" s="67"/>
      <c r="E35" s="109"/>
      <c r="F35" s="297">
        <v>1046</v>
      </c>
      <c r="G35" s="273">
        <v>983</v>
      </c>
      <c r="H35" s="161">
        <v>634</v>
      </c>
      <c r="I35" s="273">
        <v>666</v>
      </c>
      <c r="J35" s="164">
        <v>7</v>
      </c>
      <c r="K35" s="273">
        <v>3</v>
      </c>
      <c r="L35" s="161">
        <v>0</v>
      </c>
      <c r="M35" s="273">
        <v>0</v>
      </c>
      <c r="N35" s="161">
        <v>392</v>
      </c>
      <c r="O35" s="283">
        <v>366</v>
      </c>
      <c r="P35" s="134"/>
      <c r="Q35" s="134"/>
      <c r="R35" s="134"/>
      <c r="S35" s="134"/>
      <c r="T35" s="144"/>
      <c r="U35" s="144"/>
      <c r="V35" s="134"/>
      <c r="W35" s="134"/>
      <c r="X35" s="144"/>
      <c r="Y35" s="144"/>
    </row>
    <row r="36" spans="1:25" ht="15.95" customHeight="1">
      <c r="A36" s="421"/>
      <c r="B36" s="66" t="s">
        <v>49</v>
      </c>
      <c r="C36" s="69"/>
      <c r="D36" s="69"/>
      <c r="E36" s="16" t="s">
        <v>38</v>
      </c>
      <c r="F36" s="160">
        <v>3859</v>
      </c>
      <c r="G36" s="277">
        <v>3999</v>
      </c>
      <c r="H36" s="160">
        <v>785</v>
      </c>
      <c r="I36" s="277">
        <v>855</v>
      </c>
      <c r="J36" s="160">
        <v>21</v>
      </c>
      <c r="K36" s="277">
        <v>28</v>
      </c>
      <c r="L36" s="160">
        <v>632</v>
      </c>
      <c r="M36" s="277">
        <v>620</v>
      </c>
      <c r="N36" s="160">
        <v>1344</v>
      </c>
      <c r="O36" s="287">
        <v>1279</v>
      </c>
      <c r="P36" s="134"/>
      <c r="Q36" s="134"/>
      <c r="R36" s="134"/>
      <c r="S36" s="134"/>
      <c r="T36" s="134"/>
      <c r="U36" s="134"/>
      <c r="V36" s="134"/>
      <c r="W36" s="134"/>
      <c r="X36" s="144"/>
      <c r="Y36" s="144"/>
    </row>
    <row r="37" spans="1:25" ht="15.95" customHeight="1">
      <c r="A37" s="421"/>
      <c r="B37" s="14"/>
      <c r="C37" s="61" t="s">
        <v>69</v>
      </c>
      <c r="D37" s="53"/>
      <c r="E37" s="102"/>
      <c r="F37" s="158">
        <v>3417</v>
      </c>
      <c r="G37" s="266">
        <v>3460</v>
      </c>
      <c r="H37" s="158">
        <v>782</v>
      </c>
      <c r="I37" s="266">
        <v>852</v>
      </c>
      <c r="J37" s="158">
        <v>15</v>
      </c>
      <c r="K37" s="266">
        <v>16</v>
      </c>
      <c r="L37" s="158">
        <v>632</v>
      </c>
      <c r="M37" s="266">
        <v>620</v>
      </c>
      <c r="N37" s="158">
        <v>1343</v>
      </c>
      <c r="O37" s="282">
        <v>1278</v>
      </c>
      <c r="P37" s="134"/>
      <c r="Q37" s="134"/>
      <c r="R37" s="134"/>
      <c r="S37" s="134"/>
      <c r="T37" s="134"/>
      <c r="U37" s="134"/>
      <c r="V37" s="134"/>
      <c r="W37" s="134"/>
      <c r="X37" s="144"/>
      <c r="Y37" s="144"/>
    </row>
    <row r="38" spans="1:25" ht="15.95" customHeight="1">
      <c r="A38" s="421"/>
      <c r="B38" s="11"/>
      <c r="C38" s="61" t="s">
        <v>70</v>
      </c>
      <c r="D38" s="53"/>
      <c r="E38" s="102"/>
      <c r="F38" s="158">
        <v>443</v>
      </c>
      <c r="G38" s="266">
        <v>539</v>
      </c>
      <c r="H38" s="158">
        <v>3</v>
      </c>
      <c r="I38" s="266">
        <v>3</v>
      </c>
      <c r="J38" s="158">
        <v>6</v>
      </c>
      <c r="K38" s="266">
        <v>12</v>
      </c>
      <c r="L38" s="158">
        <v>0</v>
      </c>
      <c r="M38" s="266">
        <v>0</v>
      </c>
      <c r="N38" s="158">
        <v>1</v>
      </c>
      <c r="O38" s="282">
        <v>1</v>
      </c>
      <c r="P38" s="134"/>
      <c r="Q38" s="134"/>
      <c r="R38" s="144"/>
      <c r="S38" s="144"/>
      <c r="T38" s="134"/>
      <c r="U38" s="134"/>
      <c r="V38" s="134"/>
      <c r="W38" s="134"/>
      <c r="X38" s="144"/>
      <c r="Y38" s="144"/>
    </row>
    <row r="39" spans="1:25" ht="15.95" customHeight="1">
      <c r="A39" s="422"/>
      <c r="B39" s="6" t="s">
        <v>71</v>
      </c>
      <c r="C39" s="7"/>
      <c r="D39" s="7"/>
      <c r="E39" s="110" t="s">
        <v>203</v>
      </c>
      <c r="F39" s="162">
        <f t="shared" ref="F39:N39" si="4">F32-F36</f>
        <v>1259</v>
      </c>
      <c r="G39" s="293">
        <f>G32-G36</f>
        <v>1079</v>
      </c>
      <c r="H39" s="162">
        <f t="shared" si="4"/>
        <v>2</v>
      </c>
      <c r="I39" s="293">
        <f>I32-I36</f>
        <v>0</v>
      </c>
      <c r="J39" s="162">
        <f>J32-J36+1</f>
        <v>12</v>
      </c>
      <c r="K39" s="293">
        <f>K32-K36</f>
        <v>0</v>
      </c>
      <c r="L39" s="162">
        <f t="shared" si="4"/>
        <v>527</v>
      </c>
      <c r="M39" s="293">
        <f>M32-M36</f>
        <v>601</v>
      </c>
      <c r="N39" s="162">
        <f t="shared" si="4"/>
        <v>0</v>
      </c>
      <c r="O39" s="289">
        <f>O32-O36</f>
        <v>0</v>
      </c>
      <c r="P39" s="134"/>
      <c r="Q39" s="134"/>
      <c r="R39" s="134"/>
      <c r="S39" s="134"/>
      <c r="T39" s="134"/>
      <c r="U39" s="134"/>
      <c r="V39" s="134"/>
      <c r="W39" s="134"/>
      <c r="X39" s="144"/>
      <c r="Y39" s="144"/>
    </row>
    <row r="40" spans="1:25" ht="15.95" customHeight="1">
      <c r="A40" s="416" t="s">
        <v>87</v>
      </c>
      <c r="B40" s="66" t="s">
        <v>72</v>
      </c>
      <c r="C40" s="69"/>
      <c r="D40" s="69"/>
      <c r="E40" s="16" t="s">
        <v>40</v>
      </c>
      <c r="F40" s="160">
        <v>1491</v>
      </c>
      <c r="G40" s="277">
        <v>2339</v>
      </c>
      <c r="H40" s="160">
        <v>181</v>
      </c>
      <c r="I40" s="277">
        <v>0</v>
      </c>
      <c r="J40" s="160">
        <v>46</v>
      </c>
      <c r="K40" s="277">
        <v>337</v>
      </c>
      <c r="L40" s="160">
        <v>0</v>
      </c>
      <c r="M40" s="277">
        <v>0</v>
      </c>
      <c r="N40" s="160">
        <v>0</v>
      </c>
      <c r="O40" s="287">
        <v>0</v>
      </c>
      <c r="P40" s="134"/>
      <c r="Q40" s="134"/>
      <c r="R40" s="134"/>
      <c r="S40" s="134"/>
      <c r="T40" s="144"/>
      <c r="U40" s="144"/>
      <c r="V40" s="144"/>
      <c r="W40" s="144"/>
      <c r="X40" s="134"/>
      <c r="Y40" s="134"/>
    </row>
    <row r="41" spans="1:25" ht="15.95" customHeight="1">
      <c r="A41" s="423"/>
      <c r="B41" s="11"/>
      <c r="C41" s="61" t="s">
        <v>73</v>
      </c>
      <c r="D41" s="53"/>
      <c r="E41" s="102"/>
      <c r="F41" s="164">
        <v>833</v>
      </c>
      <c r="G41" s="294">
        <v>833</v>
      </c>
      <c r="H41" s="164">
        <v>179</v>
      </c>
      <c r="I41" s="294">
        <v>0</v>
      </c>
      <c r="J41" s="158">
        <v>0</v>
      </c>
      <c r="K41" s="294">
        <v>231</v>
      </c>
      <c r="L41" s="158">
        <v>0</v>
      </c>
      <c r="M41" s="294">
        <v>0</v>
      </c>
      <c r="N41" s="158">
        <v>0</v>
      </c>
      <c r="O41" s="290">
        <v>0</v>
      </c>
      <c r="P41" s="144"/>
      <c r="Q41" s="144"/>
      <c r="R41" s="144"/>
      <c r="S41" s="144"/>
      <c r="T41" s="144"/>
      <c r="U41" s="144"/>
      <c r="V41" s="144"/>
      <c r="W41" s="144"/>
      <c r="X41" s="134"/>
      <c r="Y41" s="134"/>
    </row>
    <row r="42" spans="1:25" ht="15.95" customHeight="1">
      <c r="A42" s="423"/>
      <c r="B42" s="66" t="s">
        <v>60</v>
      </c>
      <c r="C42" s="69"/>
      <c r="D42" s="69"/>
      <c r="E42" s="16" t="s">
        <v>41</v>
      </c>
      <c r="F42" s="160">
        <v>2584</v>
      </c>
      <c r="G42" s="277">
        <v>3233</v>
      </c>
      <c r="H42" s="160">
        <v>181</v>
      </c>
      <c r="I42" s="277">
        <v>0</v>
      </c>
      <c r="J42" s="160">
        <v>71</v>
      </c>
      <c r="K42" s="277">
        <v>354</v>
      </c>
      <c r="L42" s="160">
        <v>560</v>
      </c>
      <c r="M42" s="277">
        <v>568</v>
      </c>
      <c r="N42" s="160">
        <v>0</v>
      </c>
      <c r="O42" s="287">
        <v>0</v>
      </c>
      <c r="P42" s="134"/>
      <c r="Q42" s="134"/>
      <c r="R42" s="134"/>
      <c r="S42" s="134"/>
      <c r="T42" s="144"/>
      <c r="U42" s="144"/>
      <c r="V42" s="134"/>
      <c r="W42" s="134"/>
      <c r="X42" s="134"/>
      <c r="Y42" s="134"/>
    </row>
    <row r="43" spans="1:25" ht="15.95" customHeight="1">
      <c r="A43" s="423"/>
      <c r="B43" s="11"/>
      <c r="C43" s="61" t="s">
        <v>74</v>
      </c>
      <c r="D43" s="53"/>
      <c r="E43" s="102"/>
      <c r="F43" s="158">
        <v>1696</v>
      </c>
      <c r="G43" s="266">
        <v>2381</v>
      </c>
      <c r="H43" s="158">
        <v>0</v>
      </c>
      <c r="I43" s="266">
        <v>0</v>
      </c>
      <c r="J43" s="164">
        <v>40</v>
      </c>
      <c r="K43" s="266">
        <v>0</v>
      </c>
      <c r="L43" s="158">
        <v>0</v>
      </c>
      <c r="M43" s="266">
        <v>0</v>
      </c>
      <c r="N43" s="158">
        <v>0</v>
      </c>
      <c r="O43" s="282">
        <v>0</v>
      </c>
      <c r="P43" s="134"/>
      <c r="Q43" s="134"/>
      <c r="R43" s="144"/>
      <c r="S43" s="134"/>
      <c r="T43" s="144"/>
      <c r="U43" s="144"/>
      <c r="V43" s="134"/>
      <c r="W43" s="134"/>
      <c r="X43" s="144"/>
      <c r="Y43" s="144"/>
    </row>
    <row r="44" spans="1:25" ht="15.95" customHeight="1">
      <c r="A44" s="424"/>
      <c r="B44" s="59" t="s">
        <v>71</v>
      </c>
      <c r="C44" s="37"/>
      <c r="D44" s="37"/>
      <c r="E44" s="110" t="s">
        <v>204</v>
      </c>
      <c r="F44" s="159">
        <f t="shared" ref="F44:O44" si="5">F40-F42</f>
        <v>-1093</v>
      </c>
      <c r="G44" s="295">
        <f>G40-G42</f>
        <v>-894</v>
      </c>
      <c r="H44" s="159">
        <f t="shared" si="5"/>
        <v>0</v>
      </c>
      <c r="I44" s="295">
        <f t="shared" si="5"/>
        <v>0</v>
      </c>
      <c r="J44" s="159">
        <f t="shared" si="5"/>
        <v>-25</v>
      </c>
      <c r="K44" s="295">
        <f>K40-K42</f>
        <v>-17</v>
      </c>
      <c r="L44" s="159">
        <f t="shared" si="5"/>
        <v>-560</v>
      </c>
      <c r="M44" s="295">
        <f t="shared" si="5"/>
        <v>-568</v>
      </c>
      <c r="N44" s="159">
        <f t="shared" si="5"/>
        <v>0</v>
      </c>
      <c r="O44" s="291">
        <f t="shared" si="5"/>
        <v>0</v>
      </c>
      <c r="P44" s="144"/>
      <c r="Q44" s="144"/>
      <c r="R44" s="134"/>
      <c r="S44" s="134"/>
      <c r="T44" s="144"/>
      <c r="U44" s="144"/>
      <c r="V44" s="134"/>
      <c r="W44" s="134"/>
      <c r="X44" s="134"/>
      <c r="Y44" s="134"/>
    </row>
    <row r="45" spans="1:25" ht="15.95" customHeight="1">
      <c r="A45" s="401" t="s">
        <v>79</v>
      </c>
      <c r="B45" s="20" t="s">
        <v>75</v>
      </c>
      <c r="C45" s="9"/>
      <c r="D45" s="9"/>
      <c r="E45" s="111" t="s">
        <v>205</v>
      </c>
      <c r="F45" s="165">
        <f>F39+F44+1</f>
        <v>167</v>
      </c>
      <c r="G45" s="296">
        <f>G39+G44+1</f>
        <v>186</v>
      </c>
      <c r="H45" s="165">
        <f t="shared" ref="H45:O45" si="6">H39+H44</f>
        <v>2</v>
      </c>
      <c r="I45" s="296">
        <f>I39+I44</f>
        <v>0</v>
      </c>
      <c r="J45" s="165">
        <f>J39+J44-1</f>
        <v>-14</v>
      </c>
      <c r="K45" s="296">
        <f>K39+K44+1</f>
        <v>-16</v>
      </c>
      <c r="L45" s="165">
        <f t="shared" si="6"/>
        <v>-33</v>
      </c>
      <c r="M45" s="296">
        <f t="shared" si="6"/>
        <v>33</v>
      </c>
      <c r="N45" s="165">
        <f t="shared" si="6"/>
        <v>0</v>
      </c>
      <c r="O45" s="292">
        <f t="shared" si="6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95" customHeight="1">
      <c r="A46" s="402"/>
      <c r="B46" s="52" t="s">
        <v>76</v>
      </c>
      <c r="C46" s="53"/>
      <c r="D46" s="53"/>
      <c r="E46" s="53"/>
      <c r="F46" s="164">
        <v>167</v>
      </c>
      <c r="G46" s="294">
        <v>186</v>
      </c>
      <c r="H46" s="164">
        <v>2</v>
      </c>
      <c r="I46" s="294">
        <v>0</v>
      </c>
      <c r="J46" s="164">
        <v>2</v>
      </c>
      <c r="K46" s="294">
        <v>0</v>
      </c>
      <c r="L46" s="158">
        <v>0</v>
      </c>
      <c r="M46" s="294">
        <v>0</v>
      </c>
      <c r="N46" s="164">
        <v>0</v>
      </c>
      <c r="O46" s="290">
        <v>0</v>
      </c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95" customHeight="1">
      <c r="A47" s="402"/>
      <c r="B47" s="52" t="s">
        <v>77</v>
      </c>
      <c r="C47" s="53"/>
      <c r="D47" s="53"/>
      <c r="E47" s="53"/>
      <c r="F47" s="158">
        <v>0</v>
      </c>
      <c r="G47" s="266">
        <v>0</v>
      </c>
      <c r="H47" s="158">
        <v>0</v>
      </c>
      <c r="I47" s="266">
        <v>0</v>
      </c>
      <c r="J47" s="158">
        <v>0</v>
      </c>
      <c r="K47" s="266">
        <v>0</v>
      </c>
      <c r="L47" s="158">
        <v>0</v>
      </c>
      <c r="M47" s="266">
        <v>33</v>
      </c>
      <c r="N47" s="158">
        <v>0</v>
      </c>
      <c r="O47" s="282">
        <v>0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95" customHeight="1">
      <c r="A48" s="403"/>
      <c r="B48" s="59" t="s">
        <v>78</v>
      </c>
      <c r="C48" s="37"/>
      <c r="D48" s="37"/>
      <c r="E48" s="37"/>
      <c r="F48" s="162">
        <v>0</v>
      </c>
      <c r="G48" s="279">
        <v>0</v>
      </c>
      <c r="H48" s="162">
        <v>0</v>
      </c>
      <c r="I48" s="279">
        <v>0</v>
      </c>
      <c r="J48" s="162">
        <v>0</v>
      </c>
      <c r="K48" s="279">
        <v>0</v>
      </c>
      <c r="L48" s="162">
        <v>0</v>
      </c>
      <c r="M48" s="293">
        <v>0</v>
      </c>
      <c r="N48" s="162">
        <v>0</v>
      </c>
      <c r="O48" s="288">
        <v>0</v>
      </c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ht="15.95" customHeight="1">
      <c r="A49" s="27" t="s">
        <v>206</v>
      </c>
      <c r="O49" s="5"/>
    </row>
    <row r="50" spans="1:15" ht="15.95" customHeight="1">
      <c r="A50" s="27"/>
      <c r="O50" s="14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J13" sqref="J13"/>
      <selection pane="topRight" activeCell="J13" sqref="J13"/>
      <selection pane="bottomLeft" activeCell="J13" sqref="J13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76" t="s">
        <v>304</v>
      </c>
      <c r="E1" s="44"/>
      <c r="F1" s="44"/>
      <c r="G1" s="44"/>
    </row>
    <row r="2" spans="1:25" ht="15" customHeight="1"/>
    <row r="3" spans="1:25" ht="15" customHeight="1">
      <c r="A3" s="45" t="s">
        <v>191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279</v>
      </c>
      <c r="B5" s="37"/>
      <c r="C5" s="37"/>
      <c r="D5" s="37"/>
      <c r="K5" s="46"/>
      <c r="O5" s="46" t="s">
        <v>44</v>
      </c>
    </row>
    <row r="6" spans="1:25" ht="15.95" customHeight="1">
      <c r="A6" s="410" t="s">
        <v>45</v>
      </c>
      <c r="B6" s="411"/>
      <c r="C6" s="411"/>
      <c r="D6" s="411"/>
      <c r="E6" s="412"/>
      <c r="F6" s="391" t="s">
        <v>286</v>
      </c>
      <c r="G6" s="392"/>
      <c r="H6" s="425"/>
      <c r="I6" s="392"/>
      <c r="J6" s="425"/>
      <c r="K6" s="392"/>
      <c r="L6" s="425"/>
      <c r="M6" s="392"/>
      <c r="N6" s="425"/>
      <c r="O6" s="392"/>
    </row>
    <row r="7" spans="1:25" ht="15.95" customHeight="1">
      <c r="A7" s="413"/>
      <c r="B7" s="414"/>
      <c r="C7" s="414"/>
      <c r="D7" s="414"/>
      <c r="E7" s="415"/>
      <c r="F7" s="172" t="s">
        <v>280</v>
      </c>
      <c r="G7" s="51" t="s">
        <v>1</v>
      </c>
      <c r="H7" s="172" t="s">
        <v>280</v>
      </c>
      <c r="I7" s="51" t="s">
        <v>1</v>
      </c>
      <c r="J7" s="172" t="s">
        <v>280</v>
      </c>
      <c r="K7" s="51" t="s">
        <v>1</v>
      </c>
      <c r="L7" s="172" t="s">
        <v>280</v>
      </c>
      <c r="M7" s="51" t="s">
        <v>1</v>
      </c>
      <c r="N7" s="172" t="s">
        <v>280</v>
      </c>
      <c r="O7" s="249" t="s">
        <v>1</v>
      </c>
    </row>
    <row r="8" spans="1:25" ht="15.95" customHeight="1">
      <c r="A8" s="416" t="s">
        <v>84</v>
      </c>
      <c r="B8" s="47" t="s">
        <v>46</v>
      </c>
      <c r="C8" s="48"/>
      <c r="D8" s="48"/>
      <c r="E8" s="100" t="s">
        <v>37</v>
      </c>
      <c r="F8" s="113">
        <v>72088</v>
      </c>
      <c r="G8" s="258">
        <v>72583</v>
      </c>
      <c r="H8" s="113"/>
      <c r="I8" s="114"/>
      <c r="J8" s="113"/>
      <c r="K8" s="115"/>
      <c r="L8" s="113"/>
      <c r="M8" s="114"/>
      <c r="N8" s="113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417"/>
      <c r="B9" s="14"/>
      <c r="C9" s="61" t="s">
        <v>47</v>
      </c>
      <c r="D9" s="53"/>
      <c r="E9" s="101" t="s">
        <v>38</v>
      </c>
      <c r="F9" s="116">
        <v>72077</v>
      </c>
      <c r="G9" s="260">
        <v>72558</v>
      </c>
      <c r="H9" s="116"/>
      <c r="I9" s="118"/>
      <c r="J9" s="116"/>
      <c r="K9" s="119"/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417"/>
      <c r="B10" s="11"/>
      <c r="C10" s="61" t="s">
        <v>48</v>
      </c>
      <c r="D10" s="53"/>
      <c r="E10" s="101" t="s">
        <v>39</v>
      </c>
      <c r="F10" s="116">
        <v>11</v>
      </c>
      <c r="G10" s="266">
        <v>25</v>
      </c>
      <c r="H10" s="116"/>
      <c r="I10" s="118"/>
      <c r="J10" s="120"/>
      <c r="K10" s="121"/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417"/>
      <c r="B11" s="66" t="s">
        <v>49</v>
      </c>
      <c r="C11" s="67"/>
      <c r="D11" s="67"/>
      <c r="E11" s="103" t="s">
        <v>40</v>
      </c>
      <c r="F11" s="122">
        <v>69914</v>
      </c>
      <c r="G11" s="261">
        <v>69652</v>
      </c>
      <c r="H11" s="122"/>
      <c r="I11" s="124"/>
      <c r="J11" s="122"/>
      <c r="K11" s="125"/>
      <c r="L11" s="122"/>
      <c r="M11" s="124"/>
      <c r="N11" s="122"/>
      <c r="O11" s="125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417"/>
      <c r="B12" s="8"/>
      <c r="C12" s="61" t="s">
        <v>50</v>
      </c>
      <c r="D12" s="53"/>
      <c r="E12" s="101" t="s">
        <v>41</v>
      </c>
      <c r="F12" s="116">
        <v>69903</v>
      </c>
      <c r="G12" s="260">
        <v>69633</v>
      </c>
      <c r="H12" s="122"/>
      <c r="I12" s="118"/>
      <c r="J12" s="122"/>
      <c r="K12" s="119"/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417"/>
      <c r="B13" s="14"/>
      <c r="C13" s="50" t="s">
        <v>51</v>
      </c>
      <c r="D13" s="68"/>
      <c r="E13" s="251" t="s">
        <v>42</v>
      </c>
      <c r="F13" s="255">
        <v>11</v>
      </c>
      <c r="G13" s="259">
        <v>19</v>
      </c>
      <c r="H13" s="120"/>
      <c r="I13" s="121"/>
      <c r="J13" s="120"/>
      <c r="K13" s="121"/>
      <c r="L13" s="253"/>
      <c r="M13" s="127"/>
      <c r="N13" s="253"/>
      <c r="O13" s="128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417"/>
      <c r="B14" s="52" t="s">
        <v>52</v>
      </c>
      <c r="C14" s="53"/>
      <c r="D14" s="53"/>
      <c r="E14" s="101" t="s">
        <v>88</v>
      </c>
      <c r="F14" s="158">
        <f>F9-F12</f>
        <v>2174</v>
      </c>
      <c r="G14" s="257">
        <f t="shared" ref="G14:G15" si="0">G9-G12</f>
        <v>2925</v>
      </c>
      <c r="H14" s="158">
        <f t="shared" ref="H14:O15" si="1">H9-H12</f>
        <v>0</v>
      </c>
      <c r="I14" s="147">
        <f t="shared" si="1"/>
        <v>0</v>
      </c>
      <c r="J14" s="158">
        <f t="shared" si="1"/>
        <v>0</v>
      </c>
      <c r="K14" s="147">
        <f t="shared" si="1"/>
        <v>0</v>
      </c>
      <c r="L14" s="158">
        <f t="shared" si="1"/>
        <v>0</v>
      </c>
      <c r="M14" s="147">
        <f t="shared" si="1"/>
        <v>0</v>
      </c>
      <c r="N14" s="158">
        <f t="shared" si="1"/>
        <v>0</v>
      </c>
      <c r="O14" s="147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417"/>
      <c r="B15" s="52" t="s">
        <v>53</v>
      </c>
      <c r="C15" s="53"/>
      <c r="D15" s="53"/>
      <c r="E15" s="101" t="s">
        <v>89</v>
      </c>
      <c r="F15" s="158">
        <v>0</v>
      </c>
      <c r="G15" s="257">
        <f t="shared" si="0"/>
        <v>6</v>
      </c>
      <c r="H15" s="158">
        <f t="shared" si="1"/>
        <v>0</v>
      </c>
      <c r="I15" s="147">
        <f t="shared" si="1"/>
        <v>0</v>
      </c>
      <c r="J15" s="158">
        <f t="shared" si="1"/>
        <v>0</v>
      </c>
      <c r="K15" s="147">
        <f t="shared" si="1"/>
        <v>0</v>
      </c>
      <c r="L15" s="158">
        <f t="shared" si="1"/>
        <v>0</v>
      </c>
      <c r="M15" s="147">
        <f t="shared" si="1"/>
        <v>0</v>
      </c>
      <c r="N15" s="158">
        <f t="shared" si="1"/>
        <v>0</v>
      </c>
      <c r="O15" s="147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417"/>
      <c r="B16" s="52" t="s">
        <v>54</v>
      </c>
      <c r="C16" s="53"/>
      <c r="D16" s="53"/>
      <c r="E16" s="101" t="s">
        <v>90</v>
      </c>
      <c r="F16" s="158">
        <f t="shared" ref="F16:O16" si="2">F8-F11</f>
        <v>2174</v>
      </c>
      <c r="G16" s="257">
        <f>G8-G11-1</f>
        <v>2930</v>
      </c>
      <c r="H16" s="158">
        <f t="shared" si="2"/>
        <v>0</v>
      </c>
      <c r="I16" s="147">
        <f t="shared" si="2"/>
        <v>0</v>
      </c>
      <c r="J16" s="158">
        <f t="shared" si="2"/>
        <v>0</v>
      </c>
      <c r="K16" s="147">
        <f t="shared" si="2"/>
        <v>0</v>
      </c>
      <c r="L16" s="158">
        <f t="shared" si="2"/>
        <v>0</v>
      </c>
      <c r="M16" s="147">
        <f t="shared" si="2"/>
        <v>0</v>
      </c>
      <c r="N16" s="158">
        <f t="shared" si="2"/>
        <v>0</v>
      </c>
      <c r="O16" s="147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417"/>
      <c r="B17" s="52" t="s">
        <v>55</v>
      </c>
      <c r="C17" s="53"/>
      <c r="D17" s="53"/>
      <c r="E17" s="43"/>
      <c r="F17" s="232">
        <v>0</v>
      </c>
      <c r="G17" s="265">
        <v>0</v>
      </c>
      <c r="H17" s="120"/>
      <c r="I17" s="121"/>
      <c r="J17" s="116"/>
      <c r="K17" s="119"/>
      <c r="L17" s="116"/>
      <c r="M17" s="118"/>
      <c r="N17" s="120"/>
      <c r="O17" s="129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418"/>
      <c r="B18" s="59" t="s">
        <v>56</v>
      </c>
      <c r="C18" s="37"/>
      <c r="D18" s="37"/>
      <c r="E18" s="15"/>
      <c r="F18" s="159">
        <v>0</v>
      </c>
      <c r="G18" s="263">
        <v>0</v>
      </c>
      <c r="H18" s="130"/>
      <c r="I18" s="131"/>
      <c r="J18" s="130"/>
      <c r="K18" s="131"/>
      <c r="L18" s="130"/>
      <c r="M18" s="131"/>
      <c r="N18" s="130"/>
      <c r="O18" s="132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417" t="s">
        <v>85</v>
      </c>
      <c r="B19" s="66" t="s">
        <v>57</v>
      </c>
      <c r="C19" s="69"/>
      <c r="D19" s="69"/>
      <c r="E19" s="105"/>
      <c r="F19" s="160">
        <v>38438</v>
      </c>
      <c r="G19" s="262">
        <v>29512</v>
      </c>
      <c r="H19" s="133"/>
      <c r="I19" s="135"/>
      <c r="J19" s="133"/>
      <c r="K19" s="136"/>
      <c r="L19" s="133"/>
      <c r="M19" s="135"/>
      <c r="N19" s="133"/>
      <c r="O19" s="13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417"/>
      <c r="B20" s="13"/>
      <c r="C20" s="61" t="s">
        <v>58</v>
      </c>
      <c r="D20" s="53"/>
      <c r="E20" s="101"/>
      <c r="F20" s="158">
        <v>27190</v>
      </c>
      <c r="G20" s="260">
        <v>19862</v>
      </c>
      <c r="H20" s="116"/>
      <c r="I20" s="118"/>
      <c r="J20" s="116"/>
      <c r="K20" s="121"/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417"/>
      <c r="B21" s="26" t="s">
        <v>59</v>
      </c>
      <c r="C21" s="67"/>
      <c r="D21" s="67"/>
      <c r="E21" s="103" t="s">
        <v>91</v>
      </c>
      <c r="F21" s="161">
        <v>37073</v>
      </c>
      <c r="G21" s="261">
        <v>27466</v>
      </c>
      <c r="H21" s="122"/>
      <c r="I21" s="124"/>
      <c r="J21" s="122"/>
      <c r="K21" s="125"/>
      <c r="L21" s="122"/>
      <c r="M21" s="124"/>
      <c r="N21" s="122"/>
      <c r="O21" s="125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417"/>
      <c r="B22" s="66" t="s">
        <v>60</v>
      </c>
      <c r="C22" s="69"/>
      <c r="D22" s="69"/>
      <c r="E22" s="105" t="s">
        <v>92</v>
      </c>
      <c r="F22" s="160">
        <v>73997</v>
      </c>
      <c r="G22" s="262">
        <v>63212</v>
      </c>
      <c r="H22" s="133"/>
      <c r="I22" s="135"/>
      <c r="J22" s="133"/>
      <c r="K22" s="136"/>
      <c r="L22" s="133"/>
      <c r="M22" s="135"/>
      <c r="N22" s="133"/>
      <c r="O22" s="13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417"/>
      <c r="B23" s="8" t="s">
        <v>61</v>
      </c>
      <c r="C23" s="50" t="s">
        <v>62</v>
      </c>
      <c r="D23" s="68"/>
      <c r="E23" s="251"/>
      <c r="F23" s="256">
        <v>26878</v>
      </c>
      <c r="G23" s="259">
        <v>26325</v>
      </c>
      <c r="H23" s="253"/>
      <c r="I23" s="127"/>
      <c r="J23" s="253"/>
      <c r="K23" s="128"/>
      <c r="L23" s="253"/>
      <c r="M23" s="127"/>
      <c r="N23" s="253"/>
      <c r="O23" s="128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417"/>
      <c r="B24" s="52" t="s">
        <v>93</v>
      </c>
      <c r="C24" s="53"/>
      <c r="D24" s="53"/>
      <c r="E24" s="101" t="s">
        <v>94</v>
      </c>
      <c r="F24" s="158">
        <f>F21-F22</f>
        <v>-36924</v>
      </c>
      <c r="G24" s="257">
        <f t="shared" ref="G24" si="3">G21-G22</f>
        <v>-35746</v>
      </c>
      <c r="H24" s="158">
        <f t="shared" ref="H24:O24" si="4">H21-H22</f>
        <v>0</v>
      </c>
      <c r="I24" s="147">
        <f t="shared" si="4"/>
        <v>0</v>
      </c>
      <c r="J24" s="158">
        <f t="shared" si="4"/>
        <v>0</v>
      </c>
      <c r="K24" s="147">
        <f t="shared" si="4"/>
        <v>0</v>
      </c>
      <c r="L24" s="158">
        <f t="shared" si="4"/>
        <v>0</v>
      </c>
      <c r="M24" s="147">
        <f t="shared" si="4"/>
        <v>0</v>
      </c>
      <c r="N24" s="158">
        <f t="shared" si="4"/>
        <v>0</v>
      </c>
      <c r="O24" s="147">
        <f t="shared" si="4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417"/>
      <c r="B25" s="112" t="s">
        <v>63</v>
      </c>
      <c r="C25" s="68"/>
      <c r="D25" s="68"/>
      <c r="E25" s="419" t="s">
        <v>95</v>
      </c>
      <c r="F25" s="395">
        <v>36924</v>
      </c>
      <c r="G25" s="399">
        <v>35748</v>
      </c>
      <c r="H25" s="426"/>
      <c r="I25" s="428"/>
      <c r="J25" s="426"/>
      <c r="K25" s="428"/>
      <c r="L25" s="426"/>
      <c r="M25" s="428"/>
      <c r="N25" s="426"/>
      <c r="O25" s="42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417"/>
      <c r="B26" s="26" t="s">
        <v>64</v>
      </c>
      <c r="C26" s="67"/>
      <c r="D26" s="67"/>
      <c r="E26" s="420"/>
      <c r="F26" s="440"/>
      <c r="G26" s="400"/>
      <c r="H26" s="427"/>
      <c r="I26" s="429"/>
      <c r="J26" s="427"/>
      <c r="K26" s="429"/>
      <c r="L26" s="427"/>
      <c r="M26" s="429"/>
      <c r="N26" s="427"/>
      <c r="O26" s="4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418"/>
      <c r="B27" s="59" t="s">
        <v>96</v>
      </c>
      <c r="C27" s="37"/>
      <c r="D27" s="37"/>
      <c r="E27" s="106" t="s">
        <v>97</v>
      </c>
      <c r="F27" s="162">
        <v>0.1</v>
      </c>
      <c r="G27" s="264">
        <f>G24+G25+1</f>
        <v>3</v>
      </c>
      <c r="H27" s="162">
        <f t="shared" ref="H27:O27" si="5">H24+H25</f>
        <v>0</v>
      </c>
      <c r="I27" s="148">
        <f t="shared" si="5"/>
        <v>0</v>
      </c>
      <c r="J27" s="162">
        <f t="shared" si="5"/>
        <v>0</v>
      </c>
      <c r="K27" s="148">
        <f t="shared" si="5"/>
        <v>0</v>
      </c>
      <c r="L27" s="162">
        <f t="shared" si="5"/>
        <v>0</v>
      </c>
      <c r="M27" s="148">
        <f t="shared" si="5"/>
        <v>0</v>
      </c>
      <c r="N27" s="162">
        <f t="shared" si="5"/>
        <v>0</v>
      </c>
      <c r="O27" s="148">
        <f t="shared" si="5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404" t="s">
        <v>65</v>
      </c>
      <c r="B30" s="405"/>
      <c r="C30" s="405"/>
      <c r="D30" s="405"/>
      <c r="E30" s="406"/>
      <c r="F30" s="393" t="s">
        <v>302</v>
      </c>
      <c r="G30" s="394"/>
      <c r="H30" s="441"/>
      <c r="I30" s="394"/>
      <c r="J30" s="441"/>
      <c r="K30" s="394"/>
      <c r="L30" s="441"/>
      <c r="M30" s="394"/>
      <c r="N30" s="441"/>
      <c r="O30" s="394"/>
      <c r="P30" s="145"/>
      <c r="Q30" s="72"/>
      <c r="R30" s="145"/>
      <c r="S30" s="72"/>
      <c r="T30" s="145"/>
      <c r="U30" s="72"/>
      <c r="V30" s="145"/>
      <c r="W30" s="72"/>
      <c r="X30" s="145"/>
      <c r="Y30" s="72"/>
    </row>
    <row r="31" spans="1:25" ht="15.95" customHeight="1">
      <c r="A31" s="407"/>
      <c r="B31" s="408"/>
      <c r="C31" s="408"/>
      <c r="D31" s="408"/>
      <c r="E31" s="409"/>
      <c r="F31" s="172" t="s">
        <v>280</v>
      </c>
      <c r="G31" s="51" t="s">
        <v>1</v>
      </c>
      <c r="H31" s="172" t="s">
        <v>280</v>
      </c>
      <c r="I31" s="51" t="s">
        <v>1</v>
      </c>
      <c r="J31" s="172" t="s">
        <v>280</v>
      </c>
      <c r="K31" s="51" t="s">
        <v>1</v>
      </c>
      <c r="L31" s="172" t="s">
        <v>280</v>
      </c>
      <c r="M31" s="51" t="s">
        <v>1</v>
      </c>
      <c r="N31" s="172" t="s">
        <v>280</v>
      </c>
      <c r="O31" s="231" t="s">
        <v>1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95" customHeight="1">
      <c r="A32" s="416" t="s">
        <v>86</v>
      </c>
      <c r="B32" s="47" t="s">
        <v>46</v>
      </c>
      <c r="C32" s="48"/>
      <c r="D32" s="48"/>
      <c r="E32" s="16" t="s">
        <v>37</v>
      </c>
      <c r="F32" s="160">
        <v>0</v>
      </c>
      <c r="G32" s="272">
        <v>0</v>
      </c>
      <c r="H32" s="113"/>
      <c r="I32" s="114"/>
      <c r="J32" s="113"/>
      <c r="K32" s="115"/>
      <c r="L32" s="133"/>
      <c r="M32" s="134"/>
      <c r="N32" s="113"/>
      <c r="O32" s="151"/>
      <c r="P32" s="134"/>
      <c r="Q32" s="134"/>
      <c r="R32" s="134"/>
      <c r="S32" s="134"/>
      <c r="T32" s="144"/>
      <c r="U32" s="144"/>
      <c r="V32" s="134"/>
      <c r="W32" s="134"/>
      <c r="X32" s="144"/>
      <c r="Y32" s="144"/>
    </row>
    <row r="33" spans="1:25" ht="15.95" customHeight="1">
      <c r="A33" s="421"/>
      <c r="B33" s="14"/>
      <c r="C33" s="50" t="s">
        <v>66</v>
      </c>
      <c r="D33" s="68"/>
      <c r="E33" s="108"/>
      <c r="F33" s="267">
        <v>0</v>
      </c>
      <c r="G33" s="274">
        <v>0</v>
      </c>
      <c r="H33" s="253"/>
      <c r="I33" s="127"/>
      <c r="J33" s="253"/>
      <c r="K33" s="128"/>
      <c r="L33" s="253"/>
      <c r="M33" s="126"/>
      <c r="N33" s="253"/>
      <c r="O33" s="252"/>
      <c r="P33" s="134"/>
      <c r="Q33" s="134"/>
      <c r="R33" s="134"/>
      <c r="S33" s="134"/>
      <c r="T33" s="144"/>
      <c r="U33" s="144"/>
      <c r="V33" s="134"/>
      <c r="W33" s="134"/>
      <c r="X33" s="144"/>
      <c r="Y33" s="144"/>
    </row>
    <row r="34" spans="1:25" ht="15.95" customHeight="1">
      <c r="A34" s="421"/>
      <c r="B34" s="14"/>
      <c r="C34" s="12"/>
      <c r="D34" s="61" t="s">
        <v>67</v>
      </c>
      <c r="E34" s="102"/>
      <c r="F34" s="158">
        <v>0</v>
      </c>
      <c r="G34" s="266">
        <v>0</v>
      </c>
      <c r="H34" s="116"/>
      <c r="I34" s="118"/>
      <c r="J34" s="116"/>
      <c r="K34" s="119"/>
      <c r="L34" s="116"/>
      <c r="M34" s="117"/>
      <c r="N34" s="116"/>
      <c r="O34" s="147"/>
      <c r="P34" s="134"/>
      <c r="Q34" s="134"/>
      <c r="R34" s="134"/>
      <c r="S34" s="134"/>
      <c r="T34" s="144"/>
      <c r="U34" s="144"/>
      <c r="V34" s="134"/>
      <c r="W34" s="134"/>
      <c r="X34" s="144"/>
      <c r="Y34" s="144"/>
    </row>
    <row r="35" spans="1:25" ht="15.95" customHeight="1">
      <c r="A35" s="421"/>
      <c r="B35" s="11"/>
      <c r="C35" s="31" t="s">
        <v>68</v>
      </c>
      <c r="D35" s="67"/>
      <c r="E35" s="109"/>
      <c r="F35" s="161">
        <v>0</v>
      </c>
      <c r="G35" s="294">
        <v>0</v>
      </c>
      <c r="H35" s="122"/>
      <c r="I35" s="124"/>
      <c r="J35" s="141"/>
      <c r="K35" s="142"/>
      <c r="L35" s="122"/>
      <c r="M35" s="123"/>
      <c r="N35" s="122"/>
      <c r="O35" s="146"/>
      <c r="P35" s="134"/>
      <c r="Q35" s="134"/>
      <c r="R35" s="134"/>
      <c r="S35" s="134"/>
      <c r="T35" s="144"/>
      <c r="U35" s="144"/>
      <c r="V35" s="134"/>
      <c r="W35" s="134"/>
      <c r="X35" s="144"/>
      <c r="Y35" s="144"/>
    </row>
    <row r="36" spans="1:25" ht="15.95" customHeight="1">
      <c r="A36" s="421"/>
      <c r="B36" s="66" t="s">
        <v>49</v>
      </c>
      <c r="C36" s="69"/>
      <c r="D36" s="69"/>
      <c r="E36" s="16" t="s">
        <v>38</v>
      </c>
      <c r="F36" s="160">
        <v>0</v>
      </c>
      <c r="G36" s="277">
        <v>0</v>
      </c>
      <c r="H36" s="133"/>
      <c r="I36" s="135"/>
      <c r="J36" s="133"/>
      <c r="K36" s="136"/>
      <c r="L36" s="133"/>
      <c r="M36" s="134"/>
      <c r="N36" s="133"/>
      <c r="O36" s="152"/>
      <c r="P36" s="134"/>
      <c r="Q36" s="134"/>
      <c r="R36" s="134"/>
      <c r="S36" s="134"/>
      <c r="T36" s="134"/>
      <c r="U36" s="134"/>
      <c r="V36" s="134"/>
      <c r="W36" s="134"/>
      <c r="X36" s="144"/>
      <c r="Y36" s="144"/>
    </row>
    <row r="37" spans="1:25" ht="15.95" customHeight="1">
      <c r="A37" s="421"/>
      <c r="B37" s="14"/>
      <c r="C37" s="61" t="s">
        <v>69</v>
      </c>
      <c r="D37" s="53"/>
      <c r="E37" s="102"/>
      <c r="F37" s="158">
        <v>0</v>
      </c>
      <c r="G37" s="266">
        <v>0</v>
      </c>
      <c r="H37" s="116"/>
      <c r="I37" s="118"/>
      <c r="J37" s="116"/>
      <c r="K37" s="119"/>
      <c r="L37" s="116"/>
      <c r="M37" s="117"/>
      <c r="N37" s="116"/>
      <c r="O37" s="147"/>
      <c r="P37" s="134"/>
      <c r="Q37" s="134"/>
      <c r="R37" s="134"/>
      <c r="S37" s="134"/>
      <c r="T37" s="134"/>
      <c r="U37" s="134"/>
      <c r="V37" s="134"/>
      <c r="W37" s="134"/>
      <c r="X37" s="144"/>
      <c r="Y37" s="144"/>
    </row>
    <row r="38" spans="1:25" ht="15.95" customHeight="1">
      <c r="A38" s="421"/>
      <c r="B38" s="11"/>
      <c r="C38" s="61" t="s">
        <v>70</v>
      </c>
      <c r="D38" s="53"/>
      <c r="E38" s="102"/>
      <c r="F38" s="158">
        <v>0</v>
      </c>
      <c r="G38" s="266">
        <v>0</v>
      </c>
      <c r="H38" s="116"/>
      <c r="I38" s="118"/>
      <c r="J38" s="116"/>
      <c r="K38" s="142"/>
      <c r="L38" s="116"/>
      <c r="M38" s="117"/>
      <c r="N38" s="116"/>
      <c r="O38" s="147"/>
      <c r="P38" s="134"/>
      <c r="Q38" s="134"/>
      <c r="R38" s="144"/>
      <c r="S38" s="144"/>
      <c r="T38" s="134"/>
      <c r="U38" s="134"/>
      <c r="V38" s="134"/>
      <c r="W38" s="134"/>
      <c r="X38" s="144"/>
      <c r="Y38" s="144"/>
    </row>
    <row r="39" spans="1:25" ht="15.95" customHeight="1">
      <c r="A39" s="422"/>
      <c r="B39" s="6" t="s">
        <v>71</v>
      </c>
      <c r="C39" s="7"/>
      <c r="D39" s="7"/>
      <c r="E39" s="250" t="s">
        <v>98</v>
      </c>
      <c r="F39" s="162">
        <f t="shared" ref="F39:O39" si="6">F32-F36</f>
        <v>0</v>
      </c>
      <c r="G39" s="279">
        <f>G32-G36</f>
        <v>0</v>
      </c>
      <c r="H39" s="162">
        <f t="shared" si="6"/>
        <v>0</v>
      </c>
      <c r="I39" s="148">
        <f t="shared" si="6"/>
        <v>0</v>
      </c>
      <c r="J39" s="162">
        <f t="shared" si="6"/>
        <v>0</v>
      </c>
      <c r="K39" s="148">
        <f t="shared" si="6"/>
        <v>0</v>
      </c>
      <c r="L39" s="162">
        <f t="shared" si="6"/>
        <v>0</v>
      </c>
      <c r="M39" s="148">
        <f t="shared" si="6"/>
        <v>0</v>
      </c>
      <c r="N39" s="162">
        <f t="shared" si="6"/>
        <v>0</v>
      </c>
      <c r="O39" s="148">
        <f t="shared" si="6"/>
        <v>0</v>
      </c>
      <c r="P39" s="134"/>
      <c r="Q39" s="134"/>
      <c r="R39" s="134"/>
      <c r="S39" s="134"/>
      <c r="T39" s="134"/>
      <c r="U39" s="134"/>
      <c r="V39" s="134"/>
      <c r="W39" s="134"/>
      <c r="X39" s="144"/>
      <c r="Y39" s="144"/>
    </row>
    <row r="40" spans="1:25" ht="15.95" customHeight="1">
      <c r="A40" s="416" t="s">
        <v>87</v>
      </c>
      <c r="B40" s="66" t="s">
        <v>72</v>
      </c>
      <c r="C40" s="69"/>
      <c r="D40" s="69"/>
      <c r="E40" s="16" t="s">
        <v>40</v>
      </c>
      <c r="F40" s="160">
        <v>2239</v>
      </c>
      <c r="G40" s="277">
        <v>3481</v>
      </c>
      <c r="H40" s="133"/>
      <c r="I40" s="135"/>
      <c r="J40" s="133"/>
      <c r="K40" s="136"/>
      <c r="L40" s="133"/>
      <c r="M40" s="134"/>
      <c r="N40" s="133"/>
      <c r="O40" s="152"/>
      <c r="P40" s="134"/>
      <c r="Q40" s="134"/>
      <c r="R40" s="134"/>
      <c r="S40" s="134"/>
      <c r="T40" s="144"/>
      <c r="U40" s="144"/>
      <c r="V40" s="144"/>
      <c r="W40" s="144"/>
      <c r="X40" s="134"/>
      <c r="Y40" s="134"/>
    </row>
    <row r="41" spans="1:25" ht="15.95" customHeight="1">
      <c r="A41" s="423"/>
      <c r="B41" s="11"/>
      <c r="C41" s="61" t="s">
        <v>73</v>
      </c>
      <c r="D41" s="53"/>
      <c r="E41" s="102"/>
      <c r="F41" s="164">
        <v>1784</v>
      </c>
      <c r="G41" s="266">
        <v>2668</v>
      </c>
      <c r="H41" s="141"/>
      <c r="I41" s="142"/>
      <c r="J41" s="116"/>
      <c r="K41" s="119"/>
      <c r="L41" s="116"/>
      <c r="M41" s="117"/>
      <c r="N41" s="116"/>
      <c r="O41" s="147"/>
      <c r="P41" s="144"/>
      <c r="Q41" s="144"/>
      <c r="R41" s="144"/>
      <c r="S41" s="144"/>
      <c r="T41" s="144"/>
      <c r="U41" s="144"/>
      <c r="V41" s="144"/>
      <c r="W41" s="144"/>
      <c r="X41" s="134"/>
      <c r="Y41" s="134"/>
    </row>
    <row r="42" spans="1:25" ht="15.95" customHeight="1">
      <c r="A42" s="423"/>
      <c r="B42" s="66" t="s">
        <v>60</v>
      </c>
      <c r="C42" s="69"/>
      <c r="D42" s="69"/>
      <c r="E42" s="16" t="s">
        <v>41</v>
      </c>
      <c r="F42" s="160">
        <v>2239</v>
      </c>
      <c r="G42" s="277">
        <v>3481</v>
      </c>
      <c r="H42" s="133"/>
      <c r="I42" s="135"/>
      <c r="J42" s="133"/>
      <c r="K42" s="136"/>
      <c r="L42" s="133"/>
      <c r="M42" s="134"/>
      <c r="N42" s="133"/>
      <c r="O42" s="152"/>
      <c r="P42" s="134"/>
      <c r="Q42" s="134"/>
      <c r="R42" s="134"/>
      <c r="S42" s="134"/>
      <c r="T42" s="144"/>
      <c r="U42" s="144"/>
      <c r="V42" s="134"/>
      <c r="W42" s="134"/>
      <c r="X42" s="134"/>
      <c r="Y42" s="134"/>
    </row>
    <row r="43" spans="1:25" ht="15.95" customHeight="1">
      <c r="A43" s="423"/>
      <c r="B43" s="11"/>
      <c r="C43" s="61" t="s">
        <v>74</v>
      </c>
      <c r="D43" s="53"/>
      <c r="E43" s="102"/>
      <c r="F43" s="158">
        <v>0</v>
      </c>
      <c r="G43" s="294">
        <v>0</v>
      </c>
      <c r="H43" s="116"/>
      <c r="I43" s="118"/>
      <c r="J43" s="141"/>
      <c r="K43" s="142"/>
      <c r="L43" s="116"/>
      <c r="M43" s="117"/>
      <c r="N43" s="116"/>
      <c r="O43" s="147"/>
      <c r="P43" s="134"/>
      <c r="Q43" s="134"/>
      <c r="R43" s="144"/>
      <c r="S43" s="134"/>
      <c r="T43" s="144"/>
      <c r="U43" s="144"/>
      <c r="V43" s="134"/>
      <c r="W43" s="134"/>
      <c r="X43" s="144"/>
      <c r="Y43" s="144"/>
    </row>
    <row r="44" spans="1:25" ht="15.95" customHeight="1">
      <c r="A44" s="424"/>
      <c r="B44" s="59" t="s">
        <v>71</v>
      </c>
      <c r="C44" s="37"/>
      <c r="D44" s="37"/>
      <c r="E44" s="250" t="s">
        <v>99</v>
      </c>
      <c r="F44" s="159">
        <f t="shared" ref="F44:O44" si="7">F40-F42</f>
        <v>0</v>
      </c>
      <c r="G44" s="276">
        <f>G40-G42</f>
        <v>0</v>
      </c>
      <c r="H44" s="159">
        <f t="shared" si="7"/>
        <v>0</v>
      </c>
      <c r="I44" s="163">
        <f t="shared" si="7"/>
        <v>0</v>
      </c>
      <c r="J44" s="159">
        <f t="shared" si="7"/>
        <v>0</v>
      </c>
      <c r="K44" s="163">
        <f t="shared" si="7"/>
        <v>0</v>
      </c>
      <c r="L44" s="159">
        <f t="shared" si="7"/>
        <v>0</v>
      </c>
      <c r="M44" s="163">
        <f t="shared" si="7"/>
        <v>0</v>
      </c>
      <c r="N44" s="159">
        <f t="shared" si="7"/>
        <v>0</v>
      </c>
      <c r="O44" s="163">
        <f t="shared" si="7"/>
        <v>0</v>
      </c>
      <c r="P44" s="144"/>
      <c r="Q44" s="144"/>
      <c r="R44" s="134"/>
      <c r="S44" s="134"/>
      <c r="T44" s="144"/>
      <c r="U44" s="144"/>
      <c r="V44" s="134"/>
      <c r="W44" s="134"/>
      <c r="X44" s="134"/>
      <c r="Y44" s="134"/>
    </row>
    <row r="45" spans="1:25" ht="15.95" customHeight="1">
      <c r="A45" s="401" t="s">
        <v>79</v>
      </c>
      <c r="B45" s="20" t="s">
        <v>75</v>
      </c>
      <c r="C45" s="9"/>
      <c r="D45" s="9"/>
      <c r="E45" s="111" t="s">
        <v>100</v>
      </c>
      <c r="F45" s="165">
        <f t="shared" ref="F45:O45" si="8">F39+F44</f>
        <v>0</v>
      </c>
      <c r="G45" s="296">
        <f>G39+G44</f>
        <v>0</v>
      </c>
      <c r="H45" s="165">
        <f t="shared" si="8"/>
        <v>0</v>
      </c>
      <c r="I45" s="149">
        <f t="shared" si="8"/>
        <v>0</v>
      </c>
      <c r="J45" s="165">
        <f t="shared" si="8"/>
        <v>0</v>
      </c>
      <c r="K45" s="149">
        <f t="shared" si="8"/>
        <v>0</v>
      </c>
      <c r="L45" s="165">
        <f t="shared" si="8"/>
        <v>0</v>
      </c>
      <c r="M45" s="149">
        <f t="shared" si="8"/>
        <v>0</v>
      </c>
      <c r="N45" s="165">
        <f t="shared" si="8"/>
        <v>0</v>
      </c>
      <c r="O45" s="149">
        <f t="shared" si="8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95" customHeight="1">
      <c r="A46" s="402"/>
      <c r="B46" s="52" t="s">
        <v>76</v>
      </c>
      <c r="C46" s="53"/>
      <c r="D46" s="53"/>
      <c r="E46" s="53"/>
      <c r="F46" s="164">
        <v>0</v>
      </c>
      <c r="G46" s="294">
        <v>0</v>
      </c>
      <c r="H46" s="141"/>
      <c r="I46" s="142"/>
      <c r="J46" s="141"/>
      <c r="K46" s="142"/>
      <c r="L46" s="116"/>
      <c r="M46" s="117"/>
      <c r="N46" s="141"/>
      <c r="O46" s="129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95" customHeight="1">
      <c r="A47" s="402"/>
      <c r="B47" s="52" t="s">
        <v>77</v>
      </c>
      <c r="C47" s="53"/>
      <c r="D47" s="53"/>
      <c r="E47" s="53"/>
      <c r="F47" s="158">
        <v>0</v>
      </c>
      <c r="G47" s="266">
        <v>0</v>
      </c>
      <c r="H47" s="116"/>
      <c r="I47" s="118"/>
      <c r="J47" s="116"/>
      <c r="K47" s="119"/>
      <c r="L47" s="116"/>
      <c r="M47" s="117"/>
      <c r="N47" s="116"/>
      <c r="O47" s="14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95" customHeight="1">
      <c r="A48" s="403"/>
      <c r="B48" s="59" t="s">
        <v>78</v>
      </c>
      <c r="C48" s="37"/>
      <c r="D48" s="37"/>
      <c r="E48" s="37"/>
      <c r="F48" s="162">
        <v>0</v>
      </c>
      <c r="G48" s="279">
        <v>0</v>
      </c>
      <c r="H48" s="137"/>
      <c r="I48" s="139"/>
      <c r="J48" s="137"/>
      <c r="K48" s="140"/>
      <c r="L48" s="137"/>
      <c r="M48" s="138"/>
      <c r="N48" s="137"/>
      <c r="O48" s="148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ht="15.95" customHeight="1">
      <c r="A49" s="27" t="s">
        <v>83</v>
      </c>
      <c r="O49" s="5"/>
    </row>
    <row r="50" spans="1:15" ht="15.95" customHeight="1">
      <c r="A50" s="27"/>
      <c r="O50" s="14"/>
    </row>
  </sheetData>
  <mergeCells count="28">
    <mergeCell ref="F30:G30"/>
    <mergeCell ref="H30:I30"/>
    <mergeCell ref="J30:K30"/>
    <mergeCell ref="L30:M30"/>
    <mergeCell ref="N30:O30"/>
    <mergeCell ref="A19:A27"/>
    <mergeCell ref="E25:E26"/>
    <mergeCell ref="A32:A39"/>
    <mergeCell ref="A40:A44"/>
    <mergeCell ref="A45:A48"/>
    <mergeCell ref="A30:E31"/>
    <mergeCell ref="A6:E7"/>
    <mergeCell ref="F6:G6"/>
    <mergeCell ref="H6:I6"/>
    <mergeCell ref="J6:K6"/>
    <mergeCell ref="A8:A18"/>
    <mergeCell ref="L6:M6"/>
    <mergeCell ref="N6:O6"/>
    <mergeCell ref="G25:G26"/>
    <mergeCell ref="F25:F26"/>
    <mergeCell ref="H25:H26"/>
    <mergeCell ref="O25:O26"/>
    <mergeCell ref="I25:I26"/>
    <mergeCell ref="J25:J26"/>
    <mergeCell ref="K25:K26"/>
    <mergeCell ref="L25:L26"/>
    <mergeCell ref="M25:M26"/>
    <mergeCell ref="N25:N26"/>
  </mergeCells>
  <phoneticPr fontId="18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460F-3EBE-4753-B446-0FBFC7345515}">
  <sheetPr>
    <pageSetUpPr fitToPage="1"/>
  </sheetPr>
  <dimension ref="A1:W47"/>
  <sheetViews>
    <sheetView view="pageBreakPreview" zoomScaleNormal="100" zoomScaleSheetLayoutView="100" workbookViewId="0">
      <pane xSplit="4" ySplit="7" topLeftCell="E8" activePane="bottomRight" state="frozen"/>
      <selection activeCell="J13" sqref="J13"/>
      <selection pane="topRight" activeCell="J13" sqref="J13"/>
      <selection pane="bottomLeft" activeCell="J13" sqref="J13"/>
      <selection pane="bottomRight"/>
    </sheetView>
  </sheetViews>
  <sheetFormatPr defaultRowHeight="13.5"/>
  <cols>
    <col min="1" max="2" width="3.625" style="331" customWidth="1"/>
    <col min="3" max="3" width="21.375" style="331" customWidth="1"/>
    <col min="4" max="4" width="20" style="331" customWidth="1"/>
    <col min="5" max="22" width="12.625" style="331" customWidth="1"/>
    <col min="23" max="16384" width="9" style="331"/>
  </cols>
  <sheetData>
    <row r="1" spans="1:22" ht="33.950000000000003" customHeight="1">
      <c r="A1" s="323" t="s">
        <v>0</v>
      </c>
      <c r="B1" s="323"/>
      <c r="C1" s="324" t="s">
        <v>304</v>
      </c>
      <c r="D1" s="325"/>
    </row>
    <row r="3" spans="1:22" ht="15" customHeight="1">
      <c r="A3" s="326" t="s">
        <v>207</v>
      </c>
      <c r="B3" s="326"/>
      <c r="C3" s="326"/>
      <c r="D3" s="326"/>
      <c r="E3" s="326"/>
      <c r="F3" s="326"/>
      <c r="I3" s="326"/>
      <c r="J3" s="326"/>
      <c r="Q3" s="326"/>
      <c r="R3" s="326"/>
    </row>
    <row r="4" spans="1:22" ht="15" customHeight="1">
      <c r="A4" s="326"/>
      <c r="B4" s="326"/>
      <c r="C4" s="326"/>
      <c r="D4" s="326"/>
      <c r="E4" s="326"/>
      <c r="F4" s="326"/>
      <c r="I4" s="326"/>
      <c r="J4" s="326"/>
      <c r="Q4" s="326"/>
      <c r="R4" s="326"/>
    </row>
    <row r="5" spans="1:22" ht="15" customHeight="1">
      <c r="A5" s="327"/>
      <c r="B5" s="327" t="s">
        <v>308</v>
      </c>
      <c r="C5" s="327"/>
      <c r="D5" s="327"/>
      <c r="H5" s="332"/>
      <c r="L5" s="332"/>
      <c r="N5" s="332"/>
      <c r="P5" s="332"/>
      <c r="T5" s="332"/>
      <c r="V5" s="328" t="s">
        <v>309</v>
      </c>
    </row>
    <row r="6" spans="1:22" ht="15" customHeight="1">
      <c r="A6" s="333"/>
      <c r="B6" s="334"/>
      <c r="C6" s="334"/>
      <c r="D6" s="334"/>
      <c r="E6" s="449" t="s">
        <v>307</v>
      </c>
      <c r="F6" s="450"/>
      <c r="G6" s="449" t="s">
        <v>310</v>
      </c>
      <c r="H6" s="450"/>
      <c r="I6" s="333" t="s">
        <v>311</v>
      </c>
      <c r="J6" s="335"/>
      <c r="K6" s="449" t="s">
        <v>312</v>
      </c>
      <c r="L6" s="450"/>
      <c r="M6" s="449" t="s">
        <v>313</v>
      </c>
      <c r="N6" s="450"/>
      <c r="O6" s="449" t="s">
        <v>314</v>
      </c>
      <c r="P6" s="450"/>
      <c r="Q6" s="449" t="s">
        <v>315</v>
      </c>
      <c r="R6" s="450"/>
      <c r="S6" s="447" t="s">
        <v>316</v>
      </c>
      <c r="T6" s="448"/>
      <c r="U6" s="449" t="s">
        <v>317</v>
      </c>
      <c r="V6" s="450"/>
    </row>
    <row r="7" spans="1:22" ht="15" customHeight="1">
      <c r="A7" s="336"/>
      <c r="B7" s="337"/>
      <c r="C7" s="337"/>
      <c r="D7" s="337"/>
      <c r="E7" s="338" t="s">
        <v>318</v>
      </c>
      <c r="F7" s="339" t="s">
        <v>1</v>
      </c>
      <c r="G7" s="338" t="s">
        <v>318</v>
      </c>
      <c r="H7" s="339" t="s">
        <v>1</v>
      </c>
      <c r="I7" s="338" t="s">
        <v>318</v>
      </c>
      <c r="J7" s="339" t="s">
        <v>1</v>
      </c>
      <c r="K7" s="338" t="s">
        <v>318</v>
      </c>
      <c r="L7" s="339" t="s">
        <v>1</v>
      </c>
      <c r="M7" s="338" t="s">
        <v>318</v>
      </c>
      <c r="N7" s="339" t="s">
        <v>1</v>
      </c>
      <c r="O7" s="338" t="s">
        <v>318</v>
      </c>
      <c r="P7" s="339" t="s">
        <v>1</v>
      </c>
      <c r="Q7" s="338" t="s">
        <v>318</v>
      </c>
      <c r="R7" s="339" t="s">
        <v>1</v>
      </c>
      <c r="S7" s="338" t="s">
        <v>318</v>
      </c>
      <c r="T7" s="339" t="s">
        <v>1</v>
      </c>
      <c r="U7" s="338" t="s">
        <v>319</v>
      </c>
      <c r="V7" s="339" t="s">
        <v>1</v>
      </c>
    </row>
    <row r="8" spans="1:22" ht="18" customHeight="1">
      <c r="A8" s="442" t="s">
        <v>208</v>
      </c>
      <c r="B8" s="340" t="s">
        <v>209</v>
      </c>
      <c r="C8" s="341"/>
      <c r="D8" s="341"/>
      <c r="E8" s="342">
        <v>1</v>
      </c>
      <c r="F8" s="343">
        <v>1</v>
      </c>
      <c r="G8" s="342">
        <v>1</v>
      </c>
      <c r="H8" s="343">
        <v>1</v>
      </c>
      <c r="I8" s="342">
        <v>2</v>
      </c>
      <c r="J8" s="343">
        <v>2</v>
      </c>
      <c r="K8" s="342">
        <v>58</v>
      </c>
      <c r="L8" s="343">
        <v>58</v>
      </c>
      <c r="M8" s="342">
        <v>11</v>
      </c>
      <c r="N8" s="343">
        <v>11</v>
      </c>
      <c r="O8" s="342">
        <v>24</v>
      </c>
      <c r="P8" s="343">
        <v>24</v>
      </c>
      <c r="Q8" s="342">
        <v>19</v>
      </c>
      <c r="R8" s="343">
        <v>19</v>
      </c>
      <c r="S8" s="342">
        <v>2</v>
      </c>
      <c r="T8" s="343">
        <v>2</v>
      </c>
      <c r="U8" s="342">
        <v>1</v>
      </c>
      <c r="V8" s="343">
        <v>1</v>
      </c>
    </row>
    <row r="9" spans="1:22" ht="18" customHeight="1">
      <c r="A9" s="443"/>
      <c r="B9" s="442" t="s">
        <v>210</v>
      </c>
      <c r="C9" s="344" t="s">
        <v>211</v>
      </c>
      <c r="D9" s="345"/>
      <c r="E9" s="346">
        <v>20</v>
      </c>
      <c r="F9" s="347">
        <v>20</v>
      </c>
      <c r="G9" s="346">
        <v>50</v>
      </c>
      <c r="H9" s="347">
        <v>50</v>
      </c>
      <c r="I9" s="346">
        <v>318038</v>
      </c>
      <c r="J9" s="347">
        <v>317963</v>
      </c>
      <c r="K9" s="346">
        <v>1063</v>
      </c>
      <c r="L9" s="347">
        <v>1063</v>
      </c>
      <c r="M9" s="346">
        <v>3000</v>
      </c>
      <c r="N9" s="347">
        <v>3000</v>
      </c>
      <c r="O9" s="346">
        <v>1500</v>
      </c>
      <c r="P9" s="347">
        <v>1500</v>
      </c>
      <c r="Q9" s="346">
        <v>100</v>
      </c>
      <c r="R9" s="347">
        <v>100</v>
      </c>
      <c r="S9" s="346">
        <v>630</v>
      </c>
      <c r="T9" s="347">
        <v>630</v>
      </c>
      <c r="U9" s="346">
        <v>105</v>
      </c>
      <c r="V9" s="347">
        <v>105</v>
      </c>
    </row>
    <row r="10" spans="1:22" ht="18" customHeight="1">
      <c r="A10" s="443"/>
      <c r="B10" s="443"/>
      <c r="C10" s="348" t="s">
        <v>212</v>
      </c>
      <c r="D10" s="349"/>
      <c r="E10" s="330">
        <v>20</v>
      </c>
      <c r="F10" s="350">
        <v>20</v>
      </c>
      <c r="G10" s="330">
        <v>50</v>
      </c>
      <c r="H10" s="350">
        <v>50</v>
      </c>
      <c r="I10" s="330">
        <v>159019</v>
      </c>
      <c r="J10" s="350">
        <v>158982</v>
      </c>
      <c r="K10" s="330">
        <v>602</v>
      </c>
      <c r="L10" s="350">
        <v>602</v>
      </c>
      <c r="M10" s="330">
        <v>1900</v>
      </c>
      <c r="N10" s="350">
        <v>1900</v>
      </c>
      <c r="O10" s="330">
        <v>788</v>
      </c>
      <c r="P10" s="350">
        <v>788</v>
      </c>
      <c r="Q10" s="330">
        <v>77</v>
      </c>
      <c r="R10" s="350">
        <v>77</v>
      </c>
      <c r="S10" s="330">
        <v>600</v>
      </c>
      <c r="T10" s="350">
        <v>600</v>
      </c>
      <c r="U10" s="330">
        <v>105</v>
      </c>
      <c r="V10" s="350">
        <v>105</v>
      </c>
    </row>
    <row r="11" spans="1:22" ht="18" customHeight="1">
      <c r="A11" s="443"/>
      <c r="B11" s="443"/>
      <c r="C11" s="348" t="s">
        <v>213</v>
      </c>
      <c r="D11" s="349"/>
      <c r="E11" s="330">
        <v>0</v>
      </c>
      <c r="F11" s="350">
        <v>0</v>
      </c>
      <c r="G11" s="330">
        <v>0</v>
      </c>
      <c r="H11" s="350">
        <v>0</v>
      </c>
      <c r="I11" s="330">
        <v>159019</v>
      </c>
      <c r="J11" s="350">
        <v>158982</v>
      </c>
      <c r="K11" s="330">
        <v>0</v>
      </c>
      <c r="L11" s="350">
        <v>0</v>
      </c>
      <c r="M11" s="330">
        <v>0</v>
      </c>
      <c r="N11" s="350">
        <v>0</v>
      </c>
      <c r="O11" s="330">
        <v>0</v>
      </c>
      <c r="P11" s="350">
        <v>0</v>
      </c>
      <c r="Q11" s="330">
        <v>13</v>
      </c>
      <c r="R11" s="350">
        <v>13</v>
      </c>
      <c r="S11" s="329">
        <v>0</v>
      </c>
      <c r="T11" s="321" t="s">
        <v>320</v>
      </c>
      <c r="U11" s="330">
        <v>0</v>
      </c>
      <c r="V11" s="350">
        <v>0</v>
      </c>
    </row>
    <row r="12" spans="1:22" ht="18" customHeight="1">
      <c r="A12" s="443"/>
      <c r="B12" s="443"/>
      <c r="C12" s="348" t="s">
        <v>214</v>
      </c>
      <c r="D12" s="349"/>
      <c r="E12" s="330">
        <v>0</v>
      </c>
      <c r="F12" s="350">
        <v>0</v>
      </c>
      <c r="G12" s="330">
        <v>0</v>
      </c>
      <c r="H12" s="350">
        <v>0</v>
      </c>
      <c r="I12" s="330">
        <v>0</v>
      </c>
      <c r="J12" s="350">
        <v>0</v>
      </c>
      <c r="K12" s="330">
        <v>461</v>
      </c>
      <c r="L12" s="350">
        <v>461</v>
      </c>
      <c r="M12" s="330">
        <v>1100</v>
      </c>
      <c r="N12" s="350">
        <v>1100</v>
      </c>
      <c r="O12" s="330">
        <v>713</v>
      </c>
      <c r="P12" s="350">
        <v>713</v>
      </c>
      <c r="Q12" s="330">
        <v>10</v>
      </c>
      <c r="R12" s="350">
        <v>10</v>
      </c>
      <c r="S12" s="330">
        <v>30</v>
      </c>
      <c r="T12" s="350">
        <v>30</v>
      </c>
      <c r="U12" s="330">
        <v>0</v>
      </c>
      <c r="V12" s="350">
        <v>0</v>
      </c>
    </row>
    <row r="13" spans="1:22" ht="18" customHeight="1">
      <c r="A13" s="443"/>
      <c r="B13" s="443"/>
      <c r="C13" s="348" t="s">
        <v>215</v>
      </c>
      <c r="D13" s="349"/>
      <c r="E13" s="330">
        <v>0</v>
      </c>
      <c r="F13" s="350">
        <v>0</v>
      </c>
      <c r="G13" s="330">
        <v>0</v>
      </c>
      <c r="H13" s="350">
        <v>0</v>
      </c>
      <c r="I13" s="330">
        <v>0</v>
      </c>
      <c r="J13" s="350">
        <v>0</v>
      </c>
      <c r="K13" s="330">
        <v>0</v>
      </c>
      <c r="L13" s="350">
        <v>0</v>
      </c>
      <c r="M13" s="330">
        <v>0</v>
      </c>
      <c r="N13" s="350">
        <v>0</v>
      </c>
      <c r="O13" s="330">
        <v>0</v>
      </c>
      <c r="P13" s="350">
        <v>0</v>
      </c>
      <c r="Q13" s="330">
        <v>0</v>
      </c>
      <c r="R13" s="350">
        <v>0</v>
      </c>
      <c r="S13" s="329" t="s">
        <v>321</v>
      </c>
      <c r="T13" s="321" t="s">
        <v>320</v>
      </c>
      <c r="U13" s="330">
        <v>0</v>
      </c>
      <c r="V13" s="350">
        <v>0</v>
      </c>
    </row>
    <row r="14" spans="1:22" ht="18" customHeight="1">
      <c r="A14" s="444"/>
      <c r="B14" s="444"/>
      <c r="C14" s="351" t="s">
        <v>79</v>
      </c>
      <c r="D14" s="352"/>
      <c r="E14" s="353">
        <v>0</v>
      </c>
      <c r="F14" s="354">
        <v>0</v>
      </c>
      <c r="G14" s="353">
        <v>0</v>
      </c>
      <c r="H14" s="354">
        <v>0</v>
      </c>
      <c r="I14" s="353">
        <v>0</v>
      </c>
      <c r="J14" s="354">
        <v>0</v>
      </c>
      <c r="K14" s="353">
        <v>0</v>
      </c>
      <c r="L14" s="354">
        <v>0</v>
      </c>
      <c r="M14" s="353">
        <v>0</v>
      </c>
      <c r="N14" s="354">
        <v>0</v>
      </c>
      <c r="O14" s="353">
        <v>0</v>
      </c>
      <c r="P14" s="354">
        <v>0</v>
      </c>
      <c r="Q14" s="353">
        <v>0</v>
      </c>
      <c r="R14" s="354">
        <v>0</v>
      </c>
      <c r="S14" s="355">
        <v>0</v>
      </c>
      <c r="T14" s="322" t="s">
        <v>320</v>
      </c>
      <c r="U14" s="353">
        <v>0</v>
      </c>
      <c r="V14" s="354">
        <v>0</v>
      </c>
    </row>
    <row r="15" spans="1:22" ht="18" customHeight="1">
      <c r="A15" s="451" t="s">
        <v>216</v>
      </c>
      <c r="B15" s="442" t="s">
        <v>217</v>
      </c>
      <c r="C15" s="344" t="s">
        <v>218</v>
      </c>
      <c r="D15" s="345"/>
      <c r="E15" s="356">
        <v>8080</v>
      </c>
      <c r="F15" s="296">
        <v>10655</v>
      </c>
      <c r="G15" s="356">
        <v>4673</v>
      </c>
      <c r="H15" s="296">
        <v>5257</v>
      </c>
      <c r="I15" s="356">
        <v>9893</v>
      </c>
      <c r="J15" s="296">
        <v>18118</v>
      </c>
      <c r="K15" s="356">
        <v>102</v>
      </c>
      <c r="L15" s="296">
        <v>86</v>
      </c>
      <c r="M15" s="356">
        <v>659</v>
      </c>
      <c r="N15" s="296">
        <v>689</v>
      </c>
      <c r="O15" s="356">
        <v>1149</v>
      </c>
      <c r="P15" s="296">
        <v>1215</v>
      </c>
      <c r="Q15" s="356">
        <v>3502</v>
      </c>
      <c r="R15" s="296">
        <v>2607</v>
      </c>
      <c r="S15" s="356">
        <v>2085</v>
      </c>
      <c r="T15" s="296">
        <v>1871</v>
      </c>
      <c r="U15" s="356">
        <v>4458</v>
      </c>
      <c r="V15" s="296">
        <v>4541</v>
      </c>
    </row>
    <row r="16" spans="1:22" ht="18" customHeight="1">
      <c r="A16" s="443"/>
      <c r="B16" s="443"/>
      <c r="C16" s="348" t="s">
        <v>219</v>
      </c>
      <c r="D16" s="349"/>
      <c r="E16" s="357">
        <v>20</v>
      </c>
      <c r="F16" s="266">
        <v>20</v>
      </c>
      <c r="G16" s="357">
        <v>18838</v>
      </c>
      <c r="H16" s="266">
        <v>19232</v>
      </c>
      <c r="I16" s="357">
        <v>1677113</v>
      </c>
      <c r="J16" s="266">
        <v>1676859</v>
      </c>
      <c r="K16" s="357">
        <v>2886</v>
      </c>
      <c r="L16" s="266">
        <v>2944</v>
      </c>
      <c r="M16" s="357">
        <v>607</v>
      </c>
      <c r="N16" s="266">
        <v>628</v>
      </c>
      <c r="O16" s="357">
        <v>1438</v>
      </c>
      <c r="P16" s="266">
        <v>1293</v>
      </c>
      <c r="Q16" s="357">
        <v>3694</v>
      </c>
      <c r="R16" s="266">
        <v>4046</v>
      </c>
      <c r="S16" s="357">
        <v>44</v>
      </c>
      <c r="T16" s="266">
        <v>53</v>
      </c>
      <c r="U16" s="357">
        <v>10856</v>
      </c>
      <c r="V16" s="266">
        <v>10960</v>
      </c>
    </row>
    <row r="17" spans="1:23" ht="18" customHeight="1">
      <c r="A17" s="443"/>
      <c r="B17" s="443"/>
      <c r="C17" s="348" t="s">
        <v>220</v>
      </c>
      <c r="D17" s="349"/>
      <c r="E17" s="357">
        <v>0</v>
      </c>
      <c r="F17" s="266">
        <v>0</v>
      </c>
      <c r="G17" s="357">
        <v>0</v>
      </c>
      <c r="H17" s="266">
        <v>0</v>
      </c>
      <c r="I17" s="357">
        <v>1003</v>
      </c>
      <c r="J17" s="266">
        <v>999</v>
      </c>
      <c r="K17" s="357">
        <v>0</v>
      </c>
      <c r="L17" s="266">
        <v>0</v>
      </c>
      <c r="M17" s="357">
        <v>0</v>
      </c>
      <c r="N17" s="266">
        <v>0</v>
      </c>
      <c r="O17" s="357">
        <v>0</v>
      </c>
      <c r="P17" s="266">
        <v>0</v>
      </c>
      <c r="Q17" s="357">
        <v>0</v>
      </c>
      <c r="R17" s="266">
        <v>0</v>
      </c>
      <c r="S17" s="329">
        <v>0</v>
      </c>
      <c r="T17" s="321" t="s">
        <v>320</v>
      </c>
      <c r="U17" s="357">
        <v>0</v>
      </c>
      <c r="V17" s="266">
        <v>0</v>
      </c>
    </row>
    <row r="18" spans="1:23" ht="18" customHeight="1">
      <c r="A18" s="443"/>
      <c r="B18" s="444"/>
      <c r="C18" s="351" t="s">
        <v>221</v>
      </c>
      <c r="D18" s="352"/>
      <c r="E18" s="358">
        <v>8100</v>
      </c>
      <c r="F18" s="293">
        <v>10675</v>
      </c>
      <c r="G18" s="358">
        <v>23511</v>
      </c>
      <c r="H18" s="293">
        <v>24489</v>
      </c>
      <c r="I18" s="358">
        <v>1688009</v>
      </c>
      <c r="J18" s="293">
        <v>1695976.8</v>
      </c>
      <c r="K18" s="358">
        <v>2988</v>
      </c>
      <c r="L18" s="293">
        <v>3030</v>
      </c>
      <c r="M18" s="358">
        <v>1266</v>
      </c>
      <c r="N18" s="293">
        <v>1317</v>
      </c>
      <c r="O18" s="358">
        <v>2586</v>
      </c>
      <c r="P18" s="293">
        <v>2508</v>
      </c>
      <c r="Q18" s="358">
        <v>7196</v>
      </c>
      <c r="R18" s="293">
        <v>6653</v>
      </c>
      <c r="S18" s="358">
        <f>+S15+S16</f>
        <v>2129</v>
      </c>
      <c r="T18" s="293">
        <v>1923</v>
      </c>
      <c r="U18" s="358">
        <v>15315</v>
      </c>
      <c r="V18" s="293">
        <v>15501</v>
      </c>
    </row>
    <row r="19" spans="1:23" ht="18" customHeight="1">
      <c r="A19" s="443"/>
      <c r="B19" s="442" t="s">
        <v>222</v>
      </c>
      <c r="C19" s="344" t="s">
        <v>223</v>
      </c>
      <c r="D19" s="345"/>
      <c r="E19" s="356">
        <v>1704</v>
      </c>
      <c r="F19" s="296">
        <v>4674</v>
      </c>
      <c r="G19" s="356">
        <v>9636</v>
      </c>
      <c r="H19" s="296">
        <v>10350</v>
      </c>
      <c r="I19" s="356">
        <v>81346</v>
      </c>
      <c r="J19" s="296">
        <v>99330</v>
      </c>
      <c r="K19" s="356">
        <v>2098</v>
      </c>
      <c r="L19" s="296">
        <v>2116</v>
      </c>
      <c r="M19" s="356">
        <v>949</v>
      </c>
      <c r="N19" s="296">
        <v>983</v>
      </c>
      <c r="O19" s="356">
        <v>175</v>
      </c>
      <c r="P19" s="296">
        <v>161</v>
      </c>
      <c r="Q19" s="356">
        <v>872</v>
      </c>
      <c r="R19" s="296">
        <v>612</v>
      </c>
      <c r="S19" s="356">
        <v>700</v>
      </c>
      <c r="T19" s="296">
        <v>656</v>
      </c>
      <c r="U19" s="356">
        <v>7076</v>
      </c>
      <c r="V19" s="296">
        <v>7335</v>
      </c>
    </row>
    <row r="20" spans="1:23" ht="18" customHeight="1">
      <c r="A20" s="443"/>
      <c r="B20" s="443"/>
      <c r="C20" s="348" t="s">
        <v>224</v>
      </c>
      <c r="D20" s="349"/>
      <c r="E20" s="357">
        <v>4815</v>
      </c>
      <c r="F20" s="266">
        <v>4414</v>
      </c>
      <c r="G20" s="357">
        <v>10452</v>
      </c>
      <c r="H20" s="266">
        <v>10981</v>
      </c>
      <c r="I20" s="357">
        <v>572970</v>
      </c>
      <c r="J20" s="266">
        <v>593398.80000000005</v>
      </c>
      <c r="K20" s="357">
        <v>25</v>
      </c>
      <c r="L20" s="266">
        <v>30</v>
      </c>
      <c r="M20" s="357">
        <v>1014</v>
      </c>
      <c r="N20" s="266">
        <v>1014</v>
      </c>
      <c r="O20" s="357">
        <v>423</v>
      </c>
      <c r="P20" s="266">
        <v>413</v>
      </c>
      <c r="Q20" s="357">
        <v>563</v>
      </c>
      <c r="R20" s="266">
        <v>671</v>
      </c>
      <c r="S20" s="357">
        <v>57</v>
      </c>
      <c r="T20" s="266">
        <v>0</v>
      </c>
      <c r="U20" s="357">
        <v>4247</v>
      </c>
      <c r="V20" s="266">
        <v>4374</v>
      </c>
    </row>
    <row r="21" spans="1:23" ht="18" customHeight="1">
      <c r="A21" s="443"/>
      <c r="B21" s="443"/>
      <c r="C21" s="348" t="s">
        <v>225</v>
      </c>
      <c r="D21" s="349"/>
      <c r="E21" s="357">
        <v>0</v>
      </c>
      <c r="F21" s="266">
        <v>0</v>
      </c>
      <c r="G21" s="357">
        <v>0</v>
      </c>
      <c r="H21" s="266">
        <v>0</v>
      </c>
      <c r="I21" s="357">
        <v>715656</v>
      </c>
      <c r="J21" s="266">
        <v>685284.5</v>
      </c>
      <c r="K21" s="357">
        <v>0</v>
      </c>
      <c r="L21" s="266">
        <v>0</v>
      </c>
      <c r="M21" s="357">
        <v>0</v>
      </c>
      <c r="N21" s="266">
        <v>0</v>
      </c>
      <c r="O21" s="357">
        <v>0</v>
      </c>
      <c r="P21" s="266">
        <v>0</v>
      </c>
      <c r="Q21" s="357">
        <v>0</v>
      </c>
      <c r="R21" s="266">
        <v>0</v>
      </c>
      <c r="S21" s="357">
        <v>0</v>
      </c>
      <c r="T21" s="266">
        <v>0</v>
      </c>
      <c r="U21" s="357">
        <v>0</v>
      </c>
      <c r="V21" s="266">
        <v>0</v>
      </c>
    </row>
    <row r="22" spans="1:23" ht="18" customHeight="1">
      <c r="A22" s="443"/>
      <c r="B22" s="444"/>
      <c r="C22" s="359" t="s">
        <v>226</v>
      </c>
      <c r="D22" s="360"/>
      <c r="E22" s="358">
        <v>6519</v>
      </c>
      <c r="F22" s="293">
        <v>9087</v>
      </c>
      <c r="G22" s="358">
        <v>20089</v>
      </c>
      <c r="H22" s="293">
        <v>21331</v>
      </c>
      <c r="I22" s="358">
        <v>1369971</v>
      </c>
      <c r="J22" s="293">
        <v>1378013.8</v>
      </c>
      <c r="K22" s="358">
        <v>2123</v>
      </c>
      <c r="L22" s="293">
        <v>2145</v>
      </c>
      <c r="M22" s="358">
        <v>1963</v>
      </c>
      <c r="N22" s="293">
        <v>1996</v>
      </c>
      <c r="O22" s="358">
        <v>598</v>
      </c>
      <c r="P22" s="293">
        <v>574</v>
      </c>
      <c r="Q22" s="358">
        <v>1435</v>
      </c>
      <c r="R22" s="293">
        <v>1283</v>
      </c>
      <c r="S22" s="358">
        <f>+S19+S20</f>
        <v>757</v>
      </c>
      <c r="T22" s="293">
        <v>656</v>
      </c>
      <c r="U22" s="358">
        <v>11324</v>
      </c>
      <c r="V22" s="293">
        <v>11709</v>
      </c>
    </row>
    <row r="23" spans="1:23" ht="18" customHeight="1">
      <c r="A23" s="443"/>
      <c r="B23" s="442" t="s">
        <v>227</v>
      </c>
      <c r="C23" s="344" t="s">
        <v>228</v>
      </c>
      <c r="D23" s="345"/>
      <c r="E23" s="356">
        <v>20</v>
      </c>
      <c r="F23" s="296">
        <v>20</v>
      </c>
      <c r="G23" s="356">
        <v>50</v>
      </c>
      <c r="H23" s="296">
        <v>50</v>
      </c>
      <c r="I23" s="356">
        <v>318038</v>
      </c>
      <c r="J23" s="296">
        <v>317963</v>
      </c>
      <c r="K23" s="356">
        <v>1063</v>
      </c>
      <c r="L23" s="296">
        <v>1063</v>
      </c>
      <c r="M23" s="356">
        <v>3000</v>
      </c>
      <c r="N23" s="296">
        <v>3000</v>
      </c>
      <c r="O23" s="356">
        <v>1500</v>
      </c>
      <c r="P23" s="296">
        <v>1500</v>
      </c>
      <c r="Q23" s="356">
        <v>100</v>
      </c>
      <c r="R23" s="296">
        <v>100</v>
      </c>
      <c r="S23" s="356">
        <v>315</v>
      </c>
      <c r="T23" s="296">
        <v>315</v>
      </c>
      <c r="U23" s="356">
        <v>100</v>
      </c>
      <c r="V23" s="296">
        <v>100</v>
      </c>
    </row>
    <row r="24" spans="1:23" ht="18" customHeight="1">
      <c r="A24" s="443"/>
      <c r="B24" s="443"/>
      <c r="C24" s="348" t="s">
        <v>229</v>
      </c>
      <c r="D24" s="349"/>
      <c r="E24" s="357">
        <v>0</v>
      </c>
      <c r="F24" s="266">
        <v>0</v>
      </c>
      <c r="G24" s="357">
        <v>3372</v>
      </c>
      <c r="H24" s="266">
        <v>3109</v>
      </c>
      <c r="I24" s="357">
        <v>0</v>
      </c>
      <c r="J24" s="266">
        <v>0</v>
      </c>
      <c r="K24" s="357">
        <v>-198</v>
      </c>
      <c r="L24" s="266">
        <v>-178</v>
      </c>
      <c r="M24" s="357">
        <v>-3697</v>
      </c>
      <c r="N24" s="266">
        <v>-3679</v>
      </c>
      <c r="O24" s="357">
        <v>488</v>
      </c>
      <c r="P24" s="266">
        <v>434</v>
      </c>
      <c r="Q24" s="357">
        <v>-26879</v>
      </c>
      <c r="R24" s="266">
        <v>-27269</v>
      </c>
      <c r="S24" s="357">
        <v>742</v>
      </c>
      <c r="T24" s="266">
        <v>637</v>
      </c>
      <c r="U24" s="357">
        <v>3866</v>
      </c>
      <c r="V24" s="266">
        <v>3667</v>
      </c>
    </row>
    <row r="25" spans="1:23" ht="18" customHeight="1">
      <c r="A25" s="443"/>
      <c r="B25" s="443"/>
      <c r="C25" s="348" t="s">
        <v>230</v>
      </c>
      <c r="D25" s="349"/>
      <c r="E25" s="357">
        <v>1561</v>
      </c>
      <c r="F25" s="266">
        <v>1568</v>
      </c>
      <c r="G25" s="357">
        <v>0</v>
      </c>
      <c r="H25" s="266">
        <v>0</v>
      </c>
      <c r="I25" s="357">
        <v>0</v>
      </c>
      <c r="J25" s="266">
        <v>0</v>
      </c>
      <c r="K25" s="357">
        <v>0</v>
      </c>
      <c r="L25" s="266">
        <v>0</v>
      </c>
      <c r="M25" s="357">
        <v>0</v>
      </c>
      <c r="N25" s="266">
        <v>0</v>
      </c>
      <c r="O25" s="357">
        <v>0</v>
      </c>
      <c r="P25" s="266">
        <v>0</v>
      </c>
      <c r="Q25" s="357">
        <v>32540</v>
      </c>
      <c r="R25" s="266">
        <v>32540</v>
      </c>
      <c r="S25" s="357">
        <v>315</v>
      </c>
      <c r="T25" s="266">
        <v>315</v>
      </c>
      <c r="U25" s="357">
        <v>25</v>
      </c>
      <c r="V25" s="266">
        <v>25</v>
      </c>
    </row>
    <row r="26" spans="1:23" ht="18" customHeight="1">
      <c r="A26" s="443"/>
      <c r="B26" s="444"/>
      <c r="C26" s="361" t="s">
        <v>231</v>
      </c>
      <c r="D26" s="362"/>
      <c r="E26" s="358">
        <v>1581</v>
      </c>
      <c r="F26" s="293">
        <v>1588</v>
      </c>
      <c r="G26" s="358">
        <v>3422</v>
      </c>
      <c r="H26" s="293">
        <v>3159</v>
      </c>
      <c r="I26" s="358">
        <v>318038</v>
      </c>
      <c r="J26" s="293">
        <v>317963</v>
      </c>
      <c r="K26" s="358">
        <v>865</v>
      </c>
      <c r="L26" s="293">
        <v>885</v>
      </c>
      <c r="M26" s="358">
        <v>-697</v>
      </c>
      <c r="N26" s="293">
        <v>-679</v>
      </c>
      <c r="O26" s="358">
        <v>1988</v>
      </c>
      <c r="P26" s="293">
        <v>1934</v>
      </c>
      <c r="Q26" s="358">
        <v>5761</v>
      </c>
      <c r="R26" s="293">
        <v>5370</v>
      </c>
      <c r="S26" s="358">
        <f>+S23+S24+S25</f>
        <v>1372</v>
      </c>
      <c r="T26" s="293">
        <v>1267</v>
      </c>
      <c r="U26" s="358">
        <v>3991</v>
      </c>
      <c r="V26" s="293">
        <v>3792</v>
      </c>
    </row>
    <row r="27" spans="1:23" ht="18" customHeight="1">
      <c r="A27" s="444"/>
      <c r="B27" s="351" t="s">
        <v>232</v>
      </c>
      <c r="C27" s="352"/>
      <c r="D27" s="352"/>
      <c r="E27" s="363">
        <f>E22+E26</f>
        <v>8100</v>
      </c>
      <c r="F27" s="364">
        <f>F22+F26</f>
        <v>10675</v>
      </c>
      <c r="G27" s="363">
        <v>23511</v>
      </c>
      <c r="H27" s="364">
        <v>24489</v>
      </c>
      <c r="I27" s="363">
        <v>1688009</v>
      </c>
      <c r="J27" s="364">
        <v>1695976.8</v>
      </c>
      <c r="K27" s="363">
        <v>2988</v>
      </c>
      <c r="L27" s="364">
        <v>3030</v>
      </c>
      <c r="M27" s="363">
        <v>1266</v>
      </c>
      <c r="N27" s="364">
        <v>1317</v>
      </c>
      <c r="O27" s="363">
        <v>2586</v>
      </c>
      <c r="P27" s="364">
        <v>2508</v>
      </c>
      <c r="Q27" s="363">
        <v>7196</v>
      </c>
      <c r="R27" s="364">
        <v>6653</v>
      </c>
      <c r="S27" s="363">
        <f>+S22+S26</f>
        <v>2129</v>
      </c>
      <c r="T27" s="364">
        <v>1923</v>
      </c>
      <c r="U27" s="363">
        <v>15315</v>
      </c>
      <c r="V27" s="364">
        <v>15501</v>
      </c>
    </row>
    <row r="28" spans="1:23" ht="18" customHeight="1">
      <c r="A28" s="442" t="s">
        <v>233</v>
      </c>
      <c r="B28" s="442" t="s">
        <v>234</v>
      </c>
      <c r="C28" s="344" t="s">
        <v>235</v>
      </c>
      <c r="D28" s="365" t="s">
        <v>37</v>
      </c>
      <c r="E28" s="356">
        <v>2413</v>
      </c>
      <c r="F28" s="296">
        <v>13061</v>
      </c>
      <c r="G28" s="356">
        <v>12278</v>
      </c>
      <c r="H28" s="296">
        <v>12819</v>
      </c>
      <c r="I28" s="356">
        <v>77665</v>
      </c>
      <c r="J28" s="296">
        <v>78102</v>
      </c>
      <c r="K28" s="356">
        <v>196</v>
      </c>
      <c r="L28" s="296">
        <v>218</v>
      </c>
      <c r="M28" s="356">
        <v>703</v>
      </c>
      <c r="N28" s="296">
        <v>729</v>
      </c>
      <c r="O28" s="356">
        <v>774</v>
      </c>
      <c r="P28" s="296">
        <v>775</v>
      </c>
      <c r="Q28" s="356">
        <v>3037</v>
      </c>
      <c r="R28" s="296">
        <v>2974</v>
      </c>
      <c r="S28" s="356">
        <v>4147</v>
      </c>
      <c r="T28" s="296">
        <v>3687</v>
      </c>
      <c r="U28" s="356">
        <v>5387</v>
      </c>
      <c r="V28" s="296">
        <v>5541</v>
      </c>
    </row>
    <row r="29" spans="1:23" ht="18" customHeight="1">
      <c r="A29" s="443"/>
      <c r="B29" s="443"/>
      <c r="C29" s="348" t="s">
        <v>236</v>
      </c>
      <c r="D29" s="366" t="s">
        <v>38</v>
      </c>
      <c r="E29" s="357">
        <v>2394</v>
      </c>
      <c r="F29" s="266">
        <v>13028</v>
      </c>
      <c r="G29" s="357">
        <v>11946</v>
      </c>
      <c r="H29" s="266">
        <v>12618</v>
      </c>
      <c r="I29" s="357">
        <v>69360</v>
      </c>
      <c r="J29" s="266">
        <v>69192</v>
      </c>
      <c r="K29" s="357">
        <v>205</v>
      </c>
      <c r="L29" s="266">
        <v>197</v>
      </c>
      <c r="M29" s="357">
        <v>653</v>
      </c>
      <c r="N29" s="266">
        <v>641</v>
      </c>
      <c r="O29" s="357">
        <v>609</v>
      </c>
      <c r="P29" s="266">
        <v>611</v>
      </c>
      <c r="Q29" s="357">
        <v>2277</v>
      </c>
      <c r="R29" s="266">
        <v>2083</v>
      </c>
      <c r="S29" s="357">
        <v>3743</v>
      </c>
      <c r="T29" s="266">
        <v>3349</v>
      </c>
      <c r="U29" s="357">
        <v>4897</v>
      </c>
      <c r="V29" s="266">
        <v>5042</v>
      </c>
    </row>
    <row r="30" spans="1:23" ht="18" customHeight="1">
      <c r="A30" s="443"/>
      <c r="B30" s="443"/>
      <c r="C30" s="348" t="s">
        <v>237</v>
      </c>
      <c r="D30" s="366" t="s">
        <v>238</v>
      </c>
      <c r="E30" s="357">
        <v>26</v>
      </c>
      <c r="F30" s="266">
        <v>39</v>
      </c>
      <c r="G30" s="357">
        <v>41</v>
      </c>
      <c r="H30" s="266">
        <v>40</v>
      </c>
      <c r="I30" s="357">
        <v>2004</v>
      </c>
      <c r="J30" s="266">
        <v>1955</v>
      </c>
      <c r="K30" s="357">
        <v>0</v>
      </c>
      <c r="L30" s="266">
        <v>0</v>
      </c>
      <c r="M30" s="357">
        <v>80</v>
      </c>
      <c r="N30" s="266">
        <v>85</v>
      </c>
      <c r="O30" s="357">
        <v>87</v>
      </c>
      <c r="P30" s="266">
        <v>81</v>
      </c>
      <c r="Q30" s="357">
        <v>252</v>
      </c>
      <c r="R30" s="266">
        <v>215</v>
      </c>
      <c r="S30" s="357">
        <v>213</v>
      </c>
      <c r="T30" s="266">
        <v>205</v>
      </c>
      <c r="U30" s="357">
        <v>240</v>
      </c>
      <c r="V30" s="266">
        <v>254</v>
      </c>
    </row>
    <row r="31" spans="1:23" ht="18" customHeight="1">
      <c r="A31" s="443"/>
      <c r="B31" s="443"/>
      <c r="C31" s="359" t="s">
        <v>239</v>
      </c>
      <c r="D31" s="367" t="s">
        <v>240</v>
      </c>
      <c r="E31" s="358">
        <f t="shared" ref="E31:G31" si="0">E28-E29-E30</f>
        <v>-7</v>
      </c>
      <c r="F31" s="293">
        <f t="shared" si="0"/>
        <v>-6</v>
      </c>
      <c r="G31" s="358">
        <f t="shared" si="0"/>
        <v>291</v>
      </c>
      <c r="H31" s="293">
        <f>H28-H29-H30+1</f>
        <v>162</v>
      </c>
      <c r="I31" s="358">
        <f t="shared" ref="I31" si="1">I28-I29-I30</f>
        <v>6301</v>
      </c>
      <c r="J31" s="293">
        <f>J28-J29-J30-1</f>
        <v>6954</v>
      </c>
      <c r="K31" s="358">
        <f t="shared" ref="K31:N31" si="2">K28-K29-K30</f>
        <v>-9</v>
      </c>
      <c r="L31" s="293">
        <f t="shared" si="2"/>
        <v>21</v>
      </c>
      <c r="M31" s="358">
        <f t="shared" si="2"/>
        <v>-30</v>
      </c>
      <c r="N31" s="293">
        <f t="shared" si="2"/>
        <v>3</v>
      </c>
      <c r="O31" s="358">
        <f>O28-O29-O30+1</f>
        <v>79</v>
      </c>
      <c r="P31" s="293">
        <f t="shared" ref="P31:S31" si="3">P28-P29-P30</f>
        <v>83</v>
      </c>
      <c r="Q31" s="358">
        <f t="shared" si="3"/>
        <v>508</v>
      </c>
      <c r="R31" s="293">
        <f t="shared" si="3"/>
        <v>676</v>
      </c>
      <c r="S31" s="358">
        <f t="shared" si="3"/>
        <v>191</v>
      </c>
      <c r="T31" s="293">
        <f>T28-T29-T30-1</f>
        <v>132</v>
      </c>
      <c r="U31" s="358">
        <f>U28-U29-U30+1</f>
        <v>251</v>
      </c>
      <c r="V31" s="293">
        <f t="shared" ref="V31" si="4">V28-V29-V30</f>
        <v>245</v>
      </c>
      <c r="W31" s="368"/>
    </row>
    <row r="32" spans="1:23" ht="18" customHeight="1">
      <c r="A32" s="443"/>
      <c r="B32" s="443"/>
      <c r="C32" s="344" t="s">
        <v>241</v>
      </c>
      <c r="D32" s="365" t="s">
        <v>242</v>
      </c>
      <c r="E32" s="356">
        <v>1</v>
      </c>
      <c r="F32" s="296">
        <v>1</v>
      </c>
      <c r="G32" s="356">
        <v>36</v>
      </c>
      <c r="H32" s="296">
        <v>32</v>
      </c>
      <c r="I32" s="356">
        <v>102</v>
      </c>
      <c r="J32" s="296">
        <v>135</v>
      </c>
      <c r="K32" s="356">
        <v>3</v>
      </c>
      <c r="L32" s="296">
        <v>3</v>
      </c>
      <c r="M32" s="356">
        <v>13</v>
      </c>
      <c r="N32" s="296">
        <v>13</v>
      </c>
      <c r="O32" s="356">
        <v>1</v>
      </c>
      <c r="P32" s="296">
        <v>0.34</v>
      </c>
      <c r="Q32" s="356">
        <v>15</v>
      </c>
      <c r="R32" s="296">
        <v>9</v>
      </c>
      <c r="S32" s="356">
        <v>4</v>
      </c>
      <c r="T32" s="296">
        <v>8</v>
      </c>
      <c r="U32" s="356">
        <v>69</v>
      </c>
      <c r="V32" s="296">
        <v>60</v>
      </c>
    </row>
    <row r="33" spans="1:22" ht="18" customHeight="1">
      <c r="A33" s="443"/>
      <c r="B33" s="443"/>
      <c r="C33" s="348" t="s">
        <v>243</v>
      </c>
      <c r="D33" s="366" t="s">
        <v>244</v>
      </c>
      <c r="E33" s="357">
        <v>0</v>
      </c>
      <c r="F33" s="266">
        <v>0</v>
      </c>
      <c r="G33" s="357">
        <v>54</v>
      </c>
      <c r="H33" s="266">
        <v>41</v>
      </c>
      <c r="I33" s="357">
        <v>6404</v>
      </c>
      <c r="J33" s="266">
        <v>7089</v>
      </c>
      <c r="K33" s="357">
        <v>14</v>
      </c>
      <c r="L33" s="266">
        <v>15</v>
      </c>
      <c r="M33" s="357">
        <v>0.6</v>
      </c>
      <c r="N33" s="266">
        <v>0.7</v>
      </c>
      <c r="O33" s="357">
        <v>1</v>
      </c>
      <c r="P33" s="266">
        <v>0</v>
      </c>
      <c r="Q33" s="357">
        <v>4</v>
      </c>
      <c r="R33" s="266">
        <v>4</v>
      </c>
      <c r="S33" s="357">
        <v>0</v>
      </c>
      <c r="T33" s="266">
        <v>0</v>
      </c>
      <c r="U33" s="357">
        <v>0.17</v>
      </c>
      <c r="V33" s="266">
        <v>0.1</v>
      </c>
    </row>
    <row r="34" spans="1:22" ht="18" customHeight="1">
      <c r="A34" s="443"/>
      <c r="B34" s="444"/>
      <c r="C34" s="359" t="s">
        <v>245</v>
      </c>
      <c r="D34" s="367" t="s">
        <v>246</v>
      </c>
      <c r="E34" s="358">
        <v>-7</v>
      </c>
      <c r="F34" s="293">
        <f>F31+F32-F33-1</f>
        <v>-6</v>
      </c>
      <c r="G34" s="358">
        <f t="shared" ref="G34:H34" si="5">G31+G32-G33</f>
        <v>273</v>
      </c>
      <c r="H34" s="293">
        <f t="shared" si="5"/>
        <v>153</v>
      </c>
      <c r="I34" s="358">
        <f>I31+I32-I33+1</f>
        <v>0</v>
      </c>
      <c r="J34" s="293">
        <f>J31+J32-J33</f>
        <v>0</v>
      </c>
      <c r="K34" s="358">
        <f t="shared" ref="K34:L34" si="6">K31+K32-K33</f>
        <v>-20</v>
      </c>
      <c r="L34" s="293">
        <f t="shared" si="6"/>
        <v>9</v>
      </c>
      <c r="M34" s="358">
        <f>M31+M32-M33+1</f>
        <v>-16.600000000000001</v>
      </c>
      <c r="N34" s="293">
        <f t="shared" ref="N34:O34" si="7">N31+N32-N33</f>
        <v>15.3</v>
      </c>
      <c r="O34" s="358">
        <f t="shared" si="7"/>
        <v>79</v>
      </c>
      <c r="P34" s="293">
        <f>P31+P32-P33+1</f>
        <v>84.34</v>
      </c>
      <c r="Q34" s="358">
        <f t="shared" ref="Q34" si="8">Q31+Q32-Q33</f>
        <v>519</v>
      </c>
      <c r="R34" s="293">
        <f>R31+R32-R33-1</f>
        <v>680</v>
      </c>
      <c r="S34" s="358">
        <f>S31+S32-S33+1</f>
        <v>196</v>
      </c>
      <c r="T34" s="293">
        <f>T31+T32-T33+1</f>
        <v>141</v>
      </c>
      <c r="U34" s="358">
        <f>U31+U32-U33-1</f>
        <v>318.83</v>
      </c>
      <c r="V34" s="293">
        <f t="shared" ref="V34" si="9">V31+V32-V33</f>
        <v>304.89999999999998</v>
      </c>
    </row>
    <row r="35" spans="1:22" ht="18" customHeight="1">
      <c r="A35" s="443"/>
      <c r="B35" s="442" t="s">
        <v>247</v>
      </c>
      <c r="C35" s="344" t="s">
        <v>248</v>
      </c>
      <c r="D35" s="365" t="s">
        <v>249</v>
      </c>
      <c r="E35" s="356">
        <v>7</v>
      </c>
      <c r="F35" s="296">
        <v>6</v>
      </c>
      <c r="G35" s="356">
        <v>0</v>
      </c>
      <c r="H35" s="296">
        <v>0.71</v>
      </c>
      <c r="I35" s="356">
        <v>0</v>
      </c>
      <c r="J35" s="296">
        <v>0</v>
      </c>
      <c r="K35" s="356">
        <v>0</v>
      </c>
      <c r="L35" s="296">
        <v>0</v>
      </c>
      <c r="M35" s="356">
        <v>0</v>
      </c>
      <c r="N35" s="296">
        <v>0</v>
      </c>
      <c r="O35" s="356">
        <v>0</v>
      </c>
      <c r="P35" s="296">
        <v>0</v>
      </c>
      <c r="Q35" s="356">
        <v>0</v>
      </c>
      <c r="R35" s="296">
        <v>0</v>
      </c>
      <c r="S35" s="356">
        <v>0</v>
      </c>
      <c r="T35" s="296">
        <v>0</v>
      </c>
      <c r="U35" s="356">
        <v>0</v>
      </c>
      <c r="V35" s="296">
        <v>75</v>
      </c>
    </row>
    <row r="36" spans="1:22" ht="18" customHeight="1">
      <c r="A36" s="443"/>
      <c r="B36" s="443"/>
      <c r="C36" s="348" t="s">
        <v>250</v>
      </c>
      <c r="D36" s="366" t="s">
        <v>251</v>
      </c>
      <c r="E36" s="357">
        <v>0</v>
      </c>
      <c r="F36" s="266">
        <v>0</v>
      </c>
      <c r="G36" s="357">
        <v>9</v>
      </c>
      <c r="H36" s="266">
        <v>10</v>
      </c>
      <c r="I36" s="357">
        <v>0</v>
      </c>
      <c r="J36" s="266">
        <v>0</v>
      </c>
      <c r="K36" s="357">
        <v>0</v>
      </c>
      <c r="L36" s="266">
        <v>1</v>
      </c>
      <c r="M36" s="357">
        <v>0</v>
      </c>
      <c r="N36" s="266">
        <v>0.1</v>
      </c>
      <c r="O36" s="357">
        <v>0</v>
      </c>
      <c r="P36" s="266">
        <v>0.62</v>
      </c>
      <c r="Q36" s="357">
        <v>0</v>
      </c>
      <c r="R36" s="266">
        <v>0</v>
      </c>
      <c r="S36" s="357">
        <v>0</v>
      </c>
      <c r="T36" s="266">
        <v>0</v>
      </c>
      <c r="U36" s="357">
        <v>5</v>
      </c>
      <c r="V36" s="266">
        <v>107</v>
      </c>
    </row>
    <row r="37" spans="1:22" ht="18" customHeight="1">
      <c r="A37" s="443"/>
      <c r="B37" s="443"/>
      <c r="C37" s="348" t="s">
        <v>252</v>
      </c>
      <c r="D37" s="366" t="s">
        <v>253</v>
      </c>
      <c r="E37" s="357">
        <f t="shared" ref="E37" si="10">E34+E35-E36</f>
        <v>0</v>
      </c>
      <c r="F37" s="266">
        <f>F34+F35-F36</f>
        <v>0</v>
      </c>
      <c r="G37" s="357">
        <f t="shared" ref="G37" si="11">G34+G35-G36</f>
        <v>264</v>
      </c>
      <c r="H37" s="266">
        <f>H34+H35-H36-1</f>
        <v>142.71</v>
      </c>
      <c r="I37" s="357">
        <f t="shared" ref="I37" si="12">I34+I35-I36</f>
        <v>0</v>
      </c>
      <c r="J37" s="266">
        <f>J34+J35-J36</f>
        <v>0</v>
      </c>
      <c r="K37" s="357">
        <f t="shared" ref="K37:O37" si="13">K34+K35-K36</f>
        <v>-20</v>
      </c>
      <c r="L37" s="266">
        <f t="shared" si="13"/>
        <v>8</v>
      </c>
      <c r="M37" s="357">
        <f t="shared" si="13"/>
        <v>-16.600000000000001</v>
      </c>
      <c r="N37" s="266">
        <f t="shared" si="13"/>
        <v>15.200000000000001</v>
      </c>
      <c r="O37" s="357">
        <f t="shared" si="13"/>
        <v>79</v>
      </c>
      <c r="P37" s="266">
        <f>P34+P35-P36-1</f>
        <v>82.72</v>
      </c>
      <c r="Q37" s="357">
        <f t="shared" ref="Q37:R37" si="14">Q34+Q35-Q36</f>
        <v>519</v>
      </c>
      <c r="R37" s="266">
        <f t="shared" si="14"/>
        <v>680</v>
      </c>
      <c r="S37" s="357">
        <f>S34+S35-S36</f>
        <v>196</v>
      </c>
      <c r="T37" s="266">
        <f t="shared" ref="T37:U37" si="15">T34+T35-T36</f>
        <v>141</v>
      </c>
      <c r="U37" s="357">
        <f t="shared" si="15"/>
        <v>313.83</v>
      </c>
      <c r="V37" s="266">
        <f>V34+V35-V36+1</f>
        <v>273.89999999999998</v>
      </c>
    </row>
    <row r="38" spans="1:22" ht="18" customHeight="1">
      <c r="A38" s="443"/>
      <c r="B38" s="443"/>
      <c r="C38" s="348" t="s">
        <v>254</v>
      </c>
      <c r="D38" s="366" t="s">
        <v>255</v>
      </c>
      <c r="E38" s="357">
        <v>0</v>
      </c>
      <c r="F38" s="266">
        <v>0</v>
      </c>
      <c r="G38" s="357">
        <v>0</v>
      </c>
      <c r="H38" s="266">
        <v>0</v>
      </c>
      <c r="I38" s="357">
        <v>0</v>
      </c>
      <c r="J38" s="266">
        <v>0</v>
      </c>
      <c r="K38" s="357">
        <v>0</v>
      </c>
      <c r="L38" s="266">
        <v>0</v>
      </c>
      <c r="M38" s="357">
        <v>0</v>
      </c>
      <c r="N38" s="266">
        <v>0</v>
      </c>
      <c r="O38" s="357">
        <v>0</v>
      </c>
      <c r="P38" s="266">
        <v>0</v>
      </c>
      <c r="Q38" s="357">
        <v>0</v>
      </c>
      <c r="R38" s="266">
        <v>0</v>
      </c>
      <c r="S38" s="357">
        <v>0</v>
      </c>
      <c r="T38" s="266">
        <v>0</v>
      </c>
      <c r="U38" s="357">
        <v>0</v>
      </c>
      <c r="V38" s="266">
        <v>0</v>
      </c>
    </row>
    <row r="39" spans="1:22" ht="18" customHeight="1">
      <c r="A39" s="443"/>
      <c r="B39" s="443"/>
      <c r="C39" s="348" t="s">
        <v>256</v>
      </c>
      <c r="D39" s="366" t="s">
        <v>257</v>
      </c>
      <c r="E39" s="357">
        <v>0</v>
      </c>
      <c r="F39" s="266">
        <v>0</v>
      </c>
      <c r="G39" s="357">
        <v>0</v>
      </c>
      <c r="H39" s="266">
        <v>0</v>
      </c>
      <c r="I39" s="357">
        <v>0</v>
      </c>
      <c r="J39" s="266">
        <v>0</v>
      </c>
      <c r="K39" s="357">
        <v>0</v>
      </c>
      <c r="L39" s="266">
        <v>0</v>
      </c>
      <c r="M39" s="357">
        <v>0</v>
      </c>
      <c r="N39" s="266">
        <v>0</v>
      </c>
      <c r="O39" s="357">
        <v>0</v>
      </c>
      <c r="P39" s="266">
        <v>0</v>
      </c>
      <c r="Q39" s="357">
        <v>0</v>
      </c>
      <c r="R39" s="266">
        <v>0</v>
      </c>
      <c r="S39" s="357">
        <v>0</v>
      </c>
      <c r="T39" s="266">
        <v>0</v>
      </c>
      <c r="U39" s="357">
        <v>0</v>
      </c>
      <c r="V39" s="266">
        <v>0</v>
      </c>
    </row>
    <row r="40" spans="1:22" ht="18" customHeight="1">
      <c r="A40" s="443"/>
      <c r="B40" s="443"/>
      <c r="C40" s="348" t="s">
        <v>258</v>
      </c>
      <c r="D40" s="366" t="s">
        <v>259</v>
      </c>
      <c r="E40" s="357">
        <v>0</v>
      </c>
      <c r="F40" s="266">
        <v>0</v>
      </c>
      <c r="G40" s="357">
        <v>0</v>
      </c>
      <c r="H40" s="266">
        <v>0</v>
      </c>
      <c r="I40" s="357">
        <v>0</v>
      </c>
      <c r="J40" s="266">
        <v>0</v>
      </c>
      <c r="K40" s="357">
        <v>-2</v>
      </c>
      <c r="L40" s="266">
        <v>3</v>
      </c>
      <c r="M40" s="357">
        <v>1</v>
      </c>
      <c r="N40" s="266">
        <v>0.9</v>
      </c>
      <c r="O40" s="357">
        <v>25</v>
      </c>
      <c r="P40" s="266">
        <v>26</v>
      </c>
      <c r="Q40" s="357">
        <v>129</v>
      </c>
      <c r="R40" s="266">
        <v>-298</v>
      </c>
      <c r="S40" s="357">
        <v>91</v>
      </c>
      <c r="T40" s="266">
        <v>70</v>
      </c>
      <c r="U40" s="357">
        <v>105</v>
      </c>
      <c r="V40" s="266">
        <v>112</v>
      </c>
    </row>
    <row r="41" spans="1:22" ht="18" customHeight="1">
      <c r="A41" s="443"/>
      <c r="B41" s="443"/>
      <c r="C41" s="369" t="s">
        <v>260</v>
      </c>
      <c r="D41" s="366" t="s">
        <v>261</v>
      </c>
      <c r="E41" s="357">
        <f t="shared" ref="E41:G41" si="16">E34+E35-E36-E40</f>
        <v>0</v>
      </c>
      <c r="F41" s="266">
        <f t="shared" si="16"/>
        <v>0</v>
      </c>
      <c r="G41" s="357">
        <f t="shared" si="16"/>
        <v>264</v>
      </c>
      <c r="H41" s="266">
        <f>H34+H35-H36-H40-1</f>
        <v>142.71</v>
      </c>
      <c r="I41" s="357">
        <f t="shared" ref="I41:O41" si="17">I34+I35-I36-I40</f>
        <v>0</v>
      </c>
      <c r="J41" s="266">
        <f t="shared" si="17"/>
        <v>0</v>
      </c>
      <c r="K41" s="357">
        <f>K34+K35-K36-K40-1</f>
        <v>-19</v>
      </c>
      <c r="L41" s="266">
        <f t="shared" si="17"/>
        <v>5</v>
      </c>
      <c r="M41" s="357">
        <f t="shared" si="17"/>
        <v>-17.600000000000001</v>
      </c>
      <c r="N41" s="266">
        <f t="shared" si="17"/>
        <v>14.3</v>
      </c>
      <c r="O41" s="357">
        <f t="shared" si="17"/>
        <v>54</v>
      </c>
      <c r="P41" s="266">
        <f>P34+P35-P36-P40-1</f>
        <v>56.72</v>
      </c>
      <c r="Q41" s="357">
        <f t="shared" ref="Q41" si="18">Q34+Q35-Q36-Q40</f>
        <v>390</v>
      </c>
      <c r="R41" s="266">
        <f>R34+R35-R36-R40+1</f>
        <v>979</v>
      </c>
      <c r="S41" s="357">
        <f t="shared" ref="S41:U41" si="19">S34+S35-S36-S40</f>
        <v>105</v>
      </c>
      <c r="T41" s="266">
        <f t="shared" si="19"/>
        <v>71</v>
      </c>
      <c r="U41" s="357">
        <f t="shared" si="19"/>
        <v>208.82999999999998</v>
      </c>
      <c r="V41" s="266">
        <v>162</v>
      </c>
    </row>
    <row r="42" spans="1:22" ht="18" customHeight="1">
      <c r="A42" s="443"/>
      <c r="B42" s="443"/>
      <c r="C42" s="445" t="s">
        <v>262</v>
      </c>
      <c r="D42" s="446"/>
      <c r="E42" s="357">
        <f t="shared" ref="E42:F42" si="20">E37+E38-E39-E40</f>
        <v>0</v>
      </c>
      <c r="F42" s="266">
        <f t="shared" si="20"/>
        <v>0</v>
      </c>
      <c r="G42" s="357">
        <f>G37+G38-G39-G40</f>
        <v>264</v>
      </c>
      <c r="H42" s="266">
        <f>H37+H38-H39-H40</f>
        <v>142.71</v>
      </c>
      <c r="I42" s="357">
        <f t="shared" ref="I42:J42" si="21">I37+I38-I39-I40</f>
        <v>0</v>
      </c>
      <c r="J42" s="266">
        <f t="shared" si="21"/>
        <v>0</v>
      </c>
      <c r="K42" s="357">
        <f>K37+K38-K39-K40-1</f>
        <v>-19</v>
      </c>
      <c r="L42" s="266">
        <v>0</v>
      </c>
      <c r="M42" s="357">
        <v>0</v>
      </c>
      <c r="N42" s="266">
        <v>0</v>
      </c>
      <c r="O42" s="357">
        <f t="shared" ref="O42" si="22">O37+O38-O39-O40</f>
        <v>54</v>
      </c>
      <c r="P42" s="266">
        <v>0</v>
      </c>
      <c r="Q42" s="357">
        <f t="shared" ref="Q42" si="23">Q37+Q38-Q39-Q40</f>
        <v>390</v>
      </c>
      <c r="R42" s="266">
        <v>0</v>
      </c>
      <c r="S42" s="357">
        <v>0</v>
      </c>
      <c r="T42" s="266">
        <v>0</v>
      </c>
      <c r="U42" s="357">
        <v>0</v>
      </c>
      <c r="V42" s="266">
        <v>0</v>
      </c>
    </row>
    <row r="43" spans="1:22" ht="18" customHeight="1">
      <c r="A43" s="443"/>
      <c r="B43" s="443"/>
      <c r="C43" s="348" t="s">
        <v>263</v>
      </c>
      <c r="D43" s="366" t="s">
        <v>264</v>
      </c>
      <c r="E43" s="357">
        <v>1561</v>
      </c>
      <c r="F43" s="266">
        <v>1568</v>
      </c>
      <c r="G43" s="357">
        <v>3109</v>
      </c>
      <c r="H43" s="266">
        <v>2966</v>
      </c>
      <c r="I43" s="357">
        <v>0</v>
      </c>
      <c r="J43" s="266">
        <v>0</v>
      </c>
      <c r="K43" s="357">
        <v>-178</v>
      </c>
      <c r="L43" s="266">
        <v>-183</v>
      </c>
      <c r="M43" s="357">
        <v>-3679</v>
      </c>
      <c r="N43" s="266">
        <v>-3693</v>
      </c>
      <c r="O43" s="357">
        <v>434</v>
      </c>
      <c r="P43" s="266">
        <v>378</v>
      </c>
      <c r="Q43" s="357">
        <v>-27269</v>
      </c>
      <c r="R43" s="266">
        <v>-28248</v>
      </c>
      <c r="S43" s="357">
        <v>637</v>
      </c>
      <c r="T43" s="266">
        <v>567</v>
      </c>
      <c r="U43" s="357">
        <v>1707</v>
      </c>
      <c r="V43" s="266">
        <v>1666</v>
      </c>
    </row>
    <row r="44" spans="1:22" ht="18" customHeight="1">
      <c r="A44" s="444"/>
      <c r="B44" s="444"/>
      <c r="C44" s="359" t="s">
        <v>265</v>
      </c>
      <c r="D44" s="370" t="s">
        <v>266</v>
      </c>
      <c r="E44" s="358">
        <f t="shared" ref="E44" si="24">E41+E43</f>
        <v>1561</v>
      </c>
      <c r="F44" s="293">
        <f>F41+F43</f>
        <v>1568</v>
      </c>
      <c r="G44" s="358">
        <f>G41+G43-1</f>
        <v>3372</v>
      </c>
      <c r="H44" s="293">
        <f>H41+H43</f>
        <v>3108.71</v>
      </c>
      <c r="I44" s="358">
        <f t="shared" ref="I44:J44" si="25">I41+I43</f>
        <v>0</v>
      </c>
      <c r="J44" s="293">
        <f t="shared" si="25"/>
        <v>0</v>
      </c>
      <c r="K44" s="358">
        <f>K41+K43-1</f>
        <v>-198</v>
      </c>
      <c r="L44" s="293">
        <f t="shared" ref="L44:O44" si="26">L41+L43</f>
        <v>-178</v>
      </c>
      <c r="M44" s="358">
        <f t="shared" si="26"/>
        <v>-3696.6</v>
      </c>
      <c r="N44" s="293">
        <f t="shared" si="26"/>
        <v>-3678.7</v>
      </c>
      <c r="O44" s="358">
        <f t="shared" si="26"/>
        <v>488</v>
      </c>
      <c r="P44" s="293">
        <f>P41+P43-1</f>
        <v>433.72</v>
      </c>
      <c r="Q44" s="358">
        <f t="shared" ref="Q44:S44" si="27">Q41+Q43</f>
        <v>-26879</v>
      </c>
      <c r="R44" s="293">
        <f t="shared" si="27"/>
        <v>-27269</v>
      </c>
      <c r="S44" s="358">
        <f t="shared" si="27"/>
        <v>742</v>
      </c>
      <c r="T44" s="293">
        <f>T41+T43-1</f>
        <v>637</v>
      </c>
      <c r="U44" s="358">
        <f t="shared" ref="U44" si="28">U41+U43</f>
        <v>1915.83</v>
      </c>
      <c r="V44" s="293">
        <v>1827</v>
      </c>
    </row>
    <row r="45" spans="1:22" ht="14.1" customHeight="1">
      <c r="A45" s="331" t="s">
        <v>267</v>
      </c>
    </row>
    <row r="46" spans="1:22" ht="14.1" customHeight="1">
      <c r="A46" s="331" t="s">
        <v>268</v>
      </c>
    </row>
    <row r="47" spans="1:22">
      <c r="A47" s="371"/>
    </row>
  </sheetData>
  <mergeCells count="18">
    <mergeCell ref="U6:V6"/>
    <mergeCell ref="A8:A14"/>
    <mergeCell ref="B9:B14"/>
    <mergeCell ref="A15:A27"/>
    <mergeCell ref="B15:B18"/>
    <mergeCell ref="B19:B22"/>
    <mergeCell ref="B23:B26"/>
    <mergeCell ref="E6:F6"/>
    <mergeCell ref="G6:H6"/>
    <mergeCell ref="K6:L6"/>
    <mergeCell ref="M6:N6"/>
    <mergeCell ref="O6:P6"/>
    <mergeCell ref="Q6:R6"/>
    <mergeCell ref="A28:A44"/>
    <mergeCell ref="B28:B34"/>
    <mergeCell ref="B35:B44"/>
    <mergeCell ref="C42:D42"/>
    <mergeCell ref="S6:T6"/>
  </mergeCells>
  <phoneticPr fontId="18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0" firstPageNumber="5" orientation="landscape" useFirstPageNumber="1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1.普通会計予算</vt:lpstr>
      <vt:lpstr>2.公営企業会計予算</vt:lpstr>
      <vt:lpstr>2.公営企業会計予算 (2)</vt:lpstr>
      <vt:lpstr>3.(1)普通会計決算</vt:lpstr>
      <vt:lpstr>3.(2)財政指標等</vt:lpstr>
      <vt:lpstr>4.公営企業会計決算</vt:lpstr>
      <vt:lpstr>4.公営企業会計決算 (2)</vt:lpstr>
      <vt:lpstr>5.三セク決算</vt:lpstr>
      <vt:lpstr>'1.普通会計予算'!Print_Area</vt:lpstr>
      <vt:lpstr>'2.公営企業会計予算'!Print_Area</vt:lpstr>
      <vt:lpstr>'2.公営企業会計予算 (2)'!Print_Area</vt:lpstr>
      <vt:lpstr>'3.(1)普通会計決算'!Print_Area</vt:lpstr>
      <vt:lpstr>'3.(2)財政指標等'!Print_Area</vt:lpstr>
      <vt:lpstr>'4.公営企業会計決算'!Print_Area</vt:lpstr>
      <vt:lpstr>'4.公営企業会計決算 (2)'!Print_Area</vt:lpstr>
      <vt:lpstr>'5.三セク決算'!Print_Area</vt:lpstr>
      <vt:lpstr>'2.公営企業会計予算'!Print_Titles</vt:lpstr>
      <vt:lpstr>'2.公営企業会計予算 (2)'!Print_Titles</vt:lpstr>
      <vt:lpstr>'4.公営企業会計決算'!Print_Titles</vt:lpstr>
      <vt:lpstr>'4.公営企業会計決算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2021-08-23T07:47:44Z</cp:lastPrinted>
  <dcterms:created xsi:type="dcterms:W3CDTF">2021-09-27T00:46:33Z</dcterms:created>
  <dcterms:modified xsi:type="dcterms:W3CDTF">2021-09-27T00:46:33Z</dcterms:modified>
</cp:coreProperties>
</file>