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3年度\02 団体回答\02 政令市\55　新潟市\"/>
    </mc:Choice>
  </mc:AlternateContent>
  <xr:revisionPtr revIDLastSave="0" documentId="8_{3078B06E-13B0-4605-B5B8-5DF5022B7E9A}" xr6:coauthVersionLast="47" xr6:coauthVersionMax="47" xr10:uidLastSave="{00000000-0000-0000-0000-000000000000}"/>
  <bookViews>
    <workbookView xWindow="2340" yWindow="2340" windowWidth="21600" windowHeight="11265" tabRatio="713" xr2:uid="{00000000-000D-0000-FFFF-FFFF00000000}"/>
  </bookViews>
  <sheets>
    <sheet name="1.普通会計予算" sheetId="2" r:id="rId1"/>
    <sheet name="2.公営企業会計予算" sheetId="6" r:id="rId2"/>
    <sheet name="3.(1)普通会計決算" sheetId="7" r:id="rId3"/>
    <sheet name="3.(2)財政指標等" sheetId="8" r:id="rId4"/>
    <sheet name="4.公営企業会計決算" sheetId="9" r:id="rId5"/>
    <sheet name="5.三セク決算" sheetId="10" r:id="rId6"/>
  </sheets>
  <definedNames>
    <definedName name="_xlnm.Print_Area" localSheetId="0">'1.普通会計予算'!$A$1:$I$42</definedName>
    <definedName name="_xlnm.Print_Area" localSheetId="1">'2.公営企業会計予算'!$A$1:$O$50</definedName>
    <definedName name="_xlnm.Print_Area" localSheetId="2">'3.(1)普通会計決算'!$A$1:$I$42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  <definedName name="_xlnm.Print_Titles" localSheetId="1">'2.公営企業会計予算'!$1:$4</definedName>
    <definedName name="_xlnm.Print_Titles" localSheetId="4">'4.公営企業会計決算'!$1:$4</definedName>
  </definedNames>
  <calcPr calcId="191029"/>
</workbook>
</file>

<file path=xl/calcChain.xml><?xml version="1.0" encoding="utf-8"?>
<calcChain xmlns="http://schemas.openxmlformats.org/spreadsheetml/2006/main">
  <c r="G18" i="10" l="1"/>
  <c r="E31" i="10"/>
  <c r="E27" i="10"/>
  <c r="K26" i="10"/>
  <c r="K22" i="10"/>
  <c r="K27" i="10" s="1"/>
  <c r="K18" i="10"/>
  <c r="G26" i="10"/>
  <c r="G22" i="10"/>
  <c r="G27" i="10" s="1"/>
  <c r="J31" i="10"/>
  <c r="E26" i="10"/>
  <c r="E22" i="10"/>
  <c r="E18" i="10"/>
  <c r="F18" i="10"/>
  <c r="I22" i="10"/>
  <c r="I27" i="10" s="1"/>
  <c r="I26" i="10"/>
  <c r="J34" i="10" l="1"/>
  <c r="J37" i="10" s="1"/>
  <c r="J26" i="10"/>
  <c r="J22" i="10"/>
  <c r="J27" i="10" s="1"/>
  <c r="J18" i="10"/>
  <c r="H31" i="10"/>
  <c r="H34" i="10" s="1"/>
  <c r="H26" i="10"/>
  <c r="H27" i="10" s="1"/>
  <c r="H22" i="10"/>
  <c r="H18" i="10"/>
  <c r="J41" i="10" l="1"/>
  <c r="J44" i="10" s="1"/>
  <c r="J42" i="10"/>
  <c r="H41" i="10"/>
  <c r="H44" i="10" s="1"/>
  <c r="H37" i="10"/>
  <c r="H42" i="10" s="1"/>
  <c r="F31" i="10"/>
  <c r="F34" i="10" s="1"/>
  <c r="F26" i="10"/>
  <c r="F22" i="10"/>
  <c r="F27" i="10" s="1"/>
  <c r="F37" i="10" l="1"/>
  <c r="F42" i="10" s="1"/>
  <c r="F41" i="10"/>
  <c r="F44" i="10" s="1"/>
  <c r="F10" i="7"/>
  <c r="I38" i="2"/>
  <c r="I29" i="8"/>
  <c r="H29" i="8"/>
  <c r="I20" i="8"/>
  <c r="I10" i="8"/>
  <c r="H10" i="8"/>
  <c r="G29" i="8"/>
  <c r="F29" i="8"/>
  <c r="H24" i="8"/>
  <c r="H22" i="8" s="1"/>
  <c r="G24" i="8"/>
  <c r="G22" i="8"/>
  <c r="F22" i="8"/>
  <c r="E22" i="8"/>
  <c r="H20" i="8"/>
  <c r="G20" i="8"/>
  <c r="E20" i="8"/>
  <c r="H19" i="8"/>
  <c r="G19" i="8"/>
  <c r="G23" i="8" s="1"/>
  <c r="F19" i="8"/>
  <c r="E19" i="8"/>
  <c r="E23" i="8" s="1"/>
  <c r="F16" i="8"/>
  <c r="H12" i="8"/>
  <c r="G10" i="8"/>
  <c r="G12" i="8" s="1"/>
  <c r="F10" i="8"/>
  <c r="F12" i="8" s="1"/>
  <c r="F8" i="8"/>
  <c r="F20" i="8" s="1"/>
  <c r="F27" i="7"/>
  <c r="F23" i="7"/>
  <c r="F40" i="7"/>
  <c r="F34" i="7"/>
  <c r="F36" i="7"/>
  <c r="F21" i="7"/>
  <c r="H21" i="7"/>
  <c r="F21" i="8" l="1"/>
  <c r="H23" i="8"/>
  <c r="F23" i="8"/>
  <c r="G21" i="8"/>
  <c r="H21" i="8"/>
  <c r="E21" i="8"/>
  <c r="I44" i="9"/>
  <c r="H44" i="9"/>
  <c r="I39" i="9"/>
  <c r="H39" i="9"/>
  <c r="I44" i="6"/>
  <c r="H44" i="6"/>
  <c r="I39" i="6"/>
  <c r="I45" i="6" s="1"/>
  <c r="H39" i="6"/>
  <c r="I45" i="9" l="1"/>
  <c r="H45" i="6"/>
  <c r="H45" i="9"/>
  <c r="G27" i="9"/>
  <c r="F21" i="9"/>
  <c r="F24" i="9" s="1"/>
  <c r="F27" i="9" s="1"/>
  <c r="F15" i="9"/>
  <c r="F14" i="9"/>
  <c r="F11" i="9"/>
  <c r="F8" i="9"/>
  <c r="G27" i="6"/>
  <c r="F21" i="6"/>
  <c r="F24" i="6" s="1"/>
  <c r="F27" i="6" s="1"/>
  <c r="F15" i="6"/>
  <c r="F14" i="6"/>
  <c r="F11" i="6"/>
  <c r="F8" i="6"/>
  <c r="F16" i="6" s="1"/>
  <c r="F16" i="9" l="1"/>
  <c r="K44" i="9"/>
  <c r="J44" i="9"/>
  <c r="K39" i="9"/>
  <c r="K45" i="9" s="1"/>
  <c r="J39" i="9"/>
  <c r="J45" i="9" s="1"/>
  <c r="K44" i="6"/>
  <c r="J44" i="6"/>
  <c r="K39" i="6"/>
  <c r="K45" i="6" s="1"/>
  <c r="J39" i="6"/>
  <c r="J45" i="6" l="1"/>
  <c r="I24" i="9"/>
  <c r="I27" i="9" s="1"/>
  <c r="H24" i="9"/>
  <c r="H27" i="9" s="1"/>
  <c r="I16" i="9"/>
  <c r="H16" i="9"/>
  <c r="I15" i="9"/>
  <c r="H15" i="9"/>
  <c r="I14" i="9"/>
  <c r="H14" i="9"/>
  <c r="I24" i="6"/>
  <c r="I27" i="6" s="1"/>
  <c r="H24" i="6"/>
  <c r="H27" i="6" s="1"/>
  <c r="I16" i="6"/>
  <c r="H16" i="6"/>
  <c r="I15" i="6"/>
  <c r="H15" i="6"/>
  <c r="I14" i="6"/>
  <c r="H14" i="6"/>
  <c r="G44" i="9" l="1"/>
  <c r="F44" i="9"/>
  <c r="G39" i="9"/>
  <c r="G45" i="9" s="1"/>
  <c r="F39" i="9"/>
  <c r="F45" i="9" s="1"/>
  <c r="G44" i="6"/>
  <c r="F44" i="6"/>
  <c r="G39" i="6"/>
  <c r="G45" i="6" s="1"/>
  <c r="F39" i="6"/>
  <c r="F45" i="6" s="1"/>
  <c r="K24" i="9" l="1"/>
  <c r="K27" i="9" s="1"/>
  <c r="J24" i="9"/>
  <c r="J27" i="9" s="1"/>
  <c r="K16" i="9"/>
  <c r="J16" i="9"/>
  <c r="K15" i="9"/>
  <c r="J15" i="9"/>
  <c r="K14" i="9"/>
  <c r="J14" i="9"/>
  <c r="K24" i="6"/>
  <c r="K27" i="6" s="1"/>
  <c r="J24" i="6"/>
  <c r="J27" i="6" s="1"/>
  <c r="K16" i="6"/>
  <c r="J16" i="6"/>
  <c r="K15" i="6"/>
  <c r="J15" i="6"/>
  <c r="K14" i="6"/>
  <c r="J14" i="6"/>
  <c r="F27" i="2" l="1"/>
  <c r="H27" i="2"/>
  <c r="F23" i="2"/>
  <c r="H23" i="2"/>
  <c r="F35" i="2"/>
  <c r="F34" i="2" s="1"/>
  <c r="H35" i="2"/>
  <c r="H34" i="2" s="1"/>
  <c r="H40" i="2" s="1"/>
  <c r="F21" i="2"/>
  <c r="F10" i="2"/>
  <c r="H35" i="7"/>
  <c r="H34" i="7" s="1"/>
  <c r="H27" i="7"/>
  <c r="H23" i="7"/>
  <c r="H40" i="7" s="1"/>
  <c r="H16" i="2" l="1"/>
  <c r="H21" i="2" s="1"/>
  <c r="H10" i="2"/>
  <c r="I16" i="2" l="1"/>
  <c r="I24" i="8"/>
  <c r="I40" i="7"/>
  <c r="AC14" i="7" s="1"/>
  <c r="G9" i="7"/>
  <c r="AD5" i="7" s="1"/>
  <c r="F40" i="2"/>
  <c r="G38" i="2" s="1"/>
  <c r="G20" i="2"/>
  <c r="AJ5" i="2" s="1"/>
  <c r="I36" i="2"/>
  <c r="N31" i="10"/>
  <c r="N34" i="10" s="1"/>
  <c r="M31" i="10"/>
  <c r="M34" i="10" s="1"/>
  <c r="K31" i="10"/>
  <c r="K34" i="10" s="1"/>
  <c r="K41" i="10" s="1"/>
  <c r="K44" i="10" s="1"/>
  <c r="I31" i="10"/>
  <c r="I34" i="10" s="1"/>
  <c r="I41" i="10" s="1"/>
  <c r="G31" i="10"/>
  <c r="G34" i="10" s="1"/>
  <c r="E34" i="10"/>
  <c r="O44" i="9"/>
  <c r="N44" i="9"/>
  <c r="M44" i="9"/>
  <c r="L44" i="9"/>
  <c r="O39" i="9"/>
  <c r="N39" i="9"/>
  <c r="M39" i="9"/>
  <c r="L39" i="9"/>
  <c r="O24" i="9"/>
  <c r="O27" i="9"/>
  <c r="N24" i="9"/>
  <c r="N27" i="9" s="1"/>
  <c r="M24" i="9"/>
  <c r="M27" i="9"/>
  <c r="L24" i="9"/>
  <c r="L27" i="9" s="1"/>
  <c r="O16" i="9"/>
  <c r="N16" i="9"/>
  <c r="M16" i="9"/>
  <c r="L16" i="9"/>
  <c r="O15" i="9"/>
  <c r="N15" i="9"/>
  <c r="M15" i="9"/>
  <c r="L15" i="9"/>
  <c r="O14" i="9"/>
  <c r="N14" i="9"/>
  <c r="M14" i="9"/>
  <c r="L14" i="9"/>
  <c r="I19" i="8"/>
  <c r="I21" i="8" s="1"/>
  <c r="AS2" i="8" s="1"/>
  <c r="AS3" i="8"/>
  <c r="AR3" i="8"/>
  <c r="AQ3" i="8"/>
  <c r="AP3" i="8"/>
  <c r="AO3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R2" i="8"/>
  <c r="AQ2" i="8"/>
  <c r="AP2" i="8"/>
  <c r="AO2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1" i="8"/>
  <c r="I39" i="7"/>
  <c r="I38" i="7"/>
  <c r="I37" i="7"/>
  <c r="I36" i="7"/>
  <c r="I35" i="7"/>
  <c r="AK14" i="7" s="1"/>
  <c r="I34" i="7"/>
  <c r="AJ14" i="7" s="1"/>
  <c r="I33" i="7"/>
  <c r="I32" i="7"/>
  <c r="AI14" i="7" s="1"/>
  <c r="I31" i="7"/>
  <c r="I30" i="7"/>
  <c r="I29" i="7"/>
  <c r="I28" i="7"/>
  <c r="AH14" i="7" s="1"/>
  <c r="I27" i="7"/>
  <c r="AG14" i="7" s="1"/>
  <c r="I26" i="7"/>
  <c r="AF14" i="7" s="1"/>
  <c r="I25" i="7"/>
  <c r="I24" i="7"/>
  <c r="AE14" i="7" s="1"/>
  <c r="I23" i="7"/>
  <c r="AD14" i="7" s="1"/>
  <c r="I21" i="7"/>
  <c r="AK6" i="7" s="1"/>
  <c r="I20" i="7"/>
  <c r="AJ6" i="7" s="1"/>
  <c r="I19" i="7"/>
  <c r="I18" i="7"/>
  <c r="I17" i="7"/>
  <c r="AI6" i="7" s="1"/>
  <c r="I16" i="7"/>
  <c r="I15" i="7"/>
  <c r="AH6" i="7" s="1"/>
  <c r="AA14" i="7"/>
  <c r="I14" i="7"/>
  <c r="AG6" i="7" s="1"/>
  <c r="AA13" i="7"/>
  <c r="I13" i="7"/>
  <c r="AF6" i="7" s="1"/>
  <c r="AK12" i="7"/>
  <c r="AJ12" i="7"/>
  <c r="AI12" i="7"/>
  <c r="AH12" i="7"/>
  <c r="AG12" i="7"/>
  <c r="AF12" i="7"/>
  <c r="AE12" i="7"/>
  <c r="AD12" i="7"/>
  <c r="AA12" i="7"/>
  <c r="I12" i="7"/>
  <c r="I11" i="7"/>
  <c r="I10" i="7"/>
  <c r="AE6" i="7" s="1"/>
  <c r="I9" i="7"/>
  <c r="AD6" i="7" s="1"/>
  <c r="AA6" i="7"/>
  <c r="AA5" i="7"/>
  <c r="AK4" i="7"/>
  <c r="AJ4" i="7"/>
  <c r="AI4" i="7"/>
  <c r="AH4" i="7"/>
  <c r="AG4" i="7"/>
  <c r="AF4" i="7"/>
  <c r="AE4" i="7"/>
  <c r="AD4" i="7"/>
  <c r="AA4" i="7"/>
  <c r="O44" i="6"/>
  <c r="N44" i="6"/>
  <c r="M44" i="6"/>
  <c r="L44" i="6"/>
  <c r="O39" i="6"/>
  <c r="O45" i="6" s="1"/>
  <c r="N39" i="6"/>
  <c r="N45" i="6" s="1"/>
  <c r="M39" i="6"/>
  <c r="L39" i="6"/>
  <c r="L45" i="6" s="1"/>
  <c r="O24" i="6"/>
  <c r="O27" i="6" s="1"/>
  <c r="N24" i="6"/>
  <c r="N27" i="6" s="1"/>
  <c r="M24" i="6"/>
  <c r="M27" i="6" s="1"/>
  <c r="L24" i="6"/>
  <c r="L27" i="6" s="1"/>
  <c r="O16" i="6"/>
  <c r="N16" i="6"/>
  <c r="M16" i="6"/>
  <c r="L16" i="6"/>
  <c r="O15" i="6"/>
  <c r="N15" i="6"/>
  <c r="M15" i="6"/>
  <c r="L15" i="6"/>
  <c r="O14" i="6"/>
  <c r="N14" i="6"/>
  <c r="M14" i="6"/>
  <c r="L14" i="6"/>
  <c r="I39" i="2"/>
  <c r="I37" i="2"/>
  <c r="I35" i="2"/>
  <c r="AK14" i="2" s="1"/>
  <c r="I34" i="2"/>
  <c r="AJ14" i="2" s="1"/>
  <c r="I33" i="2"/>
  <c r="I32" i="2"/>
  <c r="AI14" i="2"/>
  <c r="I31" i="2"/>
  <c r="I30" i="2"/>
  <c r="I29" i="2"/>
  <c r="I28" i="2"/>
  <c r="AH14" i="2" s="1"/>
  <c r="I27" i="2"/>
  <c r="AG14" i="2" s="1"/>
  <c r="I26" i="2"/>
  <c r="AF14" i="2"/>
  <c r="I25" i="2"/>
  <c r="I24" i="2"/>
  <c r="AE14" i="2" s="1"/>
  <c r="I23" i="2"/>
  <c r="AD14" i="2" s="1"/>
  <c r="AK12" i="2"/>
  <c r="AJ12" i="2"/>
  <c r="AI12" i="2"/>
  <c r="AH12" i="2"/>
  <c r="AG12" i="2"/>
  <c r="AF12" i="2"/>
  <c r="AE12" i="2"/>
  <c r="AD12" i="2"/>
  <c r="I21" i="2"/>
  <c r="AK6" i="2" s="1"/>
  <c r="AK4" i="2"/>
  <c r="I20" i="2"/>
  <c r="AJ6" i="2" s="1"/>
  <c r="AJ4" i="2"/>
  <c r="I17" i="2"/>
  <c r="AI6" i="2" s="1"/>
  <c r="AI4" i="2"/>
  <c r="I15" i="2"/>
  <c r="AH6" i="2" s="1"/>
  <c r="AH4" i="2"/>
  <c r="I14" i="2"/>
  <c r="AG6" i="2" s="1"/>
  <c r="AG4" i="2"/>
  <c r="I13" i="2"/>
  <c r="AF6" i="2" s="1"/>
  <c r="AF4" i="2"/>
  <c r="I10" i="2"/>
  <c r="AE6" i="2" s="1"/>
  <c r="AE4" i="2"/>
  <c r="I9" i="2"/>
  <c r="AD6" i="2" s="1"/>
  <c r="AD4" i="2"/>
  <c r="AA12" i="2"/>
  <c r="AA4" i="2"/>
  <c r="I11" i="2"/>
  <c r="I12" i="2"/>
  <c r="I18" i="2"/>
  <c r="I19" i="2"/>
  <c r="E37" i="10" l="1"/>
  <c r="E42" i="10" s="1"/>
  <c r="M45" i="9"/>
  <c r="K37" i="10"/>
  <c r="K42" i="10" s="1"/>
  <c r="O45" i="9"/>
  <c r="G40" i="2"/>
  <c r="G31" i="2"/>
  <c r="G34" i="2"/>
  <c r="AJ13" i="2" s="1"/>
  <c r="AC4" i="2"/>
  <c r="G13" i="2"/>
  <c r="AF5" i="2" s="1"/>
  <c r="G21" i="2"/>
  <c r="AK5" i="2" s="1"/>
  <c r="G31" i="7"/>
  <c r="G39" i="7"/>
  <c r="N45" i="9"/>
  <c r="G20" i="7"/>
  <c r="AJ5" i="7" s="1"/>
  <c r="G10" i="7"/>
  <c r="AE5" i="7" s="1"/>
  <c r="G24" i="7"/>
  <c r="AE13" i="7" s="1"/>
  <c r="G28" i="7"/>
  <c r="AH13" i="7" s="1"/>
  <c r="G32" i="7"/>
  <c r="AI13" i="7" s="1"/>
  <c r="G36" i="7"/>
  <c r="G40" i="7"/>
  <c r="G21" i="7"/>
  <c r="AK5" i="7" s="1"/>
  <c r="G25" i="7"/>
  <c r="G29" i="7"/>
  <c r="G33" i="7"/>
  <c r="G37" i="7"/>
  <c r="G26" i="2"/>
  <c r="AF13" i="2" s="1"/>
  <c r="G26" i="7"/>
  <c r="AF13" i="7" s="1"/>
  <c r="G30" i="7"/>
  <c r="G34" i="7"/>
  <c r="AJ13" i="7" s="1"/>
  <c r="G38" i="7"/>
  <c r="G17" i="7"/>
  <c r="AI5" i="7" s="1"/>
  <c r="E41" i="10"/>
  <c r="E44" i="10" s="1"/>
  <c r="G19" i="7"/>
  <c r="G23" i="7"/>
  <c r="AD13" i="7" s="1"/>
  <c r="G14" i="7"/>
  <c r="AG5" i="7" s="1"/>
  <c r="G12" i="7"/>
  <c r="AC12" i="7"/>
  <c r="G27" i="7"/>
  <c r="AG13" i="7" s="1"/>
  <c r="G35" i="7"/>
  <c r="AK13" i="7" s="1"/>
  <c r="I37" i="10"/>
  <c r="I42" i="10" s="1"/>
  <c r="I44" i="10"/>
  <c r="G9" i="2"/>
  <c r="AD5" i="2" s="1"/>
  <c r="I22" i="2"/>
  <c r="AC6" i="2" s="1"/>
  <c r="G22" i="2"/>
  <c r="G10" i="2"/>
  <c r="AE5" i="2" s="1"/>
  <c r="L45" i="9"/>
  <c r="G16" i="2"/>
  <c r="G14" i="2"/>
  <c r="AG5" i="2" s="1"/>
  <c r="M45" i="6"/>
  <c r="G19" i="2"/>
  <c r="G37" i="10"/>
  <c r="G42" i="10" s="1"/>
  <c r="G41" i="10"/>
  <c r="G44" i="10" s="1"/>
  <c r="M37" i="10"/>
  <c r="M42" i="10" s="1"/>
  <c r="M41" i="10"/>
  <c r="M44" i="10" s="1"/>
  <c r="N41" i="10"/>
  <c r="N44" i="10" s="1"/>
  <c r="N37" i="10"/>
  <c r="N42" i="10" s="1"/>
  <c r="I22" i="8"/>
  <c r="I23" i="8"/>
  <c r="G29" i="2"/>
  <c r="G30" i="2"/>
  <c r="I40" i="2"/>
  <c r="AC14" i="2" s="1"/>
  <c r="G17" i="2"/>
  <c r="AI5" i="2" s="1"/>
  <c r="G24" i="2"/>
  <c r="AE13" i="2" s="1"/>
  <c r="AC12" i="2"/>
  <c r="G35" i="2"/>
  <c r="AK13" i="2" s="1"/>
  <c r="G37" i="2"/>
  <c r="G39" i="2"/>
  <c r="G11" i="7"/>
  <c r="G28" i="2"/>
  <c r="AH13" i="2" s="1"/>
  <c r="G16" i="7"/>
  <c r="G18" i="7"/>
  <c r="I22" i="7"/>
  <c r="AC6" i="7" s="1"/>
  <c r="AC4" i="7"/>
  <c r="G15" i="2"/>
  <c r="AH5" i="2" s="1"/>
  <c r="G32" i="2"/>
  <c r="AI13" i="2" s="1"/>
  <c r="G27" i="2"/>
  <c r="AG13" i="2" s="1"/>
  <c r="G12" i="2"/>
  <c r="G13" i="7"/>
  <c r="AF5" i="7" s="1"/>
  <c r="G18" i="2"/>
  <c r="G15" i="7"/>
  <c r="AH5" i="7" s="1"/>
  <c r="G22" i="7"/>
  <c r="G11" i="2"/>
  <c r="G33" i="2"/>
  <c r="G23" i="2"/>
  <c r="AD13" i="2" s="1"/>
  <c r="G25" i="2"/>
  <c r="G36" i="2"/>
</calcChain>
</file>

<file path=xl/sharedStrings.xml><?xml version="1.0" encoding="utf-8"?>
<sst xmlns="http://schemas.openxmlformats.org/spreadsheetml/2006/main" count="511" uniqueCount="301">
  <si>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</si>
  <si>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</si>
  <si>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</si>
  <si>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</si>
  <si>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</si>
  <si>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</si>
  <si>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</si>
  <si>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</si>
  <si>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</si>
  <si>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</si>
  <si>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</si>
  <si>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</si>
  <si>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</si>
  <si>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</si>
  <si>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</si>
  <si>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</si>
  <si>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</si>
  <si>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</si>
  <si>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</si>
  <si>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</si>
  <si>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</si>
  <si>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</si>
  <si>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</si>
  <si>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</si>
  <si>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</si>
  <si>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</si>
  <si>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</si>
  <si>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</si>
  <si>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</si>
  <si>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</si>
  <si>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</si>
  <si>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</si>
  <si>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</si>
  <si>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</si>
  <si>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</si>
  <si>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</si>
  <si>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</si>
  <si>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</si>
  <si>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</si>
  <si>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</si>
  <si>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</si>
  <si>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</si>
  <si>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</si>
  <si>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</si>
  <si>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</si>
  <si>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</si>
  <si>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</si>
  <si>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</si>
  <si>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</si>
  <si>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</si>
  <si>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</si>
  <si>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</si>
  <si>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</si>
  <si>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</si>
  <si>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</si>
  <si>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</si>
  <si>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</si>
  <si>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</si>
  <si>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</si>
  <si>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</si>
  <si>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</si>
  <si>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</si>
  <si>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</si>
  <si>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</si>
  <si>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</si>
  <si>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</si>
  <si>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</si>
  <si>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</si>
  <si>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</si>
  <si>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</si>
  <si>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</si>
  <si>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</si>
  <si>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</si>
  <si>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</si>
  <si>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</si>
  <si>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</si>
  <si>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</si>
  <si>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</si>
  <si>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</si>
  <si>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</si>
  <si>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8"/>
  </si>
  <si>
    <t>歳　　入</t>
    <rPh sb="0" eb="1">
      <t>トシ</t>
    </rPh>
    <rPh sb="3" eb="4">
      <t>イ</t>
    </rPh>
    <phoneticPr fontId="8"/>
  </si>
  <si>
    <t>歳　　出</t>
    <rPh sb="0" eb="1">
      <t>トシ</t>
    </rPh>
    <rPh sb="3" eb="4">
      <t>デ</t>
    </rPh>
    <phoneticPr fontId="8"/>
  </si>
  <si>
    <t>（注）原則として表示単位未満を四捨五入して端数調整していないため、合計等と一致しない場合がある。</t>
    <phoneticPr fontId="7"/>
  </si>
  <si>
    <t>損益収支</t>
  </si>
  <si>
    <t>資本収支</t>
  </si>
  <si>
    <t>収益的収支</t>
  </si>
  <si>
    <t>資本的収支</t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</si>
  <si>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</si>
  <si>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</si>
  <si>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</si>
  <si>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</si>
  <si>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</si>
  <si>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</si>
  <si>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</si>
  <si>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</si>
  <si>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</si>
  <si>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</si>
  <si>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(c=a-b)</t>
    <phoneticPr fontId="8"/>
  </si>
  <si>
    <t>(f=d-e)</t>
    <phoneticPr fontId="8"/>
  </si>
  <si>
    <t>(g=c+f)</t>
    <phoneticPr fontId="8"/>
  </si>
  <si>
    <t>（単位：百万円）</t>
    <phoneticPr fontId="7"/>
  </si>
  <si>
    <t>予算額</t>
    <rPh sb="0" eb="2">
      <t>ヨサン</t>
    </rPh>
    <rPh sb="2" eb="3">
      <t>ガク</t>
    </rPh>
    <phoneticPr fontId="7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</si>
  <si>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7"/>
  </si>
  <si>
    <t>1.普通会計の状況</t>
    <phoneticPr fontId="7"/>
  </si>
  <si>
    <t>平成16年度</t>
    <rPh sb="0" eb="2">
      <t>ヘイセイ</t>
    </rPh>
    <rPh sb="4" eb="6">
      <t>ネンド</t>
    </rPh>
    <phoneticPr fontId="8"/>
  </si>
  <si>
    <t>団体名</t>
    <rPh sb="0" eb="2">
      <t>ダンタイ</t>
    </rPh>
    <rPh sb="2" eb="3">
      <t>メイ</t>
    </rPh>
    <phoneticPr fontId="8"/>
  </si>
  <si>
    <t>歳入</t>
    <rPh sb="0" eb="2">
      <t>サイニュウ</t>
    </rPh>
    <phoneticPr fontId="8"/>
  </si>
  <si>
    <t>地方税</t>
    <rPh sb="0" eb="3">
      <t>チホウゼイ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</si>
  <si>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</si>
  <si>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地方交付税</t>
    <rPh sb="0" eb="2">
      <t>チホウ</t>
    </rPh>
    <rPh sb="2" eb="5">
      <t>コウフゼイ</t>
    </rPh>
    <phoneticPr fontId="8"/>
  </si>
  <si>
    <t>国庫支出金</t>
    <rPh sb="0" eb="2">
      <t>コッコ</t>
    </rPh>
    <rPh sb="2" eb="5">
      <t>シシュツキン</t>
    </rPh>
    <phoneticPr fontId="8"/>
  </si>
  <si>
    <t>地方債</t>
    <rPh sb="0" eb="2">
      <t>チホウ</t>
    </rPh>
    <rPh sb="2" eb="3">
      <t>サイ</t>
    </rPh>
    <phoneticPr fontId="8"/>
  </si>
  <si>
    <t>その他収入</t>
    <rPh sb="2" eb="3">
      <t>タ</t>
    </rPh>
    <rPh sb="3" eb="5">
      <t>シュウニュウ</t>
    </rPh>
    <phoneticPr fontId="8"/>
  </si>
  <si>
    <t>当初予算額</t>
    <rPh sb="0" eb="2">
      <t>トウショ</t>
    </rPh>
    <rPh sb="2" eb="4">
      <t>ヨサン</t>
    </rPh>
    <rPh sb="4" eb="5">
      <t>ガク</t>
    </rPh>
    <phoneticPr fontId="8"/>
  </si>
  <si>
    <t>構成比</t>
    <rPh sb="0" eb="3">
      <t>コウセイヒ</t>
    </rPh>
    <phoneticPr fontId="8"/>
  </si>
  <si>
    <t>前年度比</t>
    <rPh sb="0" eb="3">
      <t>ゼンネンド</t>
    </rPh>
    <rPh sb="3" eb="4">
      <t>ヒ</t>
    </rPh>
    <phoneticPr fontId="8"/>
  </si>
  <si>
    <t>歳出</t>
    <rPh sb="0" eb="2">
      <t>サイシュツ</t>
    </rPh>
    <phoneticPr fontId="8"/>
  </si>
  <si>
    <t>義務的経費</t>
    <rPh sb="0" eb="3">
      <t>ギムテキ</t>
    </rPh>
    <rPh sb="3" eb="5">
      <t>ケイヒ</t>
    </rPh>
    <phoneticPr fontId="8"/>
  </si>
  <si>
    <t>その他の経費</t>
    <rPh sb="2" eb="3">
      <t>タ</t>
    </rPh>
    <rPh sb="4" eb="6">
      <t>ケイヒ</t>
    </rPh>
    <phoneticPr fontId="8"/>
  </si>
  <si>
    <t>投資的経費</t>
    <rPh sb="0" eb="3">
      <t>トウシテキ</t>
    </rPh>
    <rPh sb="3" eb="5">
      <t>ケイヒ</t>
    </rPh>
    <phoneticPr fontId="8"/>
  </si>
  <si>
    <t>人件費</t>
    <rPh sb="0" eb="3">
      <t>ジンケンヒ</t>
    </rPh>
    <phoneticPr fontId="8"/>
  </si>
  <si>
    <t>公債費</t>
    <rPh sb="0" eb="2">
      <t>コウサイ</t>
    </rPh>
    <rPh sb="2" eb="3">
      <t>ヒ</t>
    </rPh>
    <phoneticPr fontId="8"/>
  </si>
  <si>
    <t>物件費</t>
    <rPh sb="0" eb="3">
      <t>ブッケンヒ</t>
    </rPh>
    <phoneticPr fontId="8"/>
  </si>
  <si>
    <t>積立金</t>
    <rPh sb="0" eb="2">
      <t>ツミタテ</t>
    </rPh>
    <rPh sb="2" eb="3">
      <t>キン</t>
    </rPh>
    <phoneticPr fontId="8"/>
  </si>
  <si>
    <t>普通建設事業</t>
    <rPh sb="0" eb="2">
      <t>フツウ</t>
    </rPh>
    <rPh sb="2" eb="4">
      <t>ケンセツ</t>
    </rPh>
    <rPh sb="4" eb="6">
      <t>ジギョウ</t>
    </rPh>
    <phoneticPr fontId="8"/>
  </si>
  <si>
    <t>市町村民税</t>
    <rPh sb="0" eb="3">
      <t>シチョウソン</t>
    </rPh>
    <rPh sb="3" eb="4">
      <t>ミン</t>
    </rPh>
    <rPh sb="4" eb="5">
      <t>ゼイ</t>
    </rPh>
    <phoneticPr fontId="8"/>
  </si>
  <si>
    <t>固定資産税</t>
    <rPh sb="0" eb="2">
      <t>コテイ</t>
    </rPh>
    <rPh sb="2" eb="5">
      <t>シサンゼイ</t>
    </rPh>
    <phoneticPr fontId="8"/>
  </si>
  <si>
    <t>（単位：百万円、％）</t>
    <phoneticPr fontId="7"/>
  </si>
  <si>
    <t>平成14年度</t>
    <rPh sb="0" eb="2">
      <t>ヘイセイ</t>
    </rPh>
    <rPh sb="4" eb="6">
      <t>ネンド</t>
    </rPh>
    <phoneticPr fontId="8"/>
  </si>
  <si>
    <t>３.普通会計の状況</t>
    <phoneticPr fontId="7"/>
  </si>
  <si>
    <t>決算額</t>
    <rPh sb="0" eb="2">
      <t>ケッサン</t>
    </rPh>
    <rPh sb="2" eb="3">
      <t>ガク</t>
    </rPh>
    <phoneticPr fontId="8"/>
  </si>
  <si>
    <t>（単位：百万円、％）</t>
    <phoneticPr fontId="7"/>
  </si>
  <si>
    <t>決算額</t>
  </si>
  <si>
    <t>歳入総額</t>
    <rPh sb="0" eb="2">
      <t>サイニュウ</t>
    </rPh>
    <rPh sb="2" eb="4">
      <t>ソウガク</t>
    </rPh>
    <phoneticPr fontId="8"/>
  </si>
  <si>
    <t>歳出総額</t>
    <rPh sb="0" eb="2">
      <t>サイシュツ</t>
    </rPh>
    <rPh sb="2" eb="4">
      <t>ソウガク</t>
    </rPh>
    <phoneticPr fontId="8"/>
  </si>
  <si>
    <t>歳入歳出差引額</t>
    <rPh sb="0" eb="2">
      <t>サイニュウ</t>
    </rPh>
    <rPh sb="2" eb="4">
      <t>サイシュツ</t>
    </rPh>
    <rPh sb="4" eb="6">
      <t>サシヒキ</t>
    </rPh>
    <rPh sb="6" eb="7">
      <t>ガク</t>
    </rPh>
    <phoneticPr fontId="8"/>
  </si>
  <si>
    <t>繰越財源</t>
    <rPh sb="0" eb="2">
      <t>クリコシ</t>
    </rPh>
    <rPh sb="2" eb="4">
      <t>ザイゲン</t>
    </rPh>
    <phoneticPr fontId="8"/>
  </si>
  <si>
    <t>実質収支</t>
    <rPh sb="0" eb="2">
      <t>ジッシツ</t>
    </rPh>
    <rPh sb="2" eb="4">
      <t>シュウシ</t>
    </rPh>
    <phoneticPr fontId="8"/>
  </si>
  <si>
    <t>単年度収支</t>
    <rPh sb="0" eb="3">
      <t>タンネンド</t>
    </rPh>
    <rPh sb="3" eb="5">
      <t>シュウシ</t>
    </rPh>
    <phoneticPr fontId="8"/>
  </si>
  <si>
    <t>繰上償還金</t>
    <rPh sb="0" eb="2">
      <t>クリアゲ</t>
    </rPh>
    <rPh sb="2" eb="4">
      <t>ショウカン</t>
    </rPh>
    <rPh sb="4" eb="5">
      <t>キン</t>
    </rPh>
    <phoneticPr fontId="8"/>
  </si>
  <si>
    <t>実質単年度収支</t>
    <rPh sb="0" eb="2">
      <t>ジッシツ</t>
    </rPh>
    <rPh sb="2" eb="5">
      <t>タンネンド</t>
    </rPh>
    <rPh sb="5" eb="7">
      <t>シュウシ</t>
    </rPh>
    <phoneticPr fontId="8"/>
  </si>
  <si>
    <t>標準財政規模</t>
    <rPh sb="0" eb="2">
      <t>ヒョウジュン</t>
    </rPh>
    <rPh sb="2" eb="4">
      <t>ザイセイ</t>
    </rPh>
    <rPh sb="4" eb="6">
      <t>キボ</t>
    </rPh>
    <phoneticPr fontId="8"/>
  </si>
  <si>
    <t>財政力指数</t>
    <rPh sb="0" eb="3">
      <t>ザイセイリョク</t>
    </rPh>
    <rPh sb="3" eb="5">
      <t>シスウ</t>
    </rPh>
    <phoneticPr fontId="8"/>
  </si>
  <si>
    <t>実質収支比率</t>
    <rPh sb="0" eb="2">
      <t>ジッシツ</t>
    </rPh>
    <rPh sb="2" eb="4">
      <t>シュウシ</t>
    </rPh>
    <rPh sb="4" eb="6">
      <t>ヒリツ</t>
    </rPh>
    <phoneticPr fontId="8"/>
  </si>
  <si>
    <t>起債制限比率</t>
    <rPh sb="0" eb="2">
      <t>キサイ</t>
    </rPh>
    <rPh sb="2" eb="4">
      <t>セイゲン</t>
    </rPh>
    <rPh sb="4" eb="6">
      <t>ヒリツ</t>
    </rPh>
    <phoneticPr fontId="8"/>
  </si>
  <si>
    <t>経常収支比率</t>
    <rPh sb="0" eb="2">
      <t>ケイジョウ</t>
    </rPh>
    <rPh sb="2" eb="4">
      <t>シュウシ</t>
    </rPh>
    <rPh sb="4" eb="6">
      <t>ヒリツ</t>
    </rPh>
    <phoneticPr fontId="8"/>
  </si>
  <si>
    <t>自主財源比率</t>
    <rPh sb="0" eb="2">
      <t>ジシュ</t>
    </rPh>
    <rPh sb="2" eb="4">
      <t>ザイゲン</t>
    </rPh>
    <rPh sb="4" eb="6">
      <t>ヒリツ</t>
    </rPh>
    <phoneticPr fontId="8"/>
  </si>
  <si>
    <t>債務負担行為</t>
    <rPh sb="0" eb="2">
      <t>サイム</t>
    </rPh>
    <rPh sb="2" eb="4">
      <t>フタン</t>
    </rPh>
    <rPh sb="4" eb="6">
      <t>コウイ</t>
    </rPh>
    <phoneticPr fontId="8"/>
  </si>
  <si>
    <t>地方債現在高</t>
    <rPh sb="0" eb="2">
      <t>チホウ</t>
    </rPh>
    <rPh sb="2" eb="3">
      <t>サイ</t>
    </rPh>
    <rPh sb="3" eb="5">
      <t>ゲンザイ</t>
    </rPh>
    <rPh sb="5" eb="6">
      <t>タカ</t>
    </rPh>
    <phoneticPr fontId="8"/>
  </si>
  <si>
    <t>一般財源総額比</t>
    <rPh sb="0" eb="2">
      <t>イッパン</t>
    </rPh>
    <rPh sb="2" eb="4">
      <t>ザイゲン</t>
    </rPh>
    <rPh sb="4" eb="6">
      <t>ソウガク</t>
    </rPh>
    <rPh sb="6" eb="7">
      <t>ヒ</t>
    </rPh>
    <phoneticPr fontId="8"/>
  </si>
  <si>
    <t>14年度</t>
    <rPh sb="2" eb="4">
      <t>ネンド</t>
    </rPh>
    <phoneticPr fontId="8"/>
  </si>
  <si>
    <t>13年度</t>
    <rPh sb="2" eb="4">
      <t>ネンド</t>
    </rPh>
    <phoneticPr fontId="8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</si>
  <si>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</si>
  <si>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</si>
  <si>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</si>
  <si>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8"/>
  </si>
  <si>
    <t xml:space="preserve">歳入総額    </t>
  </si>
  <si>
    <t>(a)</t>
    <phoneticPr fontId="8"/>
  </si>
  <si>
    <t>うち一般財源総額</t>
  </si>
  <si>
    <t>歳出総額</t>
  </si>
  <si>
    <t>歳入歳出差引</t>
  </si>
  <si>
    <t>翌年度への繰越財源</t>
  </si>
  <si>
    <t>実質収支</t>
    <phoneticPr fontId="7"/>
  </si>
  <si>
    <t>単年度収支</t>
    <rPh sb="0" eb="3">
      <t>タンネンド</t>
    </rPh>
    <rPh sb="3" eb="5">
      <t>シュウシ</t>
    </rPh>
    <phoneticPr fontId="7"/>
  </si>
  <si>
    <t>繰上償還金</t>
    <rPh sb="0" eb="2">
      <t>クリア</t>
    </rPh>
    <rPh sb="2" eb="5">
      <t>ショウカンキン</t>
    </rPh>
    <phoneticPr fontId="7"/>
  </si>
  <si>
    <t>実質単年度収支</t>
    <rPh sb="0" eb="2">
      <t>ジッシツ</t>
    </rPh>
    <phoneticPr fontId="7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</si>
  <si>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</si>
  <si>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</si>
  <si>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</si>
  <si>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</si>
  <si>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8"/>
  </si>
  <si>
    <t>地方債現在高の一般財源総額比</t>
  </si>
  <si>
    <t>(e/b)</t>
    <phoneticPr fontId="8"/>
  </si>
  <si>
    <t>後年度財政負担の一般財源総額比</t>
  </si>
  <si>
    <t>(f/b)</t>
    <phoneticPr fontId="8"/>
  </si>
  <si>
    <t>一人あたり地方債現在高</t>
  </si>
  <si>
    <t>(e/g、円)</t>
    <rPh sb="5" eb="6">
      <t>エン</t>
    </rPh>
    <phoneticPr fontId="7"/>
  </si>
  <si>
    <t>一人あたり後年度財政負担</t>
  </si>
  <si>
    <t>(f/g、円)</t>
    <rPh sb="5" eb="6">
      <t>エン</t>
    </rPh>
    <phoneticPr fontId="7"/>
  </si>
  <si>
    <t>人口　（注 1）</t>
    <rPh sb="4" eb="5">
      <t>チュウ</t>
    </rPh>
    <phoneticPr fontId="8"/>
  </si>
  <si>
    <t>(g、人)</t>
    <rPh sb="3" eb="4">
      <t>ニン</t>
    </rPh>
    <phoneticPr fontId="7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</si>
  <si>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</si>
  <si>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</si>
  <si>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</si>
  <si>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</si>
  <si>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</si>
  <si>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8"/>
  </si>
  <si>
    <t>実質赤字比率</t>
    <rPh sb="0" eb="2">
      <t>ジッシツ</t>
    </rPh>
    <rPh sb="2" eb="4">
      <t>アカジ</t>
    </rPh>
    <rPh sb="4" eb="6">
      <t>ヒリツ</t>
    </rPh>
    <phoneticPr fontId="7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</si>
  <si>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7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</si>
  <si>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7"/>
  </si>
  <si>
    <t>将来負担比率</t>
    <rPh sb="0" eb="2">
      <t>ショウライ</t>
    </rPh>
    <rPh sb="2" eb="4">
      <t>フタン</t>
    </rPh>
    <rPh sb="4" eb="6">
      <t>ヒリツ</t>
    </rPh>
    <phoneticPr fontId="7"/>
  </si>
  <si>
    <t>（注）原則として表示単位未満を四捨五入して端数調整していないため、合計等と一致しない場合がある。</t>
    <phoneticPr fontId="7"/>
  </si>
  <si>
    <t>４.公営企業会計の状況</t>
    <phoneticPr fontId="7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</si>
  <si>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</si>
  <si>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</si>
  <si>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</si>
  <si>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</si>
  <si>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</si>
  <si>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</si>
  <si>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</si>
  <si>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</si>
  <si>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</si>
  <si>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</si>
  <si>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（単位：百万円）</t>
    <phoneticPr fontId="7"/>
  </si>
  <si>
    <t>(c=a-b)</t>
    <phoneticPr fontId="8"/>
  </si>
  <si>
    <t>(f=d-e)</t>
    <phoneticPr fontId="8"/>
  </si>
  <si>
    <t>(g=c+f)</t>
    <phoneticPr fontId="8"/>
  </si>
  <si>
    <t>（注）原則として表示単位未満を四捨五入して端数調整していないため、合計等と一致しない場合がある。</t>
    <phoneticPr fontId="7"/>
  </si>
  <si>
    <t>５.第三セクター(公社・株式会社形態の三セク)の状況</t>
    <phoneticPr fontId="7"/>
  </si>
  <si>
    <t>　（単位：百万円）</t>
  </si>
  <si>
    <t>出資状況</t>
    <rPh sb="0" eb="2">
      <t>シュッシ</t>
    </rPh>
    <rPh sb="2" eb="4">
      <t>ジョウキョウ</t>
    </rPh>
    <phoneticPr fontId="7"/>
  </si>
  <si>
    <t>出資団体数</t>
  </si>
  <si>
    <t>出資金額</t>
    <rPh sb="0" eb="2">
      <t>シュッシ</t>
    </rPh>
    <rPh sb="2" eb="4">
      <t>キンガク</t>
    </rPh>
    <phoneticPr fontId="8"/>
  </si>
  <si>
    <t>総額</t>
  </si>
  <si>
    <t>当該団体</t>
  </si>
  <si>
    <t>その他団体</t>
  </si>
  <si>
    <t>民間</t>
  </si>
  <si>
    <t>国</t>
  </si>
  <si>
    <t>貸借対照表</t>
  </si>
  <si>
    <t>資産</t>
    <rPh sb="0" eb="2">
      <t>シサン</t>
    </rPh>
    <phoneticPr fontId="8"/>
  </si>
  <si>
    <t>流動資産</t>
  </si>
  <si>
    <t>固定資産</t>
  </si>
  <si>
    <t>繰延資産</t>
  </si>
  <si>
    <t>資産合計</t>
  </si>
  <si>
    <t>負債</t>
    <rPh sb="0" eb="2">
      <t>フサイ</t>
    </rPh>
    <phoneticPr fontId="8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</si>
  <si>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</si>
  <si>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</si>
  <si>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</si>
  <si>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</si>
  <si>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8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</si>
  <si>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</si>
  <si>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</si>
  <si>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</si>
  <si>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</si>
  <si>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</si>
  <si>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7"/>
  </si>
  <si>
    <t>事業・経常損益</t>
    <rPh sb="0" eb="2">
      <t>ジギョウ</t>
    </rPh>
    <rPh sb="3" eb="5">
      <t>ケイジョウ</t>
    </rPh>
    <rPh sb="5" eb="7">
      <t>ソンエキ</t>
    </rPh>
    <phoneticPr fontId="8"/>
  </si>
  <si>
    <t>営業収益</t>
  </si>
  <si>
    <t>営業費用</t>
  </si>
  <si>
    <t>一般管理費</t>
    <rPh sb="0" eb="2">
      <t>イッパン</t>
    </rPh>
    <rPh sb="2" eb="5">
      <t>カンリヒ</t>
    </rPh>
    <phoneticPr fontId="7"/>
  </si>
  <si>
    <t>(c)</t>
    <phoneticPr fontId="7"/>
  </si>
  <si>
    <t xml:space="preserve">営業利益          </t>
  </si>
  <si>
    <t>(d=a-b-c)</t>
    <phoneticPr fontId="7"/>
  </si>
  <si>
    <t>営業外収益</t>
  </si>
  <si>
    <t>(e)</t>
    <phoneticPr fontId="7"/>
  </si>
  <si>
    <t>営業外費用</t>
  </si>
  <si>
    <t>(f)</t>
    <phoneticPr fontId="7"/>
  </si>
  <si>
    <t xml:space="preserve">経常利益      </t>
  </si>
  <si>
    <t>(g=d+e-f)</t>
    <phoneticPr fontId="7"/>
  </si>
  <si>
    <t>特別損失</t>
    <rPh sb="0" eb="2">
      <t>トクベツ</t>
    </rPh>
    <rPh sb="2" eb="4">
      <t>ソンシツ</t>
    </rPh>
    <phoneticPr fontId="8"/>
  </si>
  <si>
    <t>特別利益</t>
  </si>
  <si>
    <t>(h)</t>
    <phoneticPr fontId="7"/>
  </si>
  <si>
    <t>特別損失</t>
  </si>
  <si>
    <t>(i)</t>
    <phoneticPr fontId="7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</si>
  <si>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7"/>
  </si>
  <si>
    <t>(j=g+h-i)</t>
    <phoneticPr fontId="7"/>
  </si>
  <si>
    <t>特定準備金取崩</t>
    <rPh sb="0" eb="2">
      <t>トクテイ</t>
    </rPh>
    <rPh sb="2" eb="5">
      <t>ジュンビキン</t>
    </rPh>
    <rPh sb="5" eb="7">
      <t>トリクズシ</t>
    </rPh>
    <phoneticPr fontId="7"/>
  </si>
  <si>
    <t>(k)</t>
    <phoneticPr fontId="7"/>
  </si>
  <si>
    <t>特定準備金繰入</t>
    <rPh sb="0" eb="2">
      <t>トクテイ</t>
    </rPh>
    <rPh sb="2" eb="5">
      <t>ジュンビキン</t>
    </rPh>
    <rPh sb="5" eb="7">
      <t>クリイレ</t>
    </rPh>
    <phoneticPr fontId="7"/>
  </si>
  <si>
    <t>(l)</t>
    <phoneticPr fontId="7"/>
  </si>
  <si>
    <t>法人税等</t>
  </si>
  <si>
    <t>(m)</t>
    <phoneticPr fontId="7"/>
  </si>
  <si>
    <t xml:space="preserve">当期利益  </t>
  </si>
  <si>
    <t>(ｎ=g+h-i-m)</t>
    <phoneticPr fontId="7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</si>
  <si>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7"/>
  </si>
  <si>
    <t>前期繰越利益</t>
  </si>
  <si>
    <t>(o)</t>
    <phoneticPr fontId="7"/>
  </si>
  <si>
    <t xml:space="preserve">当期未処分利益    </t>
  </si>
  <si>
    <t>(p=n+o)</t>
    <phoneticPr fontId="7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</si>
  <si>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7"/>
  </si>
  <si>
    <t>（注２）原則として表示単位未満を四捨五入して端数調整していないため、合計等と一致しない場合がある。</t>
    <phoneticPr fontId="7"/>
  </si>
  <si>
    <t>（1）令和３年度普通会計予算の状況</t>
    <rPh sb="3" eb="4">
      <t>レイ</t>
    </rPh>
    <rPh sb="4" eb="5">
      <t>ワ</t>
    </rPh>
    <rPh sb="8" eb="10">
      <t>フツウ</t>
    </rPh>
    <rPh sb="10" eb="12">
      <t>カイケイ</t>
    </rPh>
    <rPh sb="12" eb="14">
      <t>ヨサン</t>
    </rPh>
    <phoneticPr fontId="7"/>
  </si>
  <si>
    <t>令和３年度</t>
    <rPh sb="0" eb="1">
      <t>レイ</t>
    </rPh>
    <rPh sb="1" eb="2">
      <t>ワ</t>
    </rPh>
    <phoneticPr fontId="7"/>
  </si>
  <si>
    <t>(令和３年度予算ﾍﾞｰｽ）</t>
    <rPh sb="1" eb="2">
      <t>レイ</t>
    </rPh>
    <rPh sb="2" eb="3">
      <t>ワ</t>
    </rPh>
    <rPh sb="6" eb="8">
      <t>ヨサン</t>
    </rPh>
    <phoneticPr fontId="7"/>
  </si>
  <si>
    <t>（1）令和元年度普通会計決算の状況</t>
    <rPh sb="3" eb="5">
      <t>レイワ</t>
    </rPh>
    <rPh sb="5" eb="6">
      <t>ガン</t>
    </rPh>
    <phoneticPr fontId="7"/>
  </si>
  <si>
    <t>令和元年度</t>
    <rPh sb="0" eb="3">
      <t>レイワガン</t>
    </rPh>
    <phoneticPr fontId="15"/>
  </si>
  <si>
    <r>
      <rPr>
        <sz val="11"/>
        <rFont val="游ゴシック"/>
        <family val="1"/>
        <charset val="128"/>
      </rPr>
      <t>27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</si>
  <si>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t>2</t>
    </r>
    <r>
      <rPr>
        <sz val="11"/>
        <rFont val="游ゴシック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</si>
  <si>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</si>
  <si>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</si>
  <si>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t>元年度</t>
    <rPh sb="0" eb="1">
      <t>ガン</t>
    </rPh>
    <rPh sb="1" eb="3">
      <t>ネンド</t>
    </rPh>
    <phoneticPr fontId="7"/>
  </si>
  <si>
    <t>（注1）平成27年度～令和元年度は平成27年度国勢調査を基に計上している。</t>
    <rPh sb="4" eb="6">
      <t>ヘイセイ</t>
    </rPh>
    <rPh sb="8" eb="10">
      <t>ネンド</t>
    </rPh>
    <rPh sb="11" eb="13">
      <t>レイワ</t>
    </rPh>
    <rPh sb="13" eb="15">
      <t>ガンネン</t>
    </rPh>
    <rPh sb="15" eb="16">
      <t>ド</t>
    </rPh>
    <rPh sb="16" eb="18">
      <t>ヘイネンド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29">
      <t>モト</t>
    </rPh>
    <rPh sb="30" eb="32">
      <t>ケイジョウ</t>
    </rPh>
    <phoneticPr fontId="9"/>
  </si>
  <si>
    <t>(令和元年度決算ﾍﾞｰｽ）</t>
    <rPh sb="1" eb="4">
      <t>レイワガン</t>
    </rPh>
    <phoneticPr fontId="15"/>
  </si>
  <si>
    <t>元年度</t>
    <rPh sb="0" eb="1">
      <t>ガン</t>
    </rPh>
    <phoneticPr fontId="15"/>
  </si>
  <si>
    <t>(令和元年度決算額）</t>
    <rPh sb="1" eb="4">
      <t>レイワガン</t>
    </rPh>
    <phoneticPr fontId="15"/>
  </si>
  <si>
    <t>新潟市</t>
    <rPh sb="0" eb="3">
      <t>ニイガタシ</t>
    </rPh>
    <phoneticPr fontId="7"/>
  </si>
  <si>
    <t>水道事業</t>
    <rPh sb="0" eb="2">
      <t>スイドウ</t>
    </rPh>
    <rPh sb="2" eb="4">
      <t>ジギョウ</t>
    </rPh>
    <phoneticPr fontId="7"/>
  </si>
  <si>
    <t>病院事業</t>
    <rPh sb="0" eb="2">
      <t>ビョウイン</t>
    </rPh>
    <rPh sb="2" eb="4">
      <t>ジギョウ</t>
    </rPh>
    <phoneticPr fontId="7"/>
  </si>
  <si>
    <t>公共下水道事業</t>
    <rPh sb="0" eb="2">
      <t>コウキョウ</t>
    </rPh>
    <rPh sb="2" eb="5">
      <t>ゲスイドウ</t>
    </rPh>
    <rPh sb="5" eb="7">
      <t>ジギョウ</t>
    </rPh>
    <phoneticPr fontId="18"/>
  </si>
  <si>
    <t>介護サービス（指定介護老人福祉施設）</t>
    <rPh sb="0" eb="2">
      <t>カイゴ</t>
    </rPh>
    <rPh sb="7" eb="9">
      <t>シテイ</t>
    </rPh>
    <rPh sb="9" eb="11">
      <t>カイゴ</t>
    </rPh>
    <rPh sb="11" eb="13">
      <t>ロウジン</t>
    </rPh>
    <rPh sb="13" eb="15">
      <t>フクシ</t>
    </rPh>
    <rPh sb="15" eb="17">
      <t>シセツ</t>
    </rPh>
    <phoneticPr fontId="7"/>
  </si>
  <si>
    <t>市場</t>
    <rPh sb="0" eb="2">
      <t>イチバ</t>
    </rPh>
    <phoneticPr fontId="7"/>
  </si>
  <si>
    <t>と畜場事業</t>
    <rPh sb="1" eb="2">
      <t>チク</t>
    </rPh>
    <rPh sb="2" eb="3">
      <t>バ</t>
    </rPh>
    <rPh sb="3" eb="5">
      <t>ジギョウ</t>
    </rPh>
    <phoneticPr fontId="7"/>
  </si>
  <si>
    <t>新潟市</t>
    <rPh sb="0" eb="3">
      <t>ニイガタシ</t>
    </rPh>
    <phoneticPr fontId="15"/>
  </si>
  <si>
    <t>-</t>
    <phoneticPr fontId="7"/>
  </si>
  <si>
    <t>新潟市土地開発公社</t>
    <rPh sb="0" eb="3">
      <t>ニイガタシ</t>
    </rPh>
    <rPh sb="3" eb="5">
      <t>トチ</t>
    </rPh>
    <rPh sb="5" eb="7">
      <t>カイハツ</t>
    </rPh>
    <rPh sb="7" eb="9">
      <t>コウシャ</t>
    </rPh>
    <phoneticPr fontId="15"/>
  </si>
  <si>
    <t>新潟地下開発</t>
    <rPh sb="0" eb="2">
      <t>ニイガタ</t>
    </rPh>
    <rPh sb="2" eb="4">
      <t>チカ</t>
    </rPh>
    <rPh sb="4" eb="6">
      <t>カイハツ</t>
    </rPh>
    <phoneticPr fontId="15"/>
  </si>
  <si>
    <t>エフエム新津</t>
    <rPh sb="4" eb="6">
      <t>ニイツ</t>
    </rPh>
    <phoneticPr fontId="15"/>
  </si>
  <si>
    <t>まちづくり豊栄</t>
    <rPh sb="5" eb="7">
      <t>トヨサカ</t>
    </rPh>
    <phoneticPr fontId="15"/>
  </si>
  <si>
    <t>-</t>
    <phoneticPr fontId="7"/>
  </si>
  <si>
    <t>新潟市</t>
    <rPh sb="0" eb="3">
      <t>ニイガタシ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</si>
</sst>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176" formatCode="#,##0;&quot;△ &quot;#,##0"/>
    <numFmt numFmtId="177" formatCode="_ * #,##0.0_ ;_ * \-#,##0.0_ ;_ * &quot;-&quot;_ ;_ @_ "/>
    <numFmt numFmtId="178" formatCode="_ * #,##0.00_ ;_ * \-#,##0.00_ ;_ * &quot;-&quot;_ ;_ @_ "/>
    <numFmt numFmtId="179" formatCode="_ * #,##0_ ;_ * &quot;▲ &quot;#,##0_ ;_ * &quot;－&quot;_ ;_ @_ "/>
    <numFmt numFmtId="180" formatCode="_ * #,##0.0_ ;_ * &quot;▲ &quot;#,##0.0_ ;_ * &quot;－&quot;_ ;_ @_ "/>
    <numFmt numFmtId="181" formatCode="#,##0;[Red]&quot;△&quot;#,##0"/>
    <numFmt numFmtId="182" formatCode="_ * #,##0.00_ ;_ * &quot;▲ &quot;#,##0.00_ ;_ * &quot;－&quot;_ ;_ @_ "/>
    <numFmt numFmtId="183" formatCode="_ * #,##0.000_ ;_ * &quot;▲ &quot;#,##0.000_ ;_ * &quot;－&quot;_ ;_ @_ "/>
    <numFmt numFmtId="184" formatCode="#,##0.0;&quot;▲ &quot;#,##0.0"/>
    <numFmt numFmtId="185" formatCode="#,##0_ "/>
    <numFmt numFmtId="186" formatCode="#,##0;&quot;▲ &quot;#,##0"/>
    <numFmt numFmtId="187" formatCode="_ * #,##0.000_ ;_ * \-#,##0.000_ ;_ * &quot;-&quot;_ ;_ @_ "/>
  </numFmts>
  <fonts count="19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ｺﾞｼｯｸ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3"/>
      <charset val="128"/>
    </font>
    <font>
      <sz val="8"/>
      <name val="明朝"/>
      <family val="1"/>
      <charset val="128"/>
    </font>
    <font>
      <sz val="11"/>
      <name val="游ゴシック"/>
      <family val="1"/>
      <charset val="128"/>
    </font>
    <font>
      <sz val="18"/>
      <color theme="3"/>
      <name val="ＭＳ Ｐゴシック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2" fillId="0" borderId="0"/>
  </cellStyleXfs>
  <cellXfs count="417">
    <xf numFmtId="0" fontId="0" fillId="0" borderId="0" xfId="0"/>
    <xf numFmtId="41" fontId="0" fillId="0" borderId="0" xfId="0" applyNumberFormat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1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8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2" fillId="0" borderId="12" xfId="0" applyNumberFormat="1" applyFont="1" applyBorder="1" applyAlignment="1">
      <alignment horizontal="centerContinuous" vertical="center" wrapText="1"/>
    </xf>
    <xf numFmtId="0" fontId="0" fillId="0" borderId="13" xfId="0" applyNumberForma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41" fontId="2" fillId="0" borderId="0" xfId="0" applyNumberFormat="1" applyFont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41" fontId="0" fillId="0" borderId="19" xfId="0" applyNumberFormat="1" applyBorder="1" applyAlignment="1">
      <alignment horizontal="left" vertical="center"/>
    </xf>
    <xf numFmtId="41" fontId="0" fillId="0" borderId="9" xfId="0" applyNumberFormat="1" applyBorder="1" applyAlignment="1">
      <alignment horizontal="left" vertical="center"/>
    </xf>
    <xf numFmtId="41" fontId="0" fillId="0" borderId="20" xfId="0" applyNumberFormat="1" applyBorder="1" applyAlignment="1">
      <alignment horizontal="left" vertical="center"/>
    </xf>
    <xf numFmtId="41" fontId="0" fillId="0" borderId="21" xfId="0" applyNumberFormat="1" applyBorder="1" applyAlignment="1">
      <alignment vertical="center"/>
    </xf>
    <xf numFmtId="41" fontId="0" fillId="0" borderId="5" xfId="0" applyNumberFormat="1" applyBorder="1" applyAlignment="1">
      <alignment horizontal="center" vertical="center"/>
    </xf>
    <xf numFmtId="41" fontId="0" fillId="0" borderId="22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left" vertical="center"/>
    </xf>
    <xf numFmtId="41" fontId="0" fillId="0" borderId="23" xfId="0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0" fontId="3" fillId="0" borderId="4" xfId="0" applyNumberFormat="1" applyFont="1" applyBorder="1" applyAlignment="1">
      <alignment horizontal="distributed" vertical="center"/>
    </xf>
    <xf numFmtId="0" fontId="0" fillId="0" borderId="25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0" fillId="0" borderId="1" xfId="0" applyNumberFormat="1" applyBorder="1" applyAlignment="1">
      <alignment horizontal="left" vertical="center"/>
    </xf>
    <xf numFmtId="41" fontId="0" fillId="0" borderId="2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/>
    </xf>
    <xf numFmtId="41" fontId="0" fillId="0" borderId="27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30" xfId="0" applyNumberFormat="1" applyBorder="1" applyAlignment="1">
      <alignment horizontal="left" vertical="center"/>
    </xf>
    <xf numFmtId="41" fontId="0" fillId="0" borderId="31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41" fontId="0" fillId="0" borderId="7" xfId="0" applyNumberFormat="1" applyBorder="1" applyAlignment="1">
      <alignment horizontal="left" vertical="center"/>
    </xf>
    <xf numFmtId="0" fontId="0" fillId="0" borderId="33" xfId="0" applyNumberFormat="1" applyBorder="1" applyAlignment="1">
      <alignment horizontal="centerContinuous" vertical="center"/>
    </xf>
    <xf numFmtId="0" fontId="0" fillId="0" borderId="34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horizontal="centerContinuous" vertical="center"/>
    </xf>
    <xf numFmtId="0" fontId="0" fillId="0" borderId="18" xfId="0" applyNumberFormat="1" applyBorder="1" applyAlignment="1">
      <alignment vertical="center"/>
    </xf>
    <xf numFmtId="41" fontId="0" fillId="0" borderId="5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0" fontId="3" fillId="0" borderId="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distributed" vertical="center" justifyLastLine="1"/>
    </xf>
    <xf numFmtId="179" fontId="0" fillId="0" borderId="0" xfId="1" applyNumberFormat="1" applyFont="1" applyBorder="1" applyAlignment="1">
      <alignment vertical="center"/>
    </xf>
    <xf numFmtId="180" fontId="0" fillId="0" borderId="38" xfId="1" applyNumberFormat="1" applyFont="1" applyBorder="1" applyAlignment="1">
      <alignment vertical="center"/>
    </xf>
    <xf numFmtId="180" fontId="0" fillId="0" borderId="39" xfId="1" applyNumberFormat="1" applyFont="1" applyBorder="1" applyAlignment="1">
      <alignment vertical="center"/>
    </xf>
    <xf numFmtId="179" fontId="0" fillId="0" borderId="37" xfId="1" applyNumberFormat="1" applyFont="1" applyBorder="1" applyAlignment="1">
      <alignment vertical="center"/>
    </xf>
    <xf numFmtId="180" fontId="0" fillId="0" borderId="40" xfId="1" applyNumberFormat="1" applyFont="1" applyBorder="1" applyAlignment="1">
      <alignment vertical="center"/>
    </xf>
    <xf numFmtId="180" fontId="0" fillId="0" borderId="41" xfId="1" applyNumberFormat="1" applyFont="1" applyBorder="1" applyAlignment="1">
      <alignment vertical="center"/>
    </xf>
    <xf numFmtId="179" fontId="0" fillId="0" borderId="28" xfId="1" applyNumberFormat="1" applyFont="1" applyBorder="1" applyAlignment="1">
      <alignment vertical="center"/>
    </xf>
    <xf numFmtId="180" fontId="0" fillId="0" borderId="21" xfId="1" applyNumberFormat="1" applyFont="1" applyBorder="1" applyAlignment="1">
      <alignment vertical="center"/>
    </xf>
    <xf numFmtId="180" fontId="0" fillId="0" borderId="25" xfId="1" applyNumberFormat="1" applyFont="1" applyBorder="1" applyAlignment="1">
      <alignment vertical="center"/>
    </xf>
    <xf numFmtId="179" fontId="0" fillId="0" borderId="36" xfId="1" applyNumberFormat="1" applyFont="1" applyBorder="1" applyAlignment="1">
      <alignment vertical="center"/>
    </xf>
    <xf numFmtId="180" fontId="0" fillId="0" borderId="42" xfId="1" applyNumberFormat="1" applyFont="1" applyBorder="1" applyAlignment="1">
      <alignment vertical="center"/>
    </xf>
    <xf numFmtId="180" fontId="0" fillId="0" borderId="43" xfId="1" applyNumberFormat="1" applyFont="1" applyBorder="1" applyAlignment="1">
      <alignment vertical="center"/>
    </xf>
    <xf numFmtId="179" fontId="0" fillId="0" borderId="32" xfId="1" applyNumberFormat="1" applyFont="1" applyBorder="1" applyAlignment="1">
      <alignment vertical="center"/>
    </xf>
    <xf numFmtId="180" fontId="0" fillId="0" borderId="44" xfId="1" applyNumberFormat="1" applyFont="1" applyBorder="1" applyAlignment="1">
      <alignment vertical="center"/>
    </xf>
    <xf numFmtId="180" fontId="0" fillId="0" borderId="45" xfId="1" applyNumberFormat="1" applyFont="1" applyBorder="1" applyAlignment="1">
      <alignment vertical="center"/>
    </xf>
    <xf numFmtId="179" fontId="0" fillId="0" borderId="4" xfId="1" applyNumberFormat="1" applyFont="1" applyBorder="1" applyAlignment="1">
      <alignment vertical="center"/>
    </xf>
    <xf numFmtId="180" fontId="0" fillId="0" borderId="18" xfId="1" applyNumberFormat="1" applyFont="1" applyBorder="1" applyAlignment="1">
      <alignment vertical="center"/>
    </xf>
    <xf numFmtId="180" fontId="0" fillId="0" borderId="46" xfId="1" applyNumberFormat="1" applyFont="1" applyBorder="1" applyAlignment="1">
      <alignment vertical="center"/>
    </xf>
    <xf numFmtId="41" fontId="0" fillId="0" borderId="39" xfId="0" applyNumberFormat="1" applyBorder="1" applyAlignment="1">
      <alignment horizontal="right" vertical="center"/>
    </xf>
    <xf numFmtId="41" fontId="0" fillId="0" borderId="25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43" xfId="0" applyNumberFormat="1" applyBorder="1" applyAlignment="1">
      <alignment horizontal="right" vertical="center"/>
    </xf>
    <xf numFmtId="41" fontId="0" fillId="0" borderId="41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right" vertical="center"/>
    </xf>
    <xf numFmtId="0" fontId="1" fillId="0" borderId="4" xfId="0" applyNumberFormat="1" applyFont="1" applyBorder="1" applyAlignment="1">
      <alignment horizontal="distributed" vertical="center" justifyLastLine="1"/>
    </xf>
    <xf numFmtId="41" fontId="0" fillId="0" borderId="37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4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47" xfId="0" applyNumberFormat="1" applyBorder="1" applyAlignment="1">
      <alignment horizontal="left" vertical="center"/>
    </xf>
    <xf numFmtId="179" fontId="2" fillId="0" borderId="48" xfId="1" applyNumberFormat="1" applyBorder="1" applyAlignment="1">
      <alignment vertical="center"/>
    </xf>
    <xf numFmtId="179" fontId="2" fillId="0" borderId="49" xfId="1" applyNumberFormat="1" applyBorder="1" applyAlignment="1">
      <alignment vertical="center"/>
    </xf>
    <xf numFmtId="179" fontId="2" fillId="0" borderId="39" xfId="1" applyNumberFormat="1" applyBorder="1" applyAlignment="1">
      <alignment vertical="center"/>
    </xf>
    <xf numFmtId="179" fontId="2" fillId="0" borderId="50" xfId="1" applyNumberFormat="1" applyBorder="1" applyAlignment="1">
      <alignment vertical="center"/>
    </xf>
    <xf numFmtId="179" fontId="2" fillId="0" borderId="28" xfId="1" applyNumberFormat="1" applyBorder="1" applyAlignment="1">
      <alignment vertical="center"/>
    </xf>
    <xf numFmtId="179" fontId="2" fillId="0" borderId="7" xfId="1" applyNumberFormat="1" applyBorder="1" applyAlignment="1">
      <alignment vertical="center"/>
    </xf>
    <xf numFmtId="179" fontId="2" fillId="0" borderId="25" xfId="1" applyNumberFormat="1" applyBorder="1" applyAlignment="1">
      <alignment vertical="center"/>
    </xf>
    <xf numFmtId="179" fontId="0" fillId="0" borderId="50" xfId="0" quotePrefix="1" applyNumberFormat="1" applyBorder="1" applyAlignment="1">
      <alignment horizontal="right" vertical="center"/>
    </xf>
    <xf numFmtId="179" fontId="2" fillId="0" borderId="10" xfId="1" applyNumberFormat="1" applyBorder="1" applyAlignment="1">
      <alignment vertical="center"/>
    </xf>
    <xf numFmtId="179" fontId="2" fillId="0" borderId="36" xfId="1" applyNumberFormat="1" applyBorder="1" applyAlignment="1">
      <alignment vertical="center"/>
    </xf>
    <xf numFmtId="179" fontId="2" fillId="0" borderId="9" xfId="1" applyNumberFormat="1" applyBorder="1" applyAlignment="1">
      <alignment vertical="center"/>
    </xf>
    <xf numFmtId="179" fontId="2" fillId="0" borderId="43" xfId="1" applyNumberFormat="1" applyBorder="1" applyAlignment="1">
      <alignment vertical="center"/>
    </xf>
    <xf numFmtId="179" fontId="2" fillId="0" borderId="51" xfId="1" applyNumberFormat="1" applyBorder="1" applyAlignment="1">
      <alignment vertical="center"/>
    </xf>
    <xf numFmtId="179" fontId="2" fillId="0" borderId="37" xfId="1" applyNumberFormat="1" applyBorder="1" applyAlignment="1">
      <alignment vertical="center"/>
    </xf>
    <xf numFmtId="179" fontId="2" fillId="0" borderId="24" xfId="1" applyNumberFormat="1" applyBorder="1" applyAlignment="1">
      <alignment vertical="center"/>
    </xf>
    <xf numFmtId="179" fontId="2" fillId="0" borderId="41" xfId="1" applyNumberFormat="1" applyBorder="1" applyAlignment="1">
      <alignment vertical="center"/>
    </xf>
    <xf numFmtId="179" fontId="2" fillId="0" borderId="25" xfId="1" quotePrefix="1" applyNumberFormat="1" applyFont="1" applyBorder="1" applyAlignment="1">
      <alignment horizontal="right" vertical="center"/>
    </xf>
    <xf numFmtId="179" fontId="2" fillId="0" borderId="52" xfId="1" quotePrefix="1" applyNumberFormat="1" applyFont="1" applyBorder="1" applyAlignment="1">
      <alignment horizontal="right" vertical="center"/>
    </xf>
    <xf numFmtId="179" fontId="2" fillId="0" borderId="4" xfId="1" quotePrefix="1" applyNumberFormat="1" applyFont="1" applyBorder="1" applyAlignment="1">
      <alignment horizontal="right" vertical="center"/>
    </xf>
    <xf numFmtId="179" fontId="2" fillId="0" borderId="53" xfId="1" quotePrefix="1" applyNumberFormat="1" applyFont="1" applyBorder="1" applyAlignment="1">
      <alignment horizontal="right" vertical="center"/>
    </xf>
    <xf numFmtId="179" fontId="2" fillId="0" borderId="54" xfId="1" applyNumberFormat="1" applyBorder="1" applyAlignment="1">
      <alignment vertical="center"/>
    </xf>
    <xf numFmtId="179" fontId="2" fillId="0" borderId="0" xfId="1" applyNumberFormat="1" applyBorder="1" applyAlignment="1">
      <alignment vertical="center"/>
    </xf>
    <xf numFmtId="179" fontId="2" fillId="0" borderId="22" xfId="1" applyNumberFormat="1" applyBorder="1" applyAlignment="1">
      <alignment vertical="center"/>
    </xf>
    <xf numFmtId="179" fontId="2" fillId="0" borderId="46" xfId="1" applyNumberFormat="1" applyBorder="1" applyAlignment="1">
      <alignment vertical="center"/>
    </xf>
    <xf numFmtId="179" fontId="2" fillId="0" borderId="55" xfId="1" applyNumberFormat="1" applyBorder="1" applyAlignment="1">
      <alignment vertical="center"/>
    </xf>
    <xf numFmtId="179" fontId="2" fillId="0" borderId="52" xfId="1" applyNumberFormat="1" applyBorder="1" applyAlignment="1">
      <alignment vertical="center"/>
    </xf>
    <xf numFmtId="179" fontId="2" fillId="0" borderId="4" xfId="1" applyNumberFormat="1" applyBorder="1" applyAlignment="1">
      <alignment vertical="center"/>
    </xf>
    <xf numFmtId="179" fontId="2" fillId="0" borderId="50" xfId="1" quotePrefix="1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179" fontId="2" fillId="0" borderId="0" xfId="1" quotePrefix="1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9" fontId="2" fillId="0" borderId="56" xfId="1" applyNumberFormat="1" applyBorder="1" applyAlignment="1">
      <alignment vertical="center"/>
    </xf>
    <xf numFmtId="179" fontId="2" fillId="0" borderId="57" xfId="1" applyNumberFormat="1" applyBorder="1" applyAlignment="1">
      <alignment vertical="center"/>
    </xf>
    <xf numFmtId="179" fontId="2" fillId="0" borderId="13" xfId="1" applyNumberFormat="1" applyBorder="1" applyAlignment="1">
      <alignment vertical="center"/>
    </xf>
    <xf numFmtId="179" fontId="2" fillId="0" borderId="58" xfId="1" applyNumberForma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179" fontId="2" fillId="0" borderId="12" xfId="1" applyNumberFormat="1" applyBorder="1" applyAlignment="1">
      <alignment vertical="center"/>
    </xf>
    <xf numFmtId="179" fontId="2" fillId="0" borderId="59" xfId="1" applyNumberFormat="1" applyBorder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1" fontId="14" fillId="0" borderId="21" xfId="0" applyNumberFormat="1" applyFont="1" applyBorder="1" applyAlignment="1">
      <alignment vertical="center"/>
    </xf>
    <xf numFmtId="179" fontId="2" fillId="0" borderId="47" xfId="1" applyNumberFormat="1" applyBorder="1" applyAlignment="1">
      <alignment vertical="center"/>
    </xf>
    <xf numFmtId="179" fontId="2" fillId="0" borderId="27" xfId="1" applyNumberFormat="1" applyBorder="1" applyAlignment="1">
      <alignment vertical="center"/>
    </xf>
    <xf numFmtId="179" fontId="2" fillId="0" borderId="3" xfId="1" quotePrefix="1" applyNumberFormat="1" applyFont="1" applyBorder="1" applyAlignment="1">
      <alignment horizontal="right" vertical="center"/>
    </xf>
    <xf numFmtId="179" fontId="2" fillId="0" borderId="3" xfId="1" applyNumberFormat="1" applyBorder="1" applyAlignment="1">
      <alignment vertical="center"/>
    </xf>
    <xf numFmtId="179" fontId="2" fillId="0" borderId="13" xfId="1" quotePrefix="1" applyNumberFormat="1" applyFont="1" applyBorder="1" applyAlignment="1">
      <alignment horizontal="right" vertical="center"/>
    </xf>
    <xf numFmtId="179" fontId="2" fillId="0" borderId="14" xfId="1" applyNumberFormat="1" applyBorder="1" applyAlignment="1">
      <alignment vertical="center"/>
    </xf>
    <xf numFmtId="41" fontId="0" fillId="0" borderId="60" xfId="0" applyNumberFormat="1" applyBorder="1" applyAlignment="1">
      <alignment horizontal="center" vertical="center"/>
    </xf>
    <xf numFmtId="41" fontId="0" fillId="0" borderId="61" xfId="0" applyNumberFormat="1" applyBorder="1" applyAlignment="1">
      <alignment horizontal="center" vertical="center"/>
    </xf>
    <xf numFmtId="41" fontId="0" fillId="0" borderId="60" xfId="0" applyNumberFormat="1" applyBorder="1" applyAlignment="1">
      <alignment vertical="center"/>
    </xf>
    <xf numFmtId="38" fontId="0" fillId="0" borderId="60" xfId="1" applyFont="1" applyBorder="1" applyAlignment="1">
      <alignment vertical="center"/>
    </xf>
    <xf numFmtId="0" fontId="0" fillId="0" borderId="0" xfId="0" applyNumberFormat="1" applyAlignment="1">
      <alignment vertical="center"/>
    </xf>
    <xf numFmtId="184" fontId="0" fillId="0" borderId="60" xfId="0" applyNumberFormat="1" applyBorder="1" applyAlignment="1">
      <alignment vertical="center"/>
    </xf>
    <xf numFmtId="41" fontId="0" fillId="0" borderId="60" xfId="0" applyNumberFormat="1" applyBorder="1" applyAlignment="1">
      <alignment horizontal="center" vertical="center" shrinkToFit="1"/>
    </xf>
    <xf numFmtId="185" fontId="0" fillId="0" borderId="0" xfId="0" applyNumberFormat="1" applyAlignment="1">
      <alignment vertical="center"/>
    </xf>
    <xf numFmtId="0" fontId="0" fillId="0" borderId="52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180" fontId="0" fillId="0" borderId="0" xfId="1" applyNumberFormat="1" applyFont="1" applyBorder="1" applyAlignment="1">
      <alignment vertical="center"/>
    </xf>
    <xf numFmtId="0" fontId="3" fillId="0" borderId="4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186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62" xfId="0" applyNumberFormat="1" applyBorder="1" applyAlignment="1">
      <alignment horizontal="centerContinuous" vertical="center"/>
    </xf>
    <xf numFmtId="0" fontId="0" fillId="0" borderId="63" xfId="0" applyBorder="1" applyAlignment="1">
      <alignment horizontal="centerContinuous" vertical="center"/>
    </xf>
    <xf numFmtId="0" fontId="0" fillId="0" borderId="64" xfId="0" applyBorder="1" applyAlignment="1">
      <alignment horizontal="centerContinuous" vertical="center"/>
    </xf>
    <xf numFmtId="41" fontId="0" fillId="0" borderId="65" xfId="0" applyNumberFormat="1" applyBorder="1" applyAlignment="1">
      <alignment horizontal="center" vertical="center"/>
    </xf>
    <xf numFmtId="179" fontId="0" fillId="0" borderId="67" xfId="0" applyNumberFormat="1" applyBorder="1" applyAlignment="1">
      <alignment vertical="center"/>
    </xf>
    <xf numFmtId="179" fontId="2" fillId="0" borderId="67" xfId="1" applyNumberFormat="1" applyBorder="1" applyAlignment="1">
      <alignment horizontal="right" vertical="center"/>
    </xf>
    <xf numFmtId="179" fontId="2" fillId="0" borderId="68" xfId="1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179" fontId="2" fillId="0" borderId="69" xfId="1" applyNumberFormat="1" applyBorder="1" applyAlignment="1">
      <alignment horizontal="right" vertical="center"/>
    </xf>
    <xf numFmtId="41" fontId="0" fillId="0" borderId="14" xfId="0" applyNumberFormat="1" applyBorder="1" applyAlignment="1">
      <alignment horizontal="left" vertical="center"/>
    </xf>
    <xf numFmtId="41" fontId="0" fillId="0" borderId="6" xfId="0" applyNumberFormat="1" applyBorder="1" applyAlignment="1">
      <alignment horizontal="left" vertical="center"/>
    </xf>
    <xf numFmtId="41" fontId="0" fillId="0" borderId="70" xfId="0" applyNumberFormat="1" applyBorder="1" applyAlignment="1">
      <alignment horizontal="right" vertical="center"/>
    </xf>
    <xf numFmtId="179" fontId="2" fillId="0" borderId="65" xfId="1" applyNumberFormat="1" applyBorder="1" applyAlignment="1">
      <alignment horizontal="right" vertical="center"/>
    </xf>
    <xf numFmtId="182" fontId="0" fillId="0" borderId="67" xfId="0" applyNumberFormat="1" applyBorder="1" applyAlignment="1">
      <alignment vertical="center"/>
    </xf>
    <xf numFmtId="41" fontId="2" fillId="0" borderId="31" xfId="0" applyNumberFormat="1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41" fontId="0" fillId="0" borderId="45" xfId="0" applyNumberFormat="1" applyBorder="1" applyAlignment="1">
      <alignment horizontal="right" vertical="center"/>
    </xf>
    <xf numFmtId="41" fontId="0" fillId="0" borderId="36" xfId="0" applyNumberFormat="1" applyBorder="1" applyAlignment="1">
      <alignment vertical="center"/>
    </xf>
    <xf numFmtId="41" fontId="0" fillId="0" borderId="43" xfId="0" applyNumberFormat="1" applyBorder="1" applyAlignment="1">
      <alignment vertical="center"/>
    </xf>
    <xf numFmtId="179" fontId="2" fillId="0" borderId="66" xfId="1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183" fontId="2" fillId="0" borderId="67" xfId="1" applyNumberFormat="1" applyBorder="1" applyAlignment="1">
      <alignment vertical="center"/>
    </xf>
    <xf numFmtId="180" fontId="2" fillId="0" borderId="67" xfId="1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45" xfId="0" applyNumberFormat="1" applyBorder="1" applyAlignment="1">
      <alignment vertical="center"/>
    </xf>
    <xf numFmtId="41" fontId="0" fillId="0" borderId="70" xfId="0" applyNumberFormat="1" applyBorder="1" applyAlignment="1">
      <alignment vertical="center"/>
    </xf>
    <xf numFmtId="180" fontId="2" fillId="0" borderId="65" xfId="1" applyNumberFormat="1" applyBorder="1" applyAlignment="1">
      <alignment vertical="center"/>
    </xf>
    <xf numFmtId="180" fontId="2" fillId="0" borderId="69" xfId="1" applyNumberFormat="1" applyFill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2" fillId="0" borderId="53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4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3" xfId="0" applyNumberFormat="1" applyBorder="1" applyAlignment="1">
      <alignment horizontal="centerContinuous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4" xfId="0" applyNumberFormat="1" applyBorder="1" applyAlignment="1">
      <alignment horizontal="center" vertical="center"/>
    </xf>
    <xf numFmtId="41" fontId="2" fillId="0" borderId="62" xfId="0" applyNumberFormat="1" applyFont="1" applyBorder="1" applyAlignment="1">
      <alignment vertical="center"/>
    </xf>
    <xf numFmtId="0" fontId="0" fillId="0" borderId="63" xfId="0" applyBorder="1" applyAlignment="1">
      <alignment horizontal="distributed" vertical="center"/>
    </xf>
    <xf numFmtId="179" fontId="2" fillId="0" borderId="71" xfId="1" applyNumberFormat="1" applyBorder="1" applyAlignment="1">
      <alignment horizontal="center" vertical="center"/>
    </xf>
    <xf numFmtId="179" fontId="2" fillId="0" borderId="72" xfId="1" applyNumberFormat="1" applyBorder="1" applyAlignment="1">
      <alignment horizontal="center" vertical="center"/>
    </xf>
    <xf numFmtId="179" fontId="2" fillId="0" borderId="10" xfId="1" applyNumberFormat="1" applyBorder="1" applyAlignment="1">
      <alignment horizontal="center" vertical="center"/>
    </xf>
    <xf numFmtId="179" fontId="2" fillId="0" borderId="56" xfId="1" applyNumberFormat="1" applyBorder="1" applyAlignment="1">
      <alignment horizontal="center" vertical="center"/>
    </xf>
    <xf numFmtId="179" fontId="2" fillId="0" borderId="50" xfId="1" applyNumberFormat="1" applyBorder="1" applyAlignment="1">
      <alignment horizontal="center" vertical="center"/>
    </xf>
    <xf numFmtId="179" fontId="2" fillId="0" borderId="57" xfId="1" applyNumberFormat="1" applyBorder="1" applyAlignment="1">
      <alignment horizontal="center" vertical="center"/>
    </xf>
    <xf numFmtId="179" fontId="2" fillId="0" borderId="52" xfId="1" applyNumberFormat="1" applyBorder="1" applyAlignment="1">
      <alignment horizontal="center" vertical="center"/>
    </xf>
    <xf numFmtId="179" fontId="2" fillId="0" borderId="13" xfId="1" applyNumberFormat="1" applyBorder="1" applyAlignment="1">
      <alignment horizontal="center" vertical="center"/>
    </xf>
    <xf numFmtId="179" fontId="2" fillId="0" borderId="73" xfId="1" applyNumberFormat="1" applyBorder="1" applyAlignment="1">
      <alignment vertical="center"/>
    </xf>
    <xf numFmtId="179" fontId="2" fillId="0" borderId="53" xfId="1" applyNumberFormat="1" applyBorder="1" applyAlignment="1">
      <alignment vertical="center"/>
    </xf>
    <xf numFmtId="41" fontId="0" fillId="0" borderId="27" xfId="0" applyNumberFormat="1" applyFill="1" applyBorder="1" applyAlignment="1">
      <alignment horizontal="left" vertical="center"/>
    </xf>
    <xf numFmtId="41" fontId="0" fillId="0" borderId="28" xfId="0" applyNumberFormat="1" applyFill="1" applyBorder="1" applyAlignment="1">
      <alignment horizontal="left" vertical="center"/>
    </xf>
    <xf numFmtId="179" fontId="2" fillId="0" borderId="27" xfId="1" applyNumberFormat="1" applyFill="1" applyBorder="1" applyAlignment="1">
      <alignment vertical="center"/>
    </xf>
    <xf numFmtId="179" fontId="2" fillId="0" borderId="57" xfId="1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179" fontId="2" fillId="0" borderId="31" xfId="1" applyNumberFormat="1" applyBorder="1" applyAlignment="1">
      <alignment vertical="center"/>
    </xf>
    <xf numFmtId="179" fontId="2" fillId="0" borderId="62" xfId="1" applyNumberFormat="1" applyBorder="1" applyAlignment="1">
      <alignment vertical="center"/>
    </xf>
    <xf numFmtId="41" fontId="0" fillId="0" borderId="6" xfId="0" quotePrefix="1" applyNumberFormat="1" applyBorder="1" applyAlignment="1">
      <alignment horizontal="right" vertical="center"/>
    </xf>
    <xf numFmtId="41" fontId="0" fillId="0" borderId="28" xfId="0" quotePrefix="1" applyNumberFormat="1" applyBorder="1" applyAlignment="1">
      <alignment horizontal="right" vertical="center"/>
    </xf>
    <xf numFmtId="41" fontId="0" fillId="0" borderId="4" xfId="0" quotePrefix="1" applyNumberFormat="1" applyBorder="1" applyAlignment="1">
      <alignment horizontal="right" vertical="center"/>
    </xf>
    <xf numFmtId="179" fontId="2" fillId="0" borderId="29" xfId="1" applyNumberFormat="1" applyBorder="1" applyAlignment="1">
      <alignment vertical="center"/>
    </xf>
    <xf numFmtId="41" fontId="2" fillId="0" borderId="0" xfId="0" applyNumberFormat="1" applyFont="1" applyAlignment="1">
      <alignment horizontal="left" vertical="center"/>
    </xf>
    <xf numFmtId="180" fontId="0" fillId="0" borderId="72" xfId="1" applyNumberFormat="1" applyFont="1" applyBorder="1" applyAlignment="1">
      <alignment vertical="center"/>
    </xf>
    <xf numFmtId="180" fontId="0" fillId="0" borderId="74" xfId="1" applyNumberFormat="1" applyFont="1" applyBorder="1" applyAlignment="1">
      <alignment vertical="center"/>
    </xf>
    <xf numFmtId="0" fontId="0" fillId="0" borderId="49" xfId="0" applyNumberFormat="1" applyBorder="1" applyAlignment="1">
      <alignment horizontal="centerContinuous" vertical="center"/>
    </xf>
    <xf numFmtId="0" fontId="0" fillId="0" borderId="26" xfId="0" applyNumberFormat="1" applyBorder="1" applyAlignment="1">
      <alignment vertical="center"/>
    </xf>
    <xf numFmtId="180" fontId="0" fillId="0" borderId="12" xfId="1" applyNumberFormat="1" applyFont="1" applyBorder="1" applyAlignment="1">
      <alignment vertical="center"/>
    </xf>
    <xf numFmtId="180" fontId="0" fillId="0" borderId="55" xfId="1" applyNumberFormat="1" applyFont="1" applyBorder="1" applyAlignment="1">
      <alignment vertical="center"/>
    </xf>
    <xf numFmtId="180" fontId="0" fillId="0" borderId="57" xfId="1" applyNumberFormat="1" applyFont="1" applyBorder="1" applyAlignment="1">
      <alignment vertical="center"/>
    </xf>
    <xf numFmtId="180" fontId="0" fillId="0" borderId="56" xfId="1" applyNumberFormat="1" applyFont="1" applyBorder="1" applyAlignment="1">
      <alignment vertical="center"/>
    </xf>
    <xf numFmtId="180" fontId="0" fillId="0" borderId="53" xfId="1" applyNumberFormat="1" applyFont="1" applyBorder="1" applyAlignment="1">
      <alignment vertical="center"/>
    </xf>
    <xf numFmtId="180" fontId="0" fillId="0" borderId="13" xfId="1" applyNumberFormat="1" applyFont="1" applyBorder="1" applyAlignment="1">
      <alignment vertical="center"/>
    </xf>
    <xf numFmtId="180" fontId="0" fillId="0" borderId="59" xfId="1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41" fontId="0" fillId="0" borderId="59" xfId="0" applyNumberFormat="1" applyBorder="1" applyAlignment="1">
      <alignment horizontal="center" vertical="center"/>
    </xf>
    <xf numFmtId="179" fontId="2" fillId="0" borderId="47" xfId="1" applyNumberFormat="1" applyBorder="1" applyAlignment="1">
      <alignment horizontal="right" vertical="center"/>
    </xf>
    <xf numFmtId="179" fontId="2" fillId="0" borderId="57" xfId="1" applyNumberFormat="1" applyBorder="1" applyAlignment="1">
      <alignment horizontal="right" vertical="center"/>
    </xf>
    <xf numFmtId="179" fontId="2" fillId="0" borderId="48" xfId="1" applyNumberFormat="1" applyBorder="1" applyAlignment="1">
      <alignment vertical="center"/>
    </xf>
    <xf numFmtId="179" fontId="2" fillId="0" borderId="2" xfId="1" applyNumberFormat="1" applyBorder="1" applyAlignment="1">
      <alignment vertical="center"/>
    </xf>
    <xf numFmtId="179" fontId="2" fillId="0" borderId="50" xfId="1" applyNumberFormat="1" applyBorder="1" applyAlignment="1">
      <alignment vertical="center"/>
    </xf>
    <xf numFmtId="179" fontId="2" fillId="0" borderId="28" xfId="1" applyNumberFormat="1" applyBorder="1" applyAlignment="1">
      <alignment vertical="center"/>
    </xf>
    <xf numFmtId="179" fontId="2" fillId="0" borderId="10" xfId="1" applyNumberFormat="1" applyBorder="1" applyAlignment="1">
      <alignment vertical="center"/>
    </xf>
    <xf numFmtId="179" fontId="2" fillId="0" borderId="36" xfId="1" applyNumberFormat="1" applyBorder="1" applyAlignment="1">
      <alignment vertical="center"/>
    </xf>
    <xf numFmtId="179" fontId="2" fillId="0" borderId="51" xfId="1" applyNumberFormat="1" applyBorder="1" applyAlignment="1">
      <alignment vertical="center"/>
    </xf>
    <xf numFmtId="179" fontId="2" fillId="0" borderId="37" xfId="1" applyNumberFormat="1" applyBorder="1" applyAlignment="1">
      <alignment vertical="center"/>
    </xf>
    <xf numFmtId="179" fontId="2" fillId="0" borderId="54" xfId="1" applyNumberFormat="1" applyBorder="1" applyAlignment="1">
      <alignment vertical="center"/>
    </xf>
    <xf numFmtId="179" fontId="2" fillId="0" borderId="0" xfId="1" applyNumberFormat="1" applyBorder="1" applyAlignment="1">
      <alignment vertical="center"/>
    </xf>
    <xf numFmtId="179" fontId="2" fillId="0" borderId="55" xfId="1" applyNumberFormat="1" applyBorder="1" applyAlignment="1">
      <alignment vertical="center"/>
    </xf>
    <xf numFmtId="179" fontId="2" fillId="0" borderId="52" xfId="1" applyNumberFormat="1" applyBorder="1" applyAlignment="1">
      <alignment vertical="center"/>
    </xf>
    <xf numFmtId="179" fontId="2" fillId="0" borderId="4" xfId="1" applyNumberFormat="1" applyBorder="1" applyAlignment="1">
      <alignment vertical="center"/>
    </xf>
    <xf numFmtId="179" fontId="2" fillId="0" borderId="56" xfId="1" applyNumberFormat="1" applyBorder="1" applyAlignment="1">
      <alignment vertical="center"/>
    </xf>
    <xf numFmtId="179" fontId="2" fillId="0" borderId="57" xfId="1" applyNumberFormat="1" applyBorder="1" applyAlignment="1">
      <alignment vertical="center"/>
    </xf>
    <xf numFmtId="179" fontId="2" fillId="0" borderId="13" xfId="1" applyNumberFormat="1" applyBorder="1" applyAlignment="1">
      <alignment vertical="center"/>
    </xf>
    <xf numFmtId="179" fontId="2" fillId="0" borderId="58" xfId="1" applyNumberFormat="1" applyBorder="1" applyAlignment="1">
      <alignment vertical="center"/>
    </xf>
    <xf numFmtId="179" fontId="2" fillId="0" borderId="59" xfId="1" applyNumberFormat="1" applyBorder="1" applyAlignment="1">
      <alignment vertical="center"/>
    </xf>
    <xf numFmtId="179" fontId="2" fillId="0" borderId="47" xfId="1" applyNumberFormat="1" applyBorder="1" applyAlignment="1">
      <alignment vertical="center"/>
    </xf>
    <xf numFmtId="179" fontId="2" fillId="0" borderId="27" xfId="1" applyNumberFormat="1" applyBorder="1" applyAlignment="1">
      <alignment vertical="center"/>
    </xf>
    <xf numFmtId="179" fontId="2" fillId="0" borderId="3" xfId="1" quotePrefix="1" applyNumberFormat="1" applyFont="1" applyBorder="1" applyAlignment="1">
      <alignment horizontal="right" vertical="center"/>
    </xf>
    <xf numFmtId="179" fontId="2" fillId="0" borderId="5" xfId="1" applyNumberFormat="1" applyBorder="1" applyAlignment="1">
      <alignment vertical="center"/>
    </xf>
    <xf numFmtId="179" fontId="2" fillId="0" borderId="8" xfId="1" applyNumberFormat="1" applyBorder="1" applyAlignment="1">
      <alignment vertical="center"/>
    </xf>
    <xf numFmtId="179" fontId="2" fillId="0" borderId="3" xfId="1" applyNumberFormat="1" applyBorder="1" applyAlignment="1">
      <alignment vertical="center"/>
    </xf>
    <xf numFmtId="179" fontId="2" fillId="0" borderId="13" xfId="1" quotePrefix="1" applyNumberFormat="1" applyFont="1" applyBorder="1" applyAlignment="1">
      <alignment horizontal="right" vertical="center"/>
    </xf>
    <xf numFmtId="179" fontId="2" fillId="0" borderId="27" xfId="1" quotePrefix="1" applyNumberFormat="1" applyFont="1" applyBorder="1" applyAlignment="1">
      <alignment horizontal="right" vertical="center"/>
    </xf>
    <xf numFmtId="179" fontId="2" fillId="0" borderId="14" xfId="1" applyNumberFormat="1" applyBorder="1" applyAlignment="1">
      <alignment vertical="center"/>
    </xf>
    <xf numFmtId="179" fontId="2" fillId="0" borderId="57" xfId="1" quotePrefix="1" applyNumberFormat="1" applyFont="1" applyBorder="1" applyAlignment="1">
      <alignment horizontal="right" vertical="center"/>
    </xf>
    <xf numFmtId="179" fontId="0" fillId="0" borderId="66" xfId="0" applyNumberFormat="1" applyBorder="1" applyAlignment="1">
      <alignment vertical="center"/>
    </xf>
    <xf numFmtId="179" fontId="2" fillId="0" borderId="66" xfId="1" applyNumberFormat="1" applyFill="1" applyBorder="1" applyAlignment="1">
      <alignment horizontal="right" vertical="center"/>
    </xf>
    <xf numFmtId="179" fontId="0" fillId="0" borderId="67" xfId="0" applyNumberFormat="1" applyBorder="1" applyAlignment="1">
      <alignment vertical="center"/>
    </xf>
    <xf numFmtId="179" fontId="2" fillId="0" borderId="67" xfId="1" applyNumberFormat="1" applyBorder="1" applyAlignment="1">
      <alignment horizontal="right" vertical="center"/>
    </xf>
    <xf numFmtId="179" fontId="0" fillId="0" borderId="68" xfId="0" applyNumberFormat="1" applyBorder="1" applyAlignment="1">
      <alignment vertical="center"/>
    </xf>
    <xf numFmtId="179" fontId="2" fillId="0" borderId="68" xfId="1" applyNumberFormat="1" applyBorder="1" applyAlignment="1">
      <alignment horizontal="right" vertical="center"/>
    </xf>
    <xf numFmtId="179" fontId="0" fillId="0" borderId="69" xfId="0" applyNumberFormat="1" applyBorder="1" applyAlignment="1">
      <alignment vertical="center"/>
    </xf>
    <xf numFmtId="179" fontId="2" fillId="0" borderId="69" xfId="1" applyNumberFormat="1" applyBorder="1" applyAlignment="1">
      <alignment horizontal="right" vertical="center"/>
    </xf>
    <xf numFmtId="179" fontId="0" fillId="0" borderId="65" xfId="0" applyNumberFormat="1" applyBorder="1" applyAlignment="1">
      <alignment vertical="center"/>
    </xf>
    <xf numFmtId="179" fontId="2" fillId="0" borderId="65" xfId="1" applyNumberFormat="1" applyBorder="1" applyAlignment="1">
      <alignment horizontal="right" vertical="center"/>
    </xf>
    <xf numFmtId="182" fontId="0" fillId="0" borderId="67" xfId="0" applyNumberFormat="1" applyBorder="1" applyAlignment="1">
      <alignment vertical="center"/>
    </xf>
    <xf numFmtId="179" fontId="2" fillId="0" borderId="66" xfId="1" applyNumberFormat="1" applyBorder="1" applyAlignment="1">
      <alignment vertical="center"/>
    </xf>
    <xf numFmtId="183" fontId="0" fillId="0" borderId="67" xfId="0" applyNumberFormat="1" applyBorder="1" applyAlignment="1">
      <alignment vertical="center"/>
    </xf>
    <xf numFmtId="183" fontId="2" fillId="0" borderId="67" xfId="1" applyNumberFormat="1" applyBorder="1" applyAlignment="1">
      <alignment vertical="center"/>
    </xf>
    <xf numFmtId="180" fontId="0" fillId="0" borderId="67" xfId="0" applyNumberFormat="1" applyBorder="1" applyAlignment="1">
      <alignment vertical="center"/>
    </xf>
    <xf numFmtId="180" fontId="2" fillId="0" borderId="67" xfId="1" applyNumberFormat="1" applyBorder="1" applyAlignment="1">
      <alignment vertical="center"/>
    </xf>
    <xf numFmtId="180" fontId="0" fillId="0" borderId="69" xfId="0" applyNumberFormat="1" applyBorder="1" applyAlignment="1">
      <alignment vertical="center"/>
    </xf>
    <xf numFmtId="180" fontId="2" fillId="0" borderId="69" xfId="1" applyNumberFormat="1" applyBorder="1" applyAlignment="1">
      <alignment vertical="center"/>
    </xf>
    <xf numFmtId="180" fontId="0" fillId="0" borderId="65" xfId="0" applyNumberFormat="1" applyBorder="1" applyAlignment="1">
      <alignment vertical="center"/>
    </xf>
    <xf numFmtId="180" fontId="2" fillId="0" borderId="65" xfId="1" applyNumberFormat="1" applyBorder="1" applyAlignment="1">
      <alignment vertical="center"/>
    </xf>
    <xf numFmtId="180" fontId="2" fillId="0" borderId="69" xfId="1" applyNumberFormat="1" applyFill="1" applyBorder="1" applyAlignment="1">
      <alignment vertical="center"/>
    </xf>
    <xf numFmtId="179" fontId="0" fillId="0" borderId="7" xfId="0" quotePrefix="1" applyNumberFormat="1" applyBorder="1" applyAlignment="1">
      <alignment horizontal="right" vertical="center"/>
    </xf>
    <xf numFmtId="179" fontId="0" fillId="0" borderId="57" xfId="0" quotePrefix="1" applyNumberFormat="1" applyBorder="1" applyAlignment="1">
      <alignment horizontal="right" vertical="center"/>
    </xf>
    <xf numFmtId="179" fontId="2" fillId="0" borderId="27" xfId="1" applyNumberFormat="1" applyFill="1" applyBorder="1" applyAlignment="1">
      <alignment vertical="center"/>
    </xf>
    <xf numFmtId="179" fontId="2" fillId="0" borderId="57" xfId="1" applyNumberFormat="1" applyFill="1" applyBorder="1" applyAlignment="1">
      <alignment vertical="center"/>
    </xf>
    <xf numFmtId="179" fontId="0" fillId="0" borderId="8" xfId="1" applyNumberFormat="1" applyFont="1" applyBorder="1" applyAlignment="1">
      <alignment vertical="center"/>
    </xf>
    <xf numFmtId="179" fontId="2" fillId="0" borderId="50" xfId="1" applyNumberFormat="1" applyBorder="1" applyAlignment="1">
      <alignment horizontal="right" vertical="center"/>
    </xf>
    <xf numFmtId="179" fontId="2" fillId="0" borderId="37" xfId="1" applyNumberFormat="1" applyBorder="1" applyAlignment="1">
      <alignment horizontal="right" vertical="center"/>
    </xf>
    <xf numFmtId="179" fontId="2" fillId="0" borderId="51" xfId="1" applyNumberFormat="1" applyBorder="1" applyAlignment="1">
      <alignment horizontal="right" vertical="center"/>
    </xf>
    <xf numFmtId="179" fontId="2" fillId="0" borderId="28" xfId="1" applyNumberFormat="1" applyBorder="1" applyAlignment="1">
      <alignment horizontal="right" vertical="center"/>
    </xf>
    <xf numFmtId="179" fontId="0" fillId="0" borderId="27" xfId="1" quotePrefix="1" applyNumberFormat="1" applyFont="1" applyBorder="1" applyAlignment="1">
      <alignment horizontal="right" vertical="center"/>
    </xf>
    <xf numFmtId="179" fontId="0" fillId="0" borderId="57" xfId="1" quotePrefix="1" applyNumberFormat="1" applyFont="1" applyBorder="1" applyAlignment="1">
      <alignment horizontal="right" vertical="center"/>
    </xf>
    <xf numFmtId="179" fontId="2" fillId="0" borderId="54" xfId="1" applyNumberFormat="1" applyFill="1" applyBorder="1" applyAlignment="1">
      <alignment vertical="center"/>
    </xf>
    <xf numFmtId="179" fontId="2" fillId="0" borderId="0" xfId="1" applyNumberFormat="1" applyFill="1" applyBorder="1" applyAlignment="1">
      <alignment vertical="center"/>
    </xf>
    <xf numFmtId="179" fontId="2" fillId="0" borderId="51" xfId="1" applyNumberFormat="1" applyFill="1" applyBorder="1" applyAlignment="1">
      <alignment vertical="center"/>
    </xf>
    <xf numFmtId="179" fontId="2" fillId="0" borderId="37" xfId="1" applyNumberFormat="1" applyFill="1" applyBorder="1" applyAlignment="1">
      <alignment vertical="center"/>
    </xf>
    <xf numFmtId="179" fontId="2" fillId="0" borderId="50" xfId="1" applyNumberFormat="1" applyFill="1" applyBorder="1" applyAlignment="1">
      <alignment vertical="center"/>
    </xf>
    <xf numFmtId="179" fontId="2" fillId="0" borderId="28" xfId="1" applyNumberFormat="1" applyFill="1" applyBorder="1" applyAlignment="1">
      <alignment vertical="center"/>
    </xf>
    <xf numFmtId="179" fontId="2" fillId="0" borderId="10" xfId="1" applyNumberFormat="1" applyFill="1" applyBorder="1" applyAlignment="1">
      <alignment vertical="center"/>
    </xf>
    <xf numFmtId="179" fontId="2" fillId="0" borderId="36" xfId="1" applyNumberFormat="1" applyFill="1" applyBorder="1" applyAlignment="1">
      <alignment vertical="center"/>
    </xf>
    <xf numFmtId="179" fontId="2" fillId="0" borderId="5" xfId="1" applyNumberFormat="1" applyFill="1" applyBorder="1" applyAlignment="1">
      <alignment vertical="center"/>
    </xf>
    <xf numFmtId="179" fontId="2" fillId="0" borderId="55" xfId="1" applyNumberFormat="1" applyFill="1" applyBorder="1" applyAlignment="1">
      <alignment vertical="center"/>
    </xf>
    <xf numFmtId="179" fontId="2" fillId="0" borderId="3" xfId="1" applyNumberFormat="1" applyFill="1" applyBorder="1" applyAlignment="1">
      <alignment vertical="center"/>
    </xf>
    <xf numFmtId="179" fontId="2" fillId="0" borderId="13" xfId="1" applyNumberFormat="1" applyFill="1" applyBorder="1" applyAlignment="1">
      <alignment vertical="center"/>
    </xf>
    <xf numFmtId="179" fontId="2" fillId="0" borderId="59" xfId="1" applyNumberFormat="1" applyFill="1" applyBorder="1" applyAlignment="1">
      <alignment vertical="center"/>
    </xf>
    <xf numFmtId="179" fontId="2" fillId="0" borderId="27" xfId="1" quotePrefix="1" applyNumberFormat="1" applyFont="1" applyFill="1" applyBorder="1" applyAlignment="1">
      <alignment horizontal="right" vertical="center"/>
    </xf>
    <xf numFmtId="179" fontId="2" fillId="0" borderId="57" xfId="1" quotePrefix="1" applyNumberFormat="1" applyFont="1" applyFill="1" applyBorder="1" applyAlignment="1">
      <alignment horizontal="right" vertical="center"/>
    </xf>
    <xf numFmtId="179" fontId="2" fillId="0" borderId="3" xfId="1" quotePrefix="1" applyNumberFormat="1" applyFont="1" applyFill="1" applyBorder="1" applyAlignment="1">
      <alignment horizontal="right" vertical="center"/>
    </xf>
    <xf numFmtId="179" fontId="2" fillId="0" borderId="13" xfId="1" quotePrefix="1" applyNumberFormat="1" applyFont="1" applyFill="1" applyBorder="1" applyAlignment="1">
      <alignment horizontal="right" vertical="center"/>
    </xf>
    <xf numFmtId="179" fontId="2" fillId="0" borderId="14" xfId="1" applyNumberFormat="1" applyFill="1" applyBorder="1" applyAlignment="1">
      <alignment vertical="center"/>
    </xf>
    <xf numFmtId="179" fontId="2" fillId="0" borderId="58" xfId="1" applyNumberFormat="1" applyFill="1" applyBorder="1" applyAlignment="1">
      <alignment vertical="center"/>
    </xf>
    <xf numFmtId="179" fontId="2" fillId="0" borderId="52" xfId="1" applyNumberFormat="1" applyFill="1" applyBorder="1" applyAlignment="1">
      <alignment vertical="center"/>
    </xf>
    <xf numFmtId="179" fontId="2" fillId="0" borderId="4" xfId="1" applyNumberFormat="1" applyFill="1" applyBorder="1" applyAlignment="1">
      <alignment vertical="center"/>
    </xf>
    <xf numFmtId="179" fontId="0" fillId="0" borderId="68" xfId="1" applyNumberFormat="1" applyFont="1" applyBorder="1" applyAlignment="1">
      <alignment horizontal="right" vertical="center"/>
    </xf>
    <xf numFmtId="180" fontId="0" fillId="0" borderId="67" xfId="1" applyNumberFormat="1" applyFont="1" applyBorder="1" applyAlignment="1">
      <alignment vertical="center"/>
    </xf>
    <xf numFmtId="179" fontId="0" fillId="0" borderId="37" xfId="1" applyNumberFormat="1" applyFont="1" applyFill="1" applyBorder="1" applyAlignment="1">
      <alignment vertical="center"/>
    </xf>
    <xf numFmtId="179" fontId="0" fillId="0" borderId="28" xfId="1" applyNumberFormat="1" applyFont="1" applyFill="1" applyBorder="1" applyAlignment="1">
      <alignment vertical="center"/>
    </xf>
    <xf numFmtId="179" fontId="0" fillId="0" borderId="36" xfId="1" applyNumberFormat="1" applyFont="1" applyFill="1" applyBorder="1" applyAlignment="1">
      <alignment vertical="center"/>
    </xf>
    <xf numFmtId="179" fontId="2" fillId="0" borderId="62" xfId="1" applyNumberFormat="1" applyBorder="1" applyAlignment="1">
      <alignment horizontal="center" vertical="center"/>
    </xf>
    <xf numFmtId="179" fontId="2" fillId="0" borderId="8" xfId="1" applyNumberFormat="1" applyBorder="1" applyAlignment="1">
      <alignment horizontal="center" vertical="center"/>
    </xf>
    <xf numFmtId="179" fontId="2" fillId="0" borderId="27" xfId="1" applyNumberFormat="1" applyBorder="1" applyAlignment="1">
      <alignment horizontal="center" vertical="center"/>
    </xf>
    <xf numFmtId="179" fontId="0" fillId="0" borderId="27" xfId="1" applyNumberFormat="1" applyFont="1" applyBorder="1" applyAlignment="1">
      <alignment horizontal="right" vertical="center"/>
    </xf>
    <xf numFmtId="179" fontId="0" fillId="0" borderId="3" xfId="1" applyNumberFormat="1" applyFont="1" applyBorder="1" applyAlignment="1">
      <alignment horizontal="right" vertical="center"/>
    </xf>
    <xf numFmtId="179" fontId="2" fillId="0" borderId="3" xfId="1" applyNumberFormat="1" applyBorder="1" applyAlignment="1">
      <alignment horizontal="center" vertical="center"/>
    </xf>
    <xf numFmtId="179" fontId="2" fillId="0" borderId="77" xfId="1" applyNumberFormat="1" applyBorder="1" applyAlignment="1">
      <alignment vertical="center"/>
    </xf>
    <xf numFmtId="179" fontId="2" fillId="0" borderId="69" xfId="1" applyNumberFormat="1" applyBorder="1" applyAlignment="1">
      <alignment vertical="center"/>
    </xf>
    <xf numFmtId="41" fontId="0" fillId="0" borderId="60" xfId="0" applyNumberForma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41" fontId="0" fillId="0" borderId="64" xfId="0" applyNumberFormat="1" applyBorder="1" applyAlignment="1">
      <alignment horizontal="center" vertical="center"/>
    </xf>
    <xf numFmtId="41" fontId="0" fillId="0" borderId="75" xfId="0" applyNumberFormat="1" applyBorder="1" applyAlignment="1">
      <alignment horizontal="center" vertical="center"/>
    </xf>
    <xf numFmtId="41" fontId="0" fillId="0" borderId="76" xfId="0" applyNumberFormat="1" applyBorder="1" applyAlignment="1">
      <alignment horizontal="center" vertical="center"/>
    </xf>
    <xf numFmtId="41" fontId="0" fillId="0" borderId="61" xfId="0" applyNumberFormat="1" applyBorder="1" applyAlignment="1">
      <alignment horizontal="center" vertical="center"/>
    </xf>
    <xf numFmtId="41" fontId="0" fillId="0" borderId="63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2" xfId="0" applyNumberFormat="1" applyBorder="1" applyAlignment="1">
      <alignment horizontal="center" vertical="center"/>
    </xf>
    <xf numFmtId="41" fontId="0" fillId="0" borderId="3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0" fontId="0" fillId="0" borderId="75" xfId="0" applyNumberFormat="1" applyBorder="1" applyAlignment="1">
      <alignment horizontal="center" vertical="center" textRotation="255"/>
    </xf>
    <xf numFmtId="0" fontId="0" fillId="0" borderId="76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4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79" fontId="2" fillId="0" borderId="55" xfId="1" applyNumberFormat="1" applyBorder="1" applyAlignment="1">
      <alignment vertical="center"/>
    </xf>
    <xf numFmtId="179" fontId="0" fillId="0" borderId="56" xfId="0" applyNumberFormat="1" applyBorder="1" applyAlignment="1">
      <alignment vertical="center"/>
    </xf>
    <xf numFmtId="181" fontId="9" fillId="0" borderId="5" xfId="1" applyNumberFormat="1" applyFont="1" applyBorder="1" applyAlignment="1">
      <alignment vertical="center" textRotation="255"/>
    </xf>
    <xf numFmtId="0" fontId="12" fillId="0" borderId="5" xfId="3" applyFont="1" applyBorder="1" applyAlignment="1">
      <alignment vertical="center"/>
    </xf>
    <xf numFmtId="0" fontId="12" fillId="0" borderId="3" xfId="3" applyFont="1" applyBorder="1" applyAlignment="1">
      <alignment vertical="center"/>
    </xf>
    <xf numFmtId="0" fontId="10" fillId="0" borderId="1" xfId="0" applyNumberFormat="1" applyFont="1" applyBorder="1" applyAlignment="1">
      <alignment horizontal="distributed" vertical="center" justifyLastLine="1"/>
    </xf>
    <xf numFmtId="0" fontId="10" fillId="0" borderId="2" xfId="0" applyNumberFormat="1" applyFont="1" applyBorder="1" applyAlignment="1">
      <alignment horizontal="distributed" vertical="center" justifyLastLine="1"/>
    </xf>
    <xf numFmtId="0" fontId="10" fillId="0" borderId="39" xfId="0" applyNumberFormat="1" applyFont="1" applyBorder="1" applyAlignment="1">
      <alignment horizontal="distributed" vertical="center" justifyLastLine="1"/>
    </xf>
    <xf numFmtId="0" fontId="10" fillId="0" borderId="3" xfId="0" applyNumberFormat="1" applyFont="1" applyBorder="1" applyAlignment="1">
      <alignment horizontal="distributed" vertical="center" justifyLastLine="1"/>
    </xf>
    <xf numFmtId="0" fontId="10" fillId="0" borderId="4" xfId="0" applyNumberFormat="1" applyFont="1" applyBorder="1" applyAlignment="1">
      <alignment horizontal="distributed" vertical="center" justifyLastLine="1"/>
    </xf>
    <xf numFmtId="0" fontId="10" fillId="0" borderId="11" xfId="0" applyNumberFormat="1" applyFont="1" applyBorder="1" applyAlignment="1">
      <alignment horizontal="distributed" vertical="center" justifyLastLine="1"/>
    </xf>
    <xf numFmtId="0" fontId="10" fillId="0" borderId="1" xfId="2" applyNumberFormat="1" applyFont="1" applyBorder="1" applyAlignment="1">
      <alignment horizontal="distributed" vertical="center" justifyLastLine="1"/>
    </xf>
    <xf numFmtId="0" fontId="10" fillId="0" borderId="2" xfId="0" applyFont="1" applyBorder="1" applyAlignment="1">
      <alignment horizontal="distributed" vertical="center" justifyLastLine="1"/>
    </xf>
    <xf numFmtId="0" fontId="10" fillId="0" borderId="39" xfId="0" applyFont="1" applyBorder="1" applyAlignment="1">
      <alignment horizontal="distributed" vertical="center" justifyLastLine="1"/>
    </xf>
    <xf numFmtId="0" fontId="10" fillId="0" borderId="3" xfId="0" applyFont="1" applyBorder="1" applyAlignment="1">
      <alignment horizontal="distributed" vertical="center" justifyLastLine="1"/>
    </xf>
    <xf numFmtId="0" fontId="10" fillId="0" borderId="4" xfId="0" applyFont="1" applyBorder="1" applyAlignment="1">
      <alignment horizontal="distributed" vertical="center" justifyLastLine="1"/>
    </xf>
    <xf numFmtId="0" fontId="10" fillId="0" borderId="11" xfId="0" applyFont="1" applyBorder="1" applyAlignment="1">
      <alignment horizontal="distributed" vertical="center" justifyLastLine="1"/>
    </xf>
    <xf numFmtId="181" fontId="9" fillId="0" borderId="75" xfId="1" applyNumberFormat="1" applyFont="1" applyBorder="1" applyAlignment="1">
      <alignment vertical="center" textRotation="255"/>
    </xf>
    <xf numFmtId="181" fontId="9" fillId="0" borderId="76" xfId="1" applyNumberFormat="1" applyFont="1" applyBorder="1" applyAlignment="1">
      <alignment vertical="center" textRotation="255"/>
    </xf>
    <xf numFmtId="181" fontId="9" fillId="0" borderId="61" xfId="1" applyNumberFormat="1" applyFont="1" applyBorder="1" applyAlignment="1">
      <alignment vertical="center" textRotation="255"/>
    </xf>
    <xf numFmtId="41" fontId="0" fillId="0" borderId="41" xfId="0" applyNumberFormat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179" fontId="2" fillId="0" borderId="47" xfId="1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0" fontId="12" fillId="0" borderId="76" xfId="3" applyFont="1" applyBorder="1" applyAlignment="1">
      <alignment vertical="center" textRotation="255"/>
    </xf>
    <xf numFmtId="0" fontId="12" fillId="0" borderId="61" xfId="3" applyFont="1" applyBorder="1" applyAlignment="1">
      <alignment vertical="center" textRotation="255"/>
    </xf>
    <xf numFmtId="0" fontId="12" fillId="0" borderId="76" xfId="3" applyFont="1" applyBorder="1" applyAlignment="1">
      <alignment vertical="center"/>
    </xf>
    <xf numFmtId="0" fontId="12" fillId="0" borderId="61" xfId="3" applyFont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70" xfId="0" applyNumberFormat="1" applyFont="1" applyBorder="1" applyAlignment="1">
      <alignment horizontal="center" vertical="center" shrinkToFit="1"/>
    </xf>
    <xf numFmtId="176" fontId="2" fillId="0" borderId="14" xfId="0" applyNumberFormat="1" applyFont="1" applyBorder="1" applyAlignment="1">
      <alignment horizontal="center" vertical="center" shrinkToFit="1"/>
    </xf>
    <xf numFmtId="176" fontId="2" fillId="0" borderId="70" xfId="0" applyNumberFormat="1" applyFont="1" applyBorder="1" applyAlignment="1">
      <alignment horizontal="center" vertical="center" shrinkToFit="1"/>
    </xf>
    <xf numFmtId="176" fontId="0" fillId="0" borderId="14" xfId="0" applyNumberFormat="1" applyFont="1" applyBorder="1" applyAlignment="1">
      <alignment horizontal="center" vertical="center"/>
    </xf>
    <xf numFmtId="176" fontId="2" fillId="0" borderId="70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2" fillId="0" borderId="70" xfId="0" applyNumberFormat="1" applyFont="1" applyBorder="1" applyAlignment="1">
      <alignment horizontal="center" vertical="center"/>
    </xf>
    <xf numFmtId="179" fontId="2" fillId="0" borderId="51" xfId="1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41" fontId="0" fillId="0" borderId="14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  <xf numFmtId="0" fontId="0" fillId="0" borderId="75" xfId="0" applyBorder="1" applyAlignment="1">
      <alignment horizontal="center" vertical="center" textRotation="255"/>
    </xf>
    <xf numFmtId="41" fontId="16" fillId="0" borderId="27" xfId="0" applyNumberFormat="1" applyFont="1" applyBorder="1" applyAlignment="1">
      <alignment horizontal="right" vertical="center"/>
    </xf>
    <xf numFmtId="41" fontId="16" fillId="0" borderId="25" xfId="0" applyNumberFormat="1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3"/>
  <sheetViews>
    <sheetView tabSelected="1" view="pageBreakPreview" zoomScaleNormal="100" zoomScaleSheetLayoutView="100" workbookViewId="0">
      <pane xSplit="5" ySplit="8" topLeftCell="F9" activePane="bottomRight" state="frozen"/>
      <selection activeCell="F17" sqref="F17"/>
      <selection pane="topRight" activeCell="F17" sqref="F17"/>
      <selection pane="bottomLeft" activeCell="F17" sqref="F17"/>
      <selection pane="bottomRight" sqref="A1:D1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9" width="10.625" style="1" customWidth="1"/>
    <col min="10" max="12" width="9" style="1"/>
    <col min="13" max="13" width="9.875" style="1" customWidth="1"/>
    <col min="14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367" t="s">
        <v>0</v>
      </c>
      <c r="B1" s="367"/>
      <c r="C1" s="367"/>
      <c r="D1" s="367"/>
      <c r="E1" s="76" t="s">
        <v>286</v>
      </c>
      <c r="F1" s="2"/>
      <c r="AA1" s="366" t="s">
        <v>105</v>
      </c>
      <c r="AB1" s="366"/>
    </row>
    <row r="2" spans="1:38">
      <c r="AA2" s="354" t="s">
        <v>106</v>
      </c>
      <c r="AB2" s="354"/>
      <c r="AC2" s="357" t="s">
        <v>107</v>
      </c>
      <c r="AD2" s="355" t="s">
        <v>108</v>
      </c>
      <c r="AE2" s="364"/>
      <c r="AF2" s="365"/>
      <c r="AG2" s="354" t="s">
        <v>109</v>
      </c>
      <c r="AH2" s="354" t="s">
        <v>110</v>
      </c>
      <c r="AI2" s="354" t="s">
        <v>111</v>
      </c>
      <c r="AJ2" s="354" t="s">
        <v>112</v>
      </c>
      <c r="AK2" s="354" t="s">
        <v>113</v>
      </c>
    </row>
    <row r="3" spans="1:38" ht="14.25">
      <c r="A3" s="22" t="s">
        <v>104</v>
      </c>
      <c r="AA3" s="354"/>
      <c r="AB3" s="354"/>
      <c r="AC3" s="359"/>
      <c r="AD3" s="156"/>
      <c r="AE3" s="155" t="s">
        <v>126</v>
      </c>
      <c r="AF3" s="155" t="s">
        <v>127</v>
      </c>
      <c r="AG3" s="354"/>
      <c r="AH3" s="354"/>
      <c r="AI3" s="354"/>
      <c r="AJ3" s="354"/>
      <c r="AK3" s="354"/>
    </row>
    <row r="4" spans="1:38">
      <c r="AA4" s="357" t="str">
        <f>E1</f>
        <v>新潟市</v>
      </c>
      <c r="AB4" s="157" t="s">
        <v>114</v>
      </c>
      <c r="AC4" s="158">
        <f>F22</f>
        <v>387139</v>
      </c>
      <c r="AD4" s="158">
        <f>F9</f>
        <v>127882</v>
      </c>
      <c r="AE4" s="158">
        <f>F10</f>
        <v>55570</v>
      </c>
      <c r="AF4" s="158">
        <f>F13</f>
        <v>47879</v>
      </c>
      <c r="AG4" s="158">
        <f>F14</f>
        <v>3247</v>
      </c>
      <c r="AH4" s="158">
        <f>F15</f>
        <v>60844</v>
      </c>
      <c r="AI4" s="158">
        <f>F17</f>
        <v>68066</v>
      </c>
      <c r="AJ4" s="158">
        <f>F20</f>
        <v>46956</v>
      </c>
      <c r="AK4" s="158">
        <f>F21</f>
        <v>51439</v>
      </c>
      <c r="AL4" s="159"/>
    </row>
    <row r="5" spans="1:38">
      <c r="A5" s="21" t="s">
        <v>272</v>
      </c>
      <c r="AA5" s="358"/>
      <c r="AB5" s="157" t="s">
        <v>115</v>
      </c>
      <c r="AC5" s="160"/>
      <c r="AD5" s="160">
        <f>G9</f>
        <v>33.032580029395127</v>
      </c>
      <c r="AE5" s="160">
        <f>G10</f>
        <v>14.354017549252335</v>
      </c>
      <c r="AF5" s="160">
        <f>G13</f>
        <v>12.367392590258278</v>
      </c>
      <c r="AG5" s="160">
        <f>G14</f>
        <v>0.83871684330434293</v>
      </c>
      <c r="AH5" s="160">
        <f>G15</f>
        <v>15.716318944875097</v>
      </c>
      <c r="AI5" s="160">
        <f>G17</f>
        <v>17.581798785449156</v>
      </c>
      <c r="AJ5" s="160">
        <f>G20</f>
        <v>12.12897693076647</v>
      </c>
      <c r="AK5" s="160">
        <f>G21</f>
        <v>13.28695894756147</v>
      </c>
    </row>
    <row r="6" spans="1:38" ht="14.25">
      <c r="A6" s="3"/>
      <c r="G6" s="371" t="s">
        <v>128</v>
      </c>
      <c r="H6" s="372"/>
      <c r="I6" s="372"/>
      <c r="AA6" s="359"/>
      <c r="AB6" s="157" t="s">
        <v>116</v>
      </c>
      <c r="AC6" s="160">
        <f>I22</f>
        <v>-1.0714687273210455</v>
      </c>
      <c r="AD6" s="160">
        <f>I9</f>
        <v>-5.2192345320328464</v>
      </c>
      <c r="AE6" s="160">
        <f>I10</f>
        <v>-8.7924893725277791</v>
      </c>
      <c r="AF6" s="160">
        <f>I13</f>
        <v>-2.4172016712524225</v>
      </c>
      <c r="AG6" s="160">
        <f>I14</f>
        <v>-3.4493012191495698</v>
      </c>
      <c r="AH6" s="160">
        <f>I15</f>
        <v>5.0247699929228506</v>
      </c>
      <c r="AI6" s="160">
        <f>I17</f>
        <v>0.8818603548190973</v>
      </c>
      <c r="AJ6" s="160">
        <f>I20</f>
        <v>1.8502049758150285</v>
      </c>
      <c r="AK6" s="160">
        <f>I21</f>
        <v>-1.8002367225382732</v>
      </c>
    </row>
    <row r="7" spans="1:38" ht="27" customHeight="1">
      <c r="A7" s="19"/>
      <c r="B7" s="5"/>
      <c r="C7" s="5"/>
      <c r="D7" s="5"/>
      <c r="E7" s="23"/>
      <c r="F7" s="62" t="s">
        <v>273</v>
      </c>
      <c r="G7" s="63"/>
      <c r="H7" s="64" t="s">
        <v>1</v>
      </c>
      <c r="I7" s="17" t="s">
        <v>21</v>
      </c>
    </row>
    <row r="8" spans="1:38" ht="17.100000000000001" customHeight="1">
      <c r="A8" s="6"/>
      <c r="B8" s="7"/>
      <c r="C8" s="7"/>
      <c r="D8" s="7"/>
      <c r="E8" s="24"/>
      <c r="F8" s="28" t="s">
        <v>102</v>
      </c>
      <c r="G8" s="29" t="s">
        <v>2</v>
      </c>
      <c r="H8" s="65"/>
      <c r="I8" s="18"/>
    </row>
    <row r="9" spans="1:38" ht="18" customHeight="1">
      <c r="A9" s="368" t="s">
        <v>80</v>
      </c>
      <c r="B9" s="368" t="s">
        <v>81</v>
      </c>
      <c r="C9" s="47" t="s">
        <v>3</v>
      </c>
      <c r="D9" s="48"/>
      <c r="E9" s="49"/>
      <c r="F9" s="77">
        <v>127882</v>
      </c>
      <c r="G9" s="78">
        <f t="shared" ref="G9:G22" si="0">F9/$F$22*100</f>
        <v>33.032580029395127</v>
      </c>
      <c r="H9" s="77">
        <v>134924</v>
      </c>
      <c r="I9" s="79">
        <f t="shared" ref="I9:I21" si="1">(F9/H9-1)*100</f>
        <v>-5.2192345320328464</v>
      </c>
      <c r="AA9" s="361" t="s">
        <v>105</v>
      </c>
      <c r="AB9" s="362"/>
      <c r="AC9" s="363" t="s">
        <v>117</v>
      </c>
    </row>
    <row r="10" spans="1:38" ht="18" customHeight="1">
      <c r="A10" s="369"/>
      <c r="B10" s="369"/>
      <c r="C10" s="8"/>
      <c r="D10" s="50" t="s">
        <v>22</v>
      </c>
      <c r="E10" s="30"/>
      <c r="F10" s="80">
        <f>SUM(F11:F12)</f>
        <v>55570</v>
      </c>
      <c r="G10" s="81">
        <f t="shared" si="0"/>
        <v>14.354017549252335</v>
      </c>
      <c r="H10" s="80">
        <f>SUM(H11:H12)</f>
        <v>60927</v>
      </c>
      <c r="I10" s="82">
        <f t="shared" si="1"/>
        <v>-8.7924893725277791</v>
      </c>
      <c r="AA10" s="354" t="s">
        <v>106</v>
      </c>
      <c r="AB10" s="354"/>
      <c r="AC10" s="363"/>
      <c r="AD10" s="355" t="s">
        <v>118</v>
      </c>
      <c r="AE10" s="364"/>
      <c r="AF10" s="365"/>
      <c r="AG10" s="355" t="s">
        <v>119</v>
      </c>
      <c r="AH10" s="360"/>
      <c r="AI10" s="356"/>
      <c r="AJ10" s="355" t="s">
        <v>120</v>
      </c>
      <c r="AK10" s="356"/>
    </row>
    <row r="11" spans="1:38" ht="18" customHeight="1">
      <c r="A11" s="369"/>
      <c r="B11" s="369"/>
      <c r="C11" s="34"/>
      <c r="D11" s="35"/>
      <c r="E11" s="33" t="s">
        <v>23</v>
      </c>
      <c r="F11" s="83">
        <v>51273</v>
      </c>
      <c r="G11" s="84">
        <f t="shared" si="0"/>
        <v>13.244080291574861</v>
      </c>
      <c r="H11" s="83">
        <v>54180</v>
      </c>
      <c r="I11" s="85">
        <f t="shared" si="1"/>
        <v>-5.3654485049833838</v>
      </c>
      <c r="AA11" s="354"/>
      <c r="AB11" s="354"/>
      <c r="AC11" s="361"/>
      <c r="AD11" s="156"/>
      <c r="AE11" s="155" t="s">
        <v>121</v>
      </c>
      <c r="AF11" s="155" t="s">
        <v>122</v>
      </c>
      <c r="AG11" s="156"/>
      <c r="AH11" s="155" t="s">
        <v>123</v>
      </c>
      <c r="AI11" s="155" t="s">
        <v>124</v>
      </c>
      <c r="AJ11" s="156"/>
      <c r="AK11" s="161" t="s">
        <v>125</v>
      </c>
    </row>
    <row r="12" spans="1:38" ht="18" customHeight="1">
      <c r="A12" s="369"/>
      <c r="B12" s="369"/>
      <c r="C12" s="34"/>
      <c r="D12" s="36"/>
      <c r="E12" s="33" t="s">
        <v>24</v>
      </c>
      <c r="F12" s="83">
        <v>4297</v>
      </c>
      <c r="G12" s="84">
        <f>F12/$F$22*100</f>
        <v>1.1099372576774751</v>
      </c>
      <c r="H12" s="83">
        <v>6747</v>
      </c>
      <c r="I12" s="85">
        <f t="shared" si="1"/>
        <v>-36.312435156365794</v>
      </c>
      <c r="AA12" s="357" t="str">
        <f>E1</f>
        <v>新潟市</v>
      </c>
      <c r="AB12" s="157" t="s">
        <v>114</v>
      </c>
      <c r="AC12" s="158">
        <f>F40</f>
        <v>387139</v>
      </c>
      <c r="AD12" s="158">
        <f>F23</f>
        <v>223622</v>
      </c>
      <c r="AE12" s="158">
        <f>F24</f>
        <v>94160</v>
      </c>
      <c r="AF12" s="158">
        <f>F26</f>
        <v>48685</v>
      </c>
      <c r="AG12" s="158">
        <f>F27</f>
        <v>131431</v>
      </c>
      <c r="AH12" s="158">
        <f>F28</f>
        <v>45437</v>
      </c>
      <c r="AI12" s="158">
        <f>F32</f>
        <v>106</v>
      </c>
      <c r="AJ12" s="158">
        <f>F34</f>
        <v>32086</v>
      </c>
      <c r="AK12" s="158">
        <f>F35</f>
        <v>32086</v>
      </c>
      <c r="AL12" s="162"/>
    </row>
    <row r="13" spans="1:38" ht="18" customHeight="1">
      <c r="A13" s="369"/>
      <c r="B13" s="369"/>
      <c r="C13" s="11"/>
      <c r="D13" s="31" t="s">
        <v>25</v>
      </c>
      <c r="E13" s="32"/>
      <c r="F13" s="86">
        <v>47879</v>
      </c>
      <c r="G13" s="87">
        <f t="shared" si="0"/>
        <v>12.367392590258278</v>
      </c>
      <c r="H13" s="86">
        <v>49065</v>
      </c>
      <c r="I13" s="88">
        <f t="shared" si="1"/>
        <v>-2.4172016712524225</v>
      </c>
      <c r="AA13" s="358"/>
      <c r="AB13" s="157" t="s">
        <v>115</v>
      </c>
      <c r="AC13" s="160"/>
      <c r="AD13" s="160">
        <f>G23</f>
        <v>57.762715717093862</v>
      </c>
      <c r="AE13" s="160">
        <f>G24</f>
        <v>24.322013540356306</v>
      </c>
      <c r="AF13" s="160">
        <f>G26</f>
        <v>12.575586546434225</v>
      </c>
      <c r="AG13" s="160">
        <f>G27</f>
        <v>33.949305029976315</v>
      </c>
      <c r="AH13" s="160">
        <f>G28</f>
        <v>11.736611397973338</v>
      </c>
      <c r="AI13" s="160">
        <f>G32</f>
        <v>2.7380346593859052E-2</v>
      </c>
      <c r="AJ13" s="160">
        <f>G34</f>
        <v>8.2879792529298264</v>
      </c>
      <c r="AK13" s="160">
        <f>G35</f>
        <v>8.2879792529298264</v>
      </c>
    </row>
    <row r="14" spans="1:38" ht="18" customHeight="1">
      <c r="A14" s="369"/>
      <c r="B14" s="369"/>
      <c r="C14" s="52" t="s">
        <v>4</v>
      </c>
      <c r="D14" s="53"/>
      <c r="E14" s="54"/>
      <c r="F14" s="83">
        <v>3247</v>
      </c>
      <c r="G14" s="84">
        <f t="shared" si="0"/>
        <v>0.83871684330434293</v>
      </c>
      <c r="H14" s="83">
        <v>3363</v>
      </c>
      <c r="I14" s="85">
        <f t="shared" si="1"/>
        <v>-3.4493012191495698</v>
      </c>
      <c r="AA14" s="359"/>
      <c r="AB14" s="157" t="s">
        <v>116</v>
      </c>
      <c r="AC14" s="160">
        <f>I40</f>
        <v>-0.98746803069054145</v>
      </c>
      <c r="AD14" s="160">
        <f>I23</f>
        <v>2.5398586776594234</v>
      </c>
      <c r="AE14" s="160">
        <f>I24</f>
        <v>1.5311623894759485</v>
      </c>
      <c r="AF14" s="160">
        <f>I26</f>
        <v>6.8473609129814594</v>
      </c>
      <c r="AG14" s="160">
        <f>I27</f>
        <v>0.13103863354131384</v>
      </c>
      <c r="AH14" s="160">
        <f>I28</f>
        <v>-0.79907429644346939</v>
      </c>
      <c r="AI14" s="160">
        <f>I32</f>
        <v>-72.395833333333329</v>
      </c>
      <c r="AJ14" s="160">
        <f>I34</f>
        <v>-22.977579336501996</v>
      </c>
      <c r="AK14" s="160">
        <f>I35</f>
        <v>-22.977579336501996</v>
      </c>
    </row>
    <row r="15" spans="1:38" ht="18" customHeight="1">
      <c r="A15" s="369"/>
      <c r="B15" s="369"/>
      <c r="C15" s="52" t="s">
        <v>5</v>
      </c>
      <c r="D15" s="53"/>
      <c r="E15" s="54"/>
      <c r="F15" s="83">
        <v>60844</v>
      </c>
      <c r="G15" s="84">
        <f t="shared" si="0"/>
        <v>15.716318944875097</v>
      </c>
      <c r="H15" s="83">
        <v>57933</v>
      </c>
      <c r="I15" s="85">
        <f t="shared" si="1"/>
        <v>5.0247699929228506</v>
      </c>
    </row>
    <row r="16" spans="1:38" ht="18" customHeight="1">
      <c r="A16" s="369"/>
      <c r="B16" s="369"/>
      <c r="C16" s="52" t="s">
        <v>26</v>
      </c>
      <c r="D16" s="53"/>
      <c r="E16" s="54"/>
      <c r="F16" s="83">
        <v>7947</v>
      </c>
      <c r="G16" s="84">
        <f t="shared" si="0"/>
        <v>2.0527510790697914</v>
      </c>
      <c r="H16" s="83">
        <f>5382+2676</f>
        <v>8058</v>
      </c>
      <c r="I16" s="85">
        <f>(F16/H16-1)*100</f>
        <v>-1.3775130305286654</v>
      </c>
    </row>
    <row r="17" spans="1:9" ht="18" customHeight="1">
      <c r="A17" s="369"/>
      <c r="B17" s="369"/>
      <c r="C17" s="52" t="s">
        <v>6</v>
      </c>
      <c r="D17" s="53"/>
      <c r="E17" s="54"/>
      <c r="F17" s="83">
        <v>68066</v>
      </c>
      <c r="G17" s="84">
        <f t="shared" si="0"/>
        <v>17.581798785449156</v>
      </c>
      <c r="H17" s="83">
        <v>67471</v>
      </c>
      <c r="I17" s="85">
        <f t="shared" si="1"/>
        <v>0.8818603548190973</v>
      </c>
    </row>
    <row r="18" spans="1:9" ht="18" customHeight="1">
      <c r="A18" s="369"/>
      <c r="B18" s="369"/>
      <c r="C18" s="52" t="s">
        <v>27</v>
      </c>
      <c r="D18" s="53"/>
      <c r="E18" s="54"/>
      <c r="F18" s="83">
        <v>20134</v>
      </c>
      <c r="G18" s="84">
        <f t="shared" si="0"/>
        <v>5.2007160218939452</v>
      </c>
      <c r="H18" s="83">
        <v>20223</v>
      </c>
      <c r="I18" s="85">
        <f t="shared" si="1"/>
        <v>-0.44009296345745019</v>
      </c>
    </row>
    <row r="19" spans="1:9" ht="18" customHeight="1">
      <c r="A19" s="369"/>
      <c r="B19" s="369"/>
      <c r="C19" s="52" t="s">
        <v>28</v>
      </c>
      <c r="D19" s="53"/>
      <c r="E19" s="54"/>
      <c r="F19" s="83">
        <v>624</v>
      </c>
      <c r="G19" s="84">
        <f t="shared" si="0"/>
        <v>0.16118241768460423</v>
      </c>
      <c r="H19" s="83">
        <v>875</v>
      </c>
      <c r="I19" s="85">
        <f t="shared" si="1"/>
        <v>-28.68571428571428</v>
      </c>
    </row>
    <row r="20" spans="1:9" ht="18" customHeight="1">
      <c r="A20" s="369"/>
      <c r="B20" s="369"/>
      <c r="C20" s="52" t="s">
        <v>7</v>
      </c>
      <c r="D20" s="53"/>
      <c r="E20" s="54"/>
      <c r="F20" s="83">
        <v>46956</v>
      </c>
      <c r="G20" s="84">
        <f t="shared" si="0"/>
        <v>12.12897693076647</v>
      </c>
      <c r="H20" s="83">
        <v>46103</v>
      </c>
      <c r="I20" s="85">
        <f t="shared" si="1"/>
        <v>1.8502049758150285</v>
      </c>
    </row>
    <row r="21" spans="1:9" ht="18" customHeight="1">
      <c r="A21" s="369"/>
      <c r="B21" s="369"/>
      <c r="C21" s="57" t="s">
        <v>8</v>
      </c>
      <c r="D21" s="58"/>
      <c r="E21" s="56"/>
      <c r="F21" s="89">
        <f>F22-F9-SUM(F14:F20)</f>
        <v>51439</v>
      </c>
      <c r="G21" s="90">
        <f t="shared" si="0"/>
        <v>13.28695894756147</v>
      </c>
      <c r="H21" s="89">
        <f>H22-H9-SUM(H14:H20)</f>
        <v>52382</v>
      </c>
      <c r="I21" s="91">
        <f t="shared" si="1"/>
        <v>-1.8002367225382732</v>
      </c>
    </row>
    <row r="22" spans="1:9" ht="18" customHeight="1">
      <c r="A22" s="369"/>
      <c r="B22" s="370"/>
      <c r="C22" s="59" t="s">
        <v>9</v>
      </c>
      <c r="D22" s="37"/>
      <c r="E22" s="60"/>
      <c r="F22" s="92">
        <v>387139</v>
      </c>
      <c r="G22" s="93">
        <f t="shared" si="0"/>
        <v>100</v>
      </c>
      <c r="H22" s="92">
        <v>391332</v>
      </c>
      <c r="I22" s="245">
        <f t="shared" ref="I22:I40" si="2">(F22/H22-1)*100</f>
        <v>-1.0714687273210455</v>
      </c>
    </row>
    <row r="23" spans="1:9" ht="18" customHeight="1">
      <c r="A23" s="369"/>
      <c r="B23" s="368" t="s">
        <v>82</v>
      </c>
      <c r="C23" s="4" t="s">
        <v>10</v>
      </c>
      <c r="D23" s="5"/>
      <c r="E23" s="23"/>
      <c r="F23" s="77">
        <f>SUM(F24:F26)</f>
        <v>223622</v>
      </c>
      <c r="G23" s="78">
        <f t="shared" ref="G23:G37" si="3">F23/$F$40*100</f>
        <v>57.762715717093862</v>
      </c>
      <c r="H23" s="77">
        <f>SUM(H24:H26)</f>
        <v>218083</v>
      </c>
      <c r="I23" s="94">
        <f t="shared" si="2"/>
        <v>2.5398586776594234</v>
      </c>
    </row>
    <row r="24" spans="1:9" ht="18" customHeight="1">
      <c r="A24" s="369"/>
      <c r="B24" s="369"/>
      <c r="C24" s="8"/>
      <c r="D24" s="10" t="s">
        <v>11</v>
      </c>
      <c r="E24" s="38"/>
      <c r="F24" s="83">
        <v>94160</v>
      </c>
      <c r="G24" s="84">
        <f t="shared" si="3"/>
        <v>24.322013540356306</v>
      </c>
      <c r="H24" s="83">
        <v>92740</v>
      </c>
      <c r="I24" s="85">
        <f t="shared" si="2"/>
        <v>1.5311623894759485</v>
      </c>
    </row>
    <row r="25" spans="1:9" ht="18" customHeight="1">
      <c r="A25" s="369"/>
      <c r="B25" s="369"/>
      <c r="C25" s="8"/>
      <c r="D25" s="10" t="s">
        <v>29</v>
      </c>
      <c r="E25" s="38"/>
      <c r="F25" s="83">
        <v>80777</v>
      </c>
      <c r="G25" s="84">
        <f t="shared" si="3"/>
        <v>20.865115630303325</v>
      </c>
      <c r="H25" s="83">
        <v>79778</v>
      </c>
      <c r="I25" s="85">
        <f t="shared" si="2"/>
        <v>1.2522249241645467</v>
      </c>
    </row>
    <row r="26" spans="1:9" ht="18" customHeight="1">
      <c r="A26" s="369"/>
      <c r="B26" s="369"/>
      <c r="C26" s="11"/>
      <c r="D26" s="10" t="s">
        <v>12</v>
      </c>
      <c r="E26" s="38"/>
      <c r="F26" s="83">
        <v>48685</v>
      </c>
      <c r="G26" s="84">
        <f t="shared" si="3"/>
        <v>12.575586546434225</v>
      </c>
      <c r="H26" s="83">
        <v>45565</v>
      </c>
      <c r="I26" s="85">
        <f t="shared" si="2"/>
        <v>6.8473609129814594</v>
      </c>
    </row>
    <row r="27" spans="1:9" ht="18" customHeight="1">
      <c r="A27" s="369"/>
      <c r="B27" s="369"/>
      <c r="C27" s="8" t="s">
        <v>13</v>
      </c>
      <c r="D27" s="14"/>
      <c r="E27" s="25"/>
      <c r="F27" s="77">
        <f>SUM(F28:F33)</f>
        <v>131431</v>
      </c>
      <c r="G27" s="78">
        <f t="shared" si="3"/>
        <v>33.949305029976315</v>
      </c>
      <c r="H27" s="77">
        <f>SUM(H28:H33)</f>
        <v>131259</v>
      </c>
      <c r="I27" s="94">
        <f t="shared" si="2"/>
        <v>0.13103863354131384</v>
      </c>
    </row>
    <row r="28" spans="1:9" ht="18" customHeight="1">
      <c r="A28" s="369"/>
      <c r="B28" s="369"/>
      <c r="C28" s="8"/>
      <c r="D28" s="10" t="s">
        <v>14</v>
      </c>
      <c r="E28" s="38"/>
      <c r="F28" s="83">
        <v>45437</v>
      </c>
      <c r="G28" s="84">
        <f t="shared" si="3"/>
        <v>11.736611397973338</v>
      </c>
      <c r="H28" s="83">
        <v>45803</v>
      </c>
      <c r="I28" s="85">
        <f t="shared" si="2"/>
        <v>-0.79907429644346939</v>
      </c>
    </row>
    <row r="29" spans="1:9" ht="18" customHeight="1">
      <c r="A29" s="369"/>
      <c r="B29" s="369"/>
      <c r="C29" s="8"/>
      <c r="D29" s="10" t="s">
        <v>30</v>
      </c>
      <c r="E29" s="38"/>
      <c r="F29" s="83">
        <v>6561</v>
      </c>
      <c r="G29" s="84">
        <f t="shared" si="3"/>
        <v>1.6947401320972573</v>
      </c>
      <c r="H29" s="83">
        <v>7003</v>
      </c>
      <c r="I29" s="85">
        <f t="shared" si="2"/>
        <v>-6.3115807511066713</v>
      </c>
    </row>
    <row r="30" spans="1:9" ht="18" customHeight="1">
      <c r="A30" s="369"/>
      <c r="B30" s="369"/>
      <c r="C30" s="8"/>
      <c r="D30" s="10" t="s">
        <v>31</v>
      </c>
      <c r="E30" s="38"/>
      <c r="F30" s="83">
        <v>38006</v>
      </c>
      <c r="G30" s="84">
        <f t="shared" si="3"/>
        <v>9.8171457796811996</v>
      </c>
      <c r="H30" s="83">
        <v>37386</v>
      </c>
      <c r="I30" s="85">
        <f t="shared" si="2"/>
        <v>1.6583747927031434</v>
      </c>
    </row>
    <row r="31" spans="1:9" ht="18" customHeight="1">
      <c r="A31" s="369"/>
      <c r="B31" s="369"/>
      <c r="C31" s="8"/>
      <c r="D31" s="10" t="s">
        <v>32</v>
      </c>
      <c r="E31" s="38"/>
      <c r="F31" s="83">
        <v>22149</v>
      </c>
      <c r="G31" s="84">
        <f t="shared" si="3"/>
        <v>5.7212009123338134</v>
      </c>
      <c r="H31" s="83">
        <v>21541</v>
      </c>
      <c r="I31" s="85">
        <f t="shared" si="2"/>
        <v>2.8225244881853184</v>
      </c>
    </row>
    <row r="32" spans="1:9" ht="18" customHeight="1">
      <c r="A32" s="369"/>
      <c r="B32" s="369"/>
      <c r="C32" s="8"/>
      <c r="D32" s="10" t="s">
        <v>15</v>
      </c>
      <c r="E32" s="38"/>
      <c r="F32" s="83">
        <v>106</v>
      </c>
      <c r="G32" s="84">
        <f t="shared" si="3"/>
        <v>2.7380346593859052E-2</v>
      </c>
      <c r="H32" s="83">
        <v>384</v>
      </c>
      <c r="I32" s="85">
        <f t="shared" si="2"/>
        <v>-72.395833333333329</v>
      </c>
    </row>
    <row r="33" spans="1:9" ht="18" customHeight="1">
      <c r="A33" s="369"/>
      <c r="B33" s="369"/>
      <c r="C33" s="11"/>
      <c r="D33" s="10" t="s">
        <v>33</v>
      </c>
      <c r="E33" s="38"/>
      <c r="F33" s="83">
        <v>19172</v>
      </c>
      <c r="G33" s="84">
        <f t="shared" si="3"/>
        <v>4.9522264612968474</v>
      </c>
      <c r="H33" s="83">
        <v>19142</v>
      </c>
      <c r="I33" s="85">
        <f t="shared" si="2"/>
        <v>0.15672343537769251</v>
      </c>
    </row>
    <row r="34" spans="1:9" ht="18" customHeight="1">
      <c r="A34" s="369"/>
      <c r="B34" s="369"/>
      <c r="C34" s="8" t="s">
        <v>16</v>
      </c>
      <c r="D34" s="14"/>
      <c r="E34" s="25"/>
      <c r="F34" s="77">
        <f>F35</f>
        <v>32086</v>
      </c>
      <c r="G34" s="78">
        <f t="shared" si="3"/>
        <v>8.2879792529298264</v>
      </c>
      <c r="H34" s="77">
        <f>H35</f>
        <v>41658</v>
      </c>
      <c r="I34" s="94">
        <f t="shared" si="2"/>
        <v>-22.977579336501996</v>
      </c>
    </row>
    <row r="35" spans="1:9" ht="18" customHeight="1">
      <c r="A35" s="369"/>
      <c r="B35" s="369"/>
      <c r="C35" s="8"/>
      <c r="D35" s="39" t="s">
        <v>17</v>
      </c>
      <c r="E35" s="40"/>
      <c r="F35" s="80">
        <f>SUM(F36:F37)</f>
        <v>32086</v>
      </c>
      <c r="G35" s="81">
        <f t="shared" si="3"/>
        <v>8.2879792529298264</v>
      </c>
      <c r="H35" s="80">
        <f>SUM(H36:H37)</f>
        <v>41658</v>
      </c>
      <c r="I35" s="82">
        <f t="shared" si="2"/>
        <v>-22.977579336501996</v>
      </c>
    </row>
    <row r="36" spans="1:9" ht="18" customHeight="1">
      <c r="A36" s="369"/>
      <c r="B36" s="369"/>
      <c r="C36" s="8"/>
      <c r="D36" s="41"/>
      <c r="E36" s="148" t="s">
        <v>103</v>
      </c>
      <c r="F36" s="83">
        <v>22214</v>
      </c>
      <c r="G36" s="84">
        <f t="shared" si="3"/>
        <v>5.7379907475092926</v>
      </c>
      <c r="H36" s="83">
        <v>26212</v>
      </c>
      <c r="I36" s="85">
        <f>(F36/H36-1)*100</f>
        <v>-15.252556081184188</v>
      </c>
    </row>
    <row r="37" spans="1:9" ht="18" customHeight="1">
      <c r="A37" s="369"/>
      <c r="B37" s="369"/>
      <c r="C37" s="8"/>
      <c r="D37" s="12"/>
      <c r="E37" s="33" t="s">
        <v>34</v>
      </c>
      <c r="F37" s="83">
        <v>9872</v>
      </c>
      <c r="G37" s="84">
        <f t="shared" si="3"/>
        <v>2.5499885054205338</v>
      </c>
      <c r="H37" s="83">
        <v>15446</v>
      </c>
      <c r="I37" s="85">
        <f t="shared" si="2"/>
        <v>-36.087012818852784</v>
      </c>
    </row>
    <row r="38" spans="1:9" ht="18" customHeight="1">
      <c r="A38" s="369"/>
      <c r="B38" s="369"/>
      <c r="C38" s="8"/>
      <c r="D38" s="61" t="s">
        <v>35</v>
      </c>
      <c r="E38" s="54"/>
      <c r="F38" s="83">
        <v>0</v>
      </c>
      <c r="G38" s="81">
        <f>F38/$F$40*100</f>
        <v>0</v>
      </c>
      <c r="H38" s="83">
        <v>0</v>
      </c>
      <c r="I38" s="85" t="e">
        <f>(F38/H38-1)*100</f>
        <v>#DIV/0!</v>
      </c>
    </row>
    <row r="39" spans="1:9" ht="18" customHeight="1">
      <c r="A39" s="369"/>
      <c r="B39" s="369"/>
      <c r="C39" s="6"/>
      <c r="D39" s="55" t="s">
        <v>36</v>
      </c>
      <c r="E39" s="56"/>
      <c r="F39" s="89">
        <v>0</v>
      </c>
      <c r="G39" s="90">
        <f>F39/$F$40*100</f>
        <v>0</v>
      </c>
      <c r="H39" s="89">
        <v>0</v>
      </c>
      <c r="I39" s="91" t="e">
        <f t="shared" si="2"/>
        <v>#DIV/0!</v>
      </c>
    </row>
    <row r="40" spans="1:9" ht="18" customHeight="1">
      <c r="A40" s="370"/>
      <c r="B40" s="370"/>
      <c r="C40" s="6" t="s">
        <v>18</v>
      </c>
      <c r="D40" s="7"/>
      <c r="E40" s="24"/>
      <c r="F40" s="92">
        <f>SUM(F23,F27,F34)</f>
        <v>387139</v>
      </c>
      <c r="G40" s="246">
        <f>F40/$F$40*100</f>
        <v>100</v>
      </c>
      <c r="H40" s="92">
        <f>SUM(H23,H27,H34)</f>
        <v>391000</v>
      </c>
      <c r="I40" s="245">
        <f t="shared" si="2"/>
        <v>-0.98746803069054145</v>
      </c>
    </row>
    <row r="41" spans="1:9" ht="18" customHeight="1">
      <c r="A41" s="146" t="s">
        <v>19</v>
      </c>
      <c r="B41" s="146"/>
    </row>
    <row r="42" spans="1:9" ht="18" customHeight="1">
      <c r="A42" s="147" t="s">
        <v>20</v>
      </c>
      <c r="B42" s="146"/>
    </row>
    <row r="52" spans="10:10">
      <c r="J52" s="14"/>
    </row>
    <row r="53" spans="10:10">
      <c r="J53" s="14"/>
    </row>
  </sheetData>
  <mergeCells count="24">
    <mergeCell ref="A1:D1"/>
    <mergeCell ref="A9:A40"/>
    <mergeCell ref="B9:B22"/>
    <mergeCell ref="B23:B40"/>
    <mergeCell ref="G6:I6"/>
    <mergeCell ref="AA1:AB1"/>
    <mergeCell ref="AA2:AA3"/>
    <mergeCell ref="AB2:AB3"/>
    <mergeCell ref="AC2:AC3"/>
    <mergeCell ref="AD2:AF2"/>
    <mergeCell ref="AG2:AG3"/>
    <mergeCell ref="AH2:AH3"/>
    <mergeCell ref="AJ10:AK10"/>
    <mergeCell ref="AA12:AA14"/>
    <mergeCell ref="AI2:AI3"/>
    <mergeCell ref="AK2:AK3"/>
    <mergeCell ref="AJ2:AJ3"/>
    <mergeCell ref="AG10:AI10"/>
    <mergeCell ref="AA4:AA6"/>
    <mergeCell ref="AA9:AB9"/>
    <mergeCell ref="AC9:AC11"/>
    <mergeCell ref="AA10:AA11"/>
    <mergeCell ref="AB10:AB11"/>
    <mergeCell ref="AD10:AF10"/>
  </mergeCells>
  <phoneticPr fontId="7"/>
  <printOptions horizontalCentered="1" verticalCentered="1" gridLinesSet="0"/>
  <pageMargins left="0" right="0" top="0.43307086614173229" bottom="0.19685039370078741" header="0.19685039370078741" footer="0.31496062992125984"/>
  <pageSetup paperSize="9" scale="97" orientation="portrait" useFirstPageNumber="1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0"/>
  <sheetViews>
    <sheetView view="pageBreakPreview" zoomScale="90" zoomScaleNormal="78" zoomScaleSheetLayoutView="90" workbookViewId="0">
      <pane xSplit="5" ySplit="7" topLeftCell="F8" activePane="bottomRight" state="frozen"/>
      <selection activeCell="G46" sqref="G46"/>
      <selection pane="topRight" activeCell="G46" sqref="G46"/>
      <selection pane="bottomLeft" activeCell="G46" sqref="G46"/>
      <selection pane="bottomRight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1" width="13.625" style="1" customWidth="1"/>
    <col min="12" max="12" width="13.625" style="14" customWidth="1"/>
    <col min="13" max="17" width="13.625" style="1" customWidth="1"/>
    <col min="18" max="21" width="12" style="1" customWidth="1"/>
    <col min="22" max="16384" width="9" style="1"/>
  </cols>
  <sheetData>
    <row r="1" spans="1:21" ht="33.950000000000003" customHeight="1">
      <c r="A1" s="70" t="s">
        <v>0</v>
      </c>
      <c r="B1" s="42"/>
      <c r="C1" s="42"/>
      <c r="D1" s="102" t="s">
        <v>286</v>
      </c>
      <c r="E1" s="44"/>
      <c r="F1" s="44"/>
      <c r="G1" s="44"/>
    </row>
    <row r="2" spans="1:21" ht="15" customHeight="1"/>
    <row r="3" spans="1:21" ht="15" customHeight="1">
      <c r="A3" s="45" t="s">
        <v>43</v>
      </c>
      <c r="B3" s="45"/>
      <c r="C3" s="45"/>
      <c r="D3" s="45"/>
    </row>
    <row r="4" spans="1:21" ht="15" customHeight="1">
      <c r="A4" s="45"/>
      <c r="B4" s="45"/>
      <c r="C4" s="45"/>
      <c r="D4" s="45"/>
    </row>
    <row r="5" spans="1:21" ht="15.95" customHeight="1">
      <c r="A5" s="37" t="s">
        <v>274</v>
      </c>
      <c r="B5" s="37"/>
      <c r="C5" s="37"/>
      <c r="D5" s="37"/>
      <c r="K5" s="46"/>
      <c r="O5" s="46" t="s">
        <v>44</v>
      </c>
    </row>
    <row r="6" spans="1:21" ht="15.95" customHeight="1">
      <c r="A6" s="384" t="s">
        <v>45</v>
      </c>
      <c r="B6" s="385"/>
      <c r="C6" s="385"/>
      <c r="D6" s="385"/>
      <c r="E6" s="386"/>
      <c r="F6" s="408" t="s">
        <v>287</v>
      </c>
      <c r="G6" s="409"/>
      <c r="H6" s="408" t="s">
        <v>288</v>
      </c>
      <c r="I6" s="409"/>
      <c r="J6" s="401" t="s">
        <v>289</v>
      </c>
      <c r="K6" s="402"/>
      <c r="L6" s="401"/>
      <c r="M6" s="402"/>
      <c r="N6" s="401"/>
      <c r="O6" s="402"/>
    </row>
    <row r="7" spans="1:21" ht="15.95" customHeight="1">
      <c r="A7" s="387"/>
      <c r="B7" s="388"/>
      <c r="C7" s="388"/>
      <c r="D7" s="388"/>
      <c r="E7" s="389"/>
      <c r="F7" s="163" t="s">
        <v>273</v>
      </c>
      <c r="G7" s="51" t="s">
        <v>1</v>
      </c>
      <c r="H7" s="163" t="s">
        <v>273</v>
      </c>
      <c r="I7" s="51" t="s">
        <v>1</v>
      </c>
      <c r="J7" s="163" t="s">
        <v>273</v>
      </c>
      <c r="K7" s="51" t="s">
        <v>1</v>
      </c>
      <c r="L7" s="163" t="s">
        <v>273</v>
      </c>
      <c r="M7" s="51" t="s">
        <v>1</v>
      </c>
      <c r="N7" s="163" t="s">
        <v>273</v>
      </c>
      <c r="O7" s="256" t="s">
        <v>1</v>
      </c>
    </row>
    <row r="8" spans="1:21" ht="15.95" customHeight="1">
      <c r="A8" s="390" t="s">
        <v>84</v>
      </c>
      <c r="B8" s="47" t="s">
        <v>46</v>
      </c>
      <c r="C8" s="48"/>
      <c r="D8" s="48"/>
      <c r="E8" s="95" t="s">
        <v>37</v>
      </c>
      <c r="F8" s="260">
        <f>SUM(F9:F10)</f>
        <v>15788</v>
      </c>
      <c r="G8" s="261">
        <v>16036</v>
      </c>
      <c r="H8" s="260">
        <v>25432</v>
      </c>
      <c r="I8" s="261">
        <v>25347</v>
      </c>
      <c r="J8" s="260">
        <v>32746</v>
      </c>
      <c r="K8" s="261">
        <v>32706</v>
      </c>
      <c r="L8" s="108"/>
      <c r="M8" s="109"/>
      <c r="N8" s="108"/>
      <c r="O8" s="110"/>
      <c r="P8" s="71"/>
      <c r="Q8" s="71"/>
      <c r="R8" s="71"/>
      <c r="S8" s="71"/>
      <c r="T8" s="71"/>
      <c r="U8" s="71"/>
    </row>
    <row r="9" spans="1:21" ht="15.95" customHeight="1">
      <c r="A9" s="391"/>
      <c r="B9" s="14"/>
      <c r="C9" s="61" t="s">
        <v>47</v>
      </c>
      <c r="D9" s="53"/>
      <c r="E9" s="96" t="s">
        <v>38</v>
      </c>
      <c r="F9" s="262">
        <v>15554</v>
      </c>
      <c r="G9" s="263">
        <v>15478</v>
      </c>
      <c r="H9" s="262">
        <v>25422</v>
      </c>
      <c r="I9" s="263">
        <v>25338</v>
      </c>
      <c r="J9" s="262">
        <v>32746</v>
      </c>
      <c r="K9" s="263">
        <v>32706</v>
      </c>
      <c r="L9" s="111"/>
      <c r="M9" s="113"/>
      <c r="N9" s="111"/>
      <c r="O9" s="114"/>
      <c r="P9" s="71"/>
      <c r="Q9" s="71"/>
      <c r="R9" s="71"/>
      <c r="S9" s="71"/>
      <c r="T9" s="71"/>
      <c r="U9" s="71"/>
    </row>
    <row r="10" spans="1:21" ht="15.95" customHeight="1">
      <c r="A10" s="391"/>
      <c r="B10" s="11"/>
      <c r="C10" s="61" t="s">
        <v>48</v>
      </c>
      <c r="D10" s="53"/>
      <c r="E10" s="96" t="s">
        <v>39</v>
      </c>
      <c r="F10" s="262">
        <v>234</v>
      </c>
      <c r="G10" s="263">
        <v>558</v>
      </c>
      <c r="H10" s="262">
        <v>10</v>
      </c>
      <c r="I10" s="263">
        <v>9</v>
      </c>
      <c r="J10" s="262">
        <v>0</v>
      </c>
      <c r="K10" s="263">
        <v>0</v>
      </c>
      <c r="L10" s="111"/>
      <c r="M10" s="113"/>
      <c r="N10" s="111"/>
      <c r="O10" s="114"/>
      <c r="P10" s="71"/>
      <c r="Q10" s="71"/>
      <c r="R10" s="71"/>
      <c r="S10" s="71"/>
      <c r="T10" s="71"/>
      <c r="U10" s="71"/>
    </row>
    <row r="11" spans="1:21" ht="15.95" customHeight="1">
      <c r="A11" s="391"/>
      <c r="B11" s="66" t="s">
        <v>49</v>
      </c>
      <c r="C11" s="67"/>
      <c r="D11" s="67"/>
      <c r="E11" s="98" t="s">
        <v>40</v>
      </c>
      <c r="F11" s="264">
        <f>SUM(F12:F13)</f>
        <v>14829</v>
      </c>
      <c r="G11" s="265">
        <v>15125</v>
      </c>
      <c r="H11" s="264">
        <v>26391</v>
      </c>
      <c r="I11" s="265">
        <v>26087</v>
      </c>
      <c r="J11" s="264">
        <v>31025</v>
      </c>
      <c r="K11" s="265">
        <v>31306</v>
      </c>
      <c r="L11" s="116"/>
      <c r="M11" s="118"/>
      <c r="N11" s="116"/>
      <c r="O11" s="119"/>
      <c r="P11" s="71"/>
      <c r="Q11" s="71"/>
      <c r="R11" s="71"/>
      <c r="S11" s="71"/>
      <c r="T11" s="71"/>
      <c r="U11" s="71"/>
    </row>
    <row r="12" spans="1:21" ht="15.95" customHeight="1">
      <c r="A12" s="391"/>
      <c r="B12" s="8"/>
      <c r="C12" s="61" t="s">
        <v>50</v>
      </c>
      <c r="D12" s="53"/>
      <c r="E12" s="96" t="s">
        <v>41</v>
      </c>
      <c r="F12" s="262">
        <v>14639</v>
      </c>
      <c r="G12" s="263">
        <v>14772</v>
      </c>
      <c r="H12" s="262">
        <v>26381</v>
      </c>
      <c r="I12" s="263">
        <v>26077</v>
      </c>
      <c r="J12" s="262">
        <v>31023</v>
      </c>
      <c r="K12" s="263">
        <v>31304</v>
      </c>
      <c r="L12" s="111"/>
      <c r="M12" s="113"/>
      <c r="N12" s="111"/>
      <c r="O12" s="114"/>
      <c r="P12" s="71"/>
      <c r="Q12" s="71"/>
      <c r="R12" s="71"/>
      <c r="S12" s="71"/>
      <c r="T12" s="71"/>
      <c r="U12" s="71"/>
    </row>
    <row r="13" spans="1:21" ht="15.95" customHeight="1">
      <c r="A13" s="391"/>
      <c r="B13" s="14"/>
      <c r="C13" s="50" t="s">
        <v>51</v>
      </c>
      <c r="D13" s="68"/>
      <c r="E13" s="99" t="s">
        <v>42</v>
      </c>
      <c r="F13" s="278">
        <v>190</v>
      </c>
      <c r="G13" s="270">
        <v>353</v>
      </c>
      <c r="H13" s="278">
        <v>10</v>
      </c>
      <c r="I13" s="270">
        <v>10</v>
      </c>
      <c r="J13" s="278">
        <v>2</v>
      </c>
      <c r="K13" s="270">
        <v>2</v>
      </c>
      <c r="L13" s="120"/>
      <c r="M13" s="122"/>
      <c r="N13" s="120"/>
      <c r="O13" s="123"/>
      <c r="P13" s="71"/>
      <c r="Q13" s="71"/>
      <c r="R13" s="71"/>
      <c r="S13" s="71"/>
      <c r="T13" s="71"/>
      <c r="U13" s="71"/>
    </row>
    <row r="14" spans="1:21" ht="15.95" customHeight="1">
      <c r="A14" s="391"/>
      <c r="B14" s="52" t="s">
        <v>52</v>
      </c>
      <c r="C14" s="53"/>
      <c r="D14" s="53"/>
      <c r="E14" s="96" t="s">
        <v>88</v>
      </c>
      <c r="F14" s="279">
        <f t="shared" ref="F14:F15" si="0">F9-F12</f>
        <v>915</v>
      </c>
      <c r="G14" s="274">
        <v>706</v>
      </c>
      <c r="H14" s="279">
        <f t="shared" ref="H14:O15" si="1">H9-H12</f>
        <v>-959</v>
      </c>
      <c r="I14" s="274">
        <f t="shared" si="1"/>
        <v>-739</v>
      </c>
      <c r="J14" s="279">
        <f t="shared" si="1"/>
        <v>1723</v>
      </c>
      <c r="K14" s="274">
        <f t="shared" si="1"/>
        <v>1402</v>
      </c>
      <c r="L14" s="150">
        <f t="shared" si="1"/>
        <v>0</v>
      </c>
      <c r="M14" s="140">
        <f t="shared" si="1"/>
        <v>0</v>
      </c>
      <c r="N14" s="150">
        <f t="shared" si="1"/>
        <v>0</v>
      </c>
      <c r="O14" s="140">
        <f t="shared" si="1"/>
        <v>0</v>
      </c>
      <c r="P14" s="71"/>
      <c r="Q14" s="71"/>
      <c r="R14" s="71"/>
      <c r="S14" s="71"/>
      <c r="T14" s="71"/>
      <c r="U14" s="71"/>
    </row>
    <row r="15" spans="1:21" ht="15.95" customHeight="1">
      <c r="A15" s="391"/>
      <c r="B15" s="52" t="s">
        <v>53</v>
      </c>
      <c r="C15" s="53"/>
      <c r="D15" s="53"/>
      <c r="E15" s="96" t="s">
        <v>89</v>
      </c>
      <c r="F15" s="279">
        <f t="shared" si="0"/>
        <v>44</v>
      </c>
      <c r="G15" s="274">
        <v>205</v>
      </c>
      <c r="H15" s="279">
        <f t="shared" si="1"/>
        <v>0</v>
      </c>
      <c r="I15" s="274">
        <f t="shared" si="1"/>
        <v>-1</v>
      </c>
      <c r="J15" s="279">
        <f t="shared" si="1"/>
        <v>-2</v>
      </c>
      <c r="K15" s="274">
        <f t="shared" si="1"/>
        <v>-2</v>
      </c>
      <c r="L15" s="150">
        <f t="shared" ref="L15:O15" si="2">L10-L13</f>
        <v>0</v>
      </c>
      <c r="M15" s="140">
        <f t="shared" si="2"/>
        <v>0</v>
      </c>
      <c r="N15" s="150">
        <f t="shared" si="2"/>
        <v>0</v>
      </c>
      <c r="O15" s="140">
        <f t="shared" si="2"/>
        <v>0</v>
      </c>
      <c r="P15" s="71"/>
      <c r="Q15" s="71"/>
      <c r="R15" s="71"/>
      <c r="S15" s="71"/>
      <c r="T15" s="71"/>
      <c r="U15" s="71"/>
    </row>
    <row r="16" spans="1:21" ht="15.95" customHeight="1">
      <c r="A16" s="391"/>
      <c r="B16" s="52" t="s">
        <v>54</v>
      </c>
      <c r="C16" s="53"/>
      <c r="D16" s="53"/>
      <c r="E16" s="96" t="s">
        <v>90</v>
      </c>
      <c r="F16" s="278">
        <f t="shared" ref="F16" si="3">F8-F11</f>
        <v>959</v>
      </c>
      <c r="G16" s="270">
        <v>911</v>
      </c>
      <c r="H16" s="278">
        <f t="shared" ref="H16:O16" si="4">H8-H11</f>
        <v>-959</v>
      </c>
      <c r="I16" s="270">
        <f t="shared" si="4"/>
        <v>-740</v>
      </c>
      <c r="J16" s="278">
        <f t="shared" si="4"/>
        <v>1721</v>
      </c>
      <c r="K16" s="270">
        <f t="shared" si="4"/>
        <v>1400</v>
      </c>
      <c r="L16" s="149">
        <f t="shared" si="4"/>
        <v>0</v>
      </c>
      <c r="M16" s="132">
        <f t="shared" si="4"/>
        <v>0</v>
      </c>
      <c r="N16" s="149">
        <f t="shared" si="4"/>
        <v>0</v>
      </c>
      <c r="O16" s="132">
        <f t="shared" si="4"/>
        <v>0</v>
      </c>
      <c r="P16" s="71"/>
      <c r="Q16" s="71"/>
      <c r="R16" s="71"/>
      <c r="S16" s="71"/>
      <c r="T16" s="71"/>
      <c r="U16" s="71"/>
    </row>
    <row r="17" spans="1:21" ht="15.95" customHeight="1">
      <c r="A17" s="391"/>
      <c r="B17" s="52" t="s">
        <v>55</v>
      </c>
      <c r="C17" s="53"/>
      <c r="D17" s="53"/>
      <c r="E17" s="43"/>
      <c r="F17" s="279">
        <v>0</v>
      </c>
      <c r="G17" s="274">
        <v>0</v>
      </c>
      <c r="H17" s="279">
        <v>6311</v>
      </c>
      <c r="I17" s="274">
        <v>4574</v>
      </c>
      <c r="J17" s="279"/>
      <c r="K17" s="274"/>
      <c r="L17" s="111"/>
      <c r="M17" s="113"/>
      <c r="N17" s="115"/>
      <c r="O17" s="124"/>
      <c r="P17" s="71"/>
      <c r="Q17" s="71"/>
      <c r="R17" s="71"/>
      <c r="S17" s="71"/>
      <c r="T17" s="71"/>
      <c r="U17" s="71"/>
    </row>
    <row r="18" spans="1:21" ht="15.95" customHeight="1">
      <c r="A18" s="392"/>
      <c r="B18" s="59" t="s">
        <v>56</v>
      </c>
      <c r="C18" s="37"/>
      <c r="D18" s="37"/>
      <c r="E18" s="15"/>
      <c r="F18" s="280">
        <v>0</v>
      </c>
      <c r="G18" s="284">
        <v>0</v>
      </c>
      <c r="H18" s="280"/>
      <c r="I18" s="284"/>
      <c r="J18" s="280"/>
      <c r="K18" s="284"/>
      <c r="L18" s="125"/>
      <c r="M18" s="126"/>
      <c r="N18" s="125"/>
      <c r="O18" s="127"/>
      <c r="P18" s="71"/>
      <c r="Q18" s="71"/>
      <c r="R18" s="71"/>
      <c r="S18" s="71"/>
      <c r="T18" s="71"/>
      <c r="U18" s="71"/>
    </row>
    <row r="19" spans="1:21" ht="15.95" customHeight="1">
      <c r="A19" s="391" t="s">
        <v>85</v>
      </c>
      <c r="B19" s="66" t="s">
        <v>57</v>
      </c>
      <c r="C19" s="69"/>
      <c r="D19" s="69"/>
      <c r="E19" s="100"/>
      <c r="F19" s="281">
        <v>4720</v>
      </c>
      <c r="G19" s="277">
        <v>4388</v>
      </c>
      <c r="H19" s="281">
        <v>1701</v>
      </c>
      <c r="I19" s="277">
        <v>1370</v>
      </c>
      <c r="J19" s="281">
        <v>21986</v>
      </c>
      <c r="K19" s="277">
        <v>23718</v>
      </c>
      <c r="L19" s="128"/>
      <c r="M19" s="130"/>
      <c r="N19" s="128"/>
      <c r="O19" s="131"/>
      <c r="P19" s="71"/>
      <c r="Q19" s="71"/>
      <c r="R19" s="71"/>
      <c r="S19" s="71"/>
      <c r="T19" s="71"/>
      <c r="U19" s="71"/>
    </row>
    <row r="20" spans="1:21" ht="15.95" customHeight="1">
      <c r="A20" s="391"/>
      <c r="B20" s="13"/>
      <c r="C20" s="61" t="s">
        <v>58</v>
      </c>
      <c r="D20" s="53"/>
      <c r="E20" s="96"/>
      <c r="F20" s="279">
        <v>3694</v>
      </c>
      <c r="G20" s="274">
        <v>3669</v>
      </c>
      <c r="H20" s="279">
        <v>691</v>
      </c>
      <c r="I20" s="274">
        <v>350</v>
      </c>
      <c r="J20" s="279">
        <v>15977</v>
      </c>
      <c r="K20" s="274">
        <v>16882</v>
      </c>
      <c r="L20" s="111"/>
      <c r="M20" s="113"/>
      <c r="N20" s="111"/>
      <c r="O20" s="114"/>
      <c r="P20" s="71"/>
      <c r="Q20" s="71"/>
      <c r="R20" s="71"/>
      <c r="S20" s="71"/>
      <c r="T20" s="71"/>
      <c r="U20" s="71"/>
    </row>
    <row r="21" spans="1:21" ht="15.95" customHeight="1">
      <c r="A21" s="391"/>
      <c r="B21" s="26" t="s">
        <v>59</v>
      </c>
      <c r="C21" s="67"/>
      <c r="D21" s="67"/>
      <c r="E21" s="98" t="s">
        <v>91</v>
      </c>
      <c r="F21" s="282">
        <f>F19</f>
        <v>4720</v>
      </c>
      <c r="G21" s="273">
        <v>4388</v>
      </c>
      <c r="H21" s="282">
        <v>1701</v>
      </c>
      <c r="I21" s="273">
        <v>1370</v>
      </c>
      <c r="J21" s="282">
        <v>21986</v>
      </c>
      <c r="K21" s="273">
        <v>23718</v>
      </c>
      <c r="L21" s="116"/>
      <c r="M21" s="118"/>
      <c r="N21" s="116"/>
      <c r="O21" s="119"/>
      <c r="P21" s="71"/>
      <c r="Q21" s="71"/>
      <c r="R21" s="71"/>
      <c r="S21" s="71"/>
      <c r="T21" s="71"/>
      <c r="U21" s="71"/>
    </row>
    <row r="22" spans="1:21" ht="15.95" customHeight="1">
      <c r="A22" s="391"/>
      <c r="B22" s="66" t="s">
        <v>60</v>
      </c>
      <c r="C22" s="69"/>
      <c r="D22" s="69"/>
      <c r="E22" s="100" t="s">
        <v>92</v>
      </c>
      <c r="F22" s="281">
        <v>11786</v>
      </c>
      <c r="G22" s="277">
        <v>11506</v>
      </c>
      <c r="H22" s="281">
        <v>2873</v>
      </c>
      <c r="I22" s="277">
        <v>2481</v>
      </c>
      <c r="J22" s="281">
        <v>35550</v>
      </c>
      <c r="K22" s="277">
        <v>36684</v>
      </c>
      <c r="L22" s="128"/>
      <c r="M22" s="130"/>
      <c r="N22" s="128"/>
      <c r="O22" s="131"/>
      <c r="P22" s="71"/>
      <c r="Q22" s="71"/>
      <c r="R22" s="71"/>
      <c r="S22" s="71"/>
      <c r="T22" s="71"/>
      <c r="U22" s="71"/>
    </row>
    <row r="23" spans="1:21" ht="15.95" customHeight="1">
      <c r="A23" s="391"/>
      <c r="B23" s="8" t="s">
        <v>61</v>
      </c>
      <c r="C23" s="50" t="s">
        <v>62</v>
      </c>
      <c r="D23" s="68"/>
      <c r="E23" s="99"/>
      <c r="F23" s="278">
        <v>3229</v>
      </c>
      <c r="G23" s="270">
        <v>3129</v>
      </c>
      <c r="H23" s="278">
        <v>2040</v>
      </c>
      <c r="I23" s="270">
        <v>1984</v>
      </c>
      <c r="J23" s="278">
        <v>21823</v>
      </c>
      <c r="K23" s="270">
        <v>21442</v>
      </c>
      <c r="L23" s="120"/>
      <c r="M23" s="122"/>
      <c r="N23" s="120"/>
      <c r="O23" s="123"/>
      <c r="P23" s="71"/>
      <c r="Q23" s="71"/>
      <c r="R23" s="71"/>
      <c r="S23" s="71"/>
      <c r="T23" s="71"/>
      <c r="U23" s="71"/>
    </row>
    <row r="24" spans="1:21" ht="15.95" customHeight="1">
      <c r="A24" s="391"/>
      <c r="B24" s="52" t="s">
        <v>93</v>
      </c>
      <c r="C24" s="53"/>
      <c r="D24" s="53"/>
      <c r="E24" s="96" t="s">
        <v>94</v>
      </c>
      <c r="F24" s="279">
        <f>F21-F22</f>
        <v>-7066</v>
      </c>
      <c r="G24" s="274">
        <v>-7118</v>
      </c>
      <c r="H24" s="279">
        <f t="shared" ref="H24:O24" si="5">H21-H22</f>
        <v>-1172</v>
      </c>
      <c r="I24" s="274">
        <f t="shared" si="5"/>
        <v>-1111</v>
      </c>
      <c r="J24" s="279">
        <f t="shared" si="5"/>
        <v>-13564</v>
      </c>
      <c r="K24" s="274">
        <f t="shared" si="5"/>
        <v>-12966</v>
      </c>
      <c r="L24" s="150">
        <f t="shared" si="5"/>
        <v>0</v>
      </c>
      <c r="M24" s="140">
        <f t="shared" si="5"/>
        <v>0</v>
      </c>
      <c r="N24" s="150">
        <f t="shared" si="5"/>
        <v>0</v>
      </c>
      <c r="O24" s="140">
        <f t="shared" si="5"/>
        <v>0</v>
      </c>
      <c r="P24" s="71"/>
      <c r="Q24" s="71"/>
      <c r="R24" s="71"/>
      <c r="S24" s="71"/>
      <c r="T24" s="71"/>
      <c r="U24" s="71"/>
    </row>
    <row r="25" spans="1:21" ht="15.95" customHeight="1">
      <c r="A25" s="391"/>
      <c r="B25" s="107" t="s">
        <v>63</v>
      </c>
      <c r="C25" s="68"/>
      <c r="D25" s="68"/>
      <c r="E25" s="393" t="s">
        <v>95</v>
      </c>
      <c r="F25" s="395">
        <v>7066</v>
      </c>
      <c r="G25" s="373">
        <v>7118</v>
      </c>
      <c r="H25" s="395">
        <v>1172</v>
      </c>
      <c r="I25" s="373">
        <v>1111</v>
      </c>
      <c r="J25" s="395">
        <v>13564</v>
      </c>
      <c r="K25" s="373">
        <v>12966</v>
      </c>
      <c r="L25" s="410"/>
      <c r="M25" s="373"/>
      <c r="N25" s="410"/>
      <c r="O25" s="373"/>
      <c r="P25" s="71"/>
      <c r="Q25" s="71"/>
      <c r="R25" s="71"/>
      <c r="S25" s="71"/>
      <c r="T25" s="71"/>
      <c r="U25" s="71"/>
    </row>
    <row r="26" spans="1:21" ht="15.95" customHeight="1">
      <c r="A26" s="391"/>
      <c r="B26" s="26" t="s">
        <v>64</v>
      </c>
      <c r="C26" s="67"/>
      <c r="D26" s="67"/>
      <c r="E26" s="394"/>
      <c r="F26" s="396"/>
      <c r="G26" s="374"/>
      <c r="H26" s="396"/>
      <c r="I26" s="374"/>
      <c r="J26" s="396"/>
      <c r="K26" s="374"/>
      <c r="L26" s="411"/>
      <c r="M26" s="374"/>
      <c r="N26" s="411"/>
      <c r="O26" s="374"/>
      <c r="P26" s="71"/>
      <c r="Q26" s="71"/>
      <c r="R26" s="71"/>
      <c r="S26" s="71"/>
      <c r="T26" s="71"/>
      <c r="U26" s="71"/>
    </row>
    <row r="27" spans="1:21" ht="15.95" customHeight="1">
      <c r="A27" s="392"/>
      <c r="B27" s="59" t="s">
        <v>96</v>
      </c>
      <c r="C27" s="37"/>
      <c r="D27" s="37"/>
      <c r="E27" s="101" t="s">
        <v>97</v>
      </c>
      <c r="F27" s="283">
        <f t="shared" ref="F27:G27" si="6">F24+F25</f>
        <v>0</v>
      </c>
      <c r="G27" s="275">
        <f t="shared" si="6"/>
        <v>0</v>
      </c>
      <c r="H27" s="283">
        <f t="shared" ref="H27:O27" si="7">H24+H25</f>
        <v>0</v>
      </c>
      <c r="I27" s="275">
        <f t="shared" si="7"/>
        <v>0</v>
      </c>
      <c r="J27" s="283">
        <f t="shared" si="7"/>
        <v>0</v>
      </c>
      <c r="K27" s="275">
        <f t="shared" si="7"/>
        <v>0</v>
      </c>
      <c r="L27" s="152">
        <f t="shared" si="7"/>
        <v>0</v>
      </c>
      <c r="M27" s="141">
        <f t="shared" si="7"/>
        <v>0</v>
      </c>
      <c r="N27" s="152">
        <f t="shared" si="7"/>
        <v>0</v>
      </c>
      <c r="O27" s="141">
        <f t="shared" si="7"/>
        <v>0</v>
      </c>
      <c r="P27" s="71"/>
      <c r="Q27" s="71"/>
      <c r="R27" s="71"/>
      <c r="S27" s="71"/>
      <c r="T27" s="71"/>
      <c r="U27" s="71"/>
    </row>
    <row r="28" spans="1:21" ht="15.9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</row>
    <row r="29" spans="1:21" ht="15.9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101</v>
      </c>
      <c r="P29" s="71"/>
      <c r="Q29" s="71"/>
      <c r="R29" s="71"/>
      <c r="S29" s="71"/>
      <c r="T29" s="71"/>
      <c r="U29" s="73"/>
    </row>
    <row r="30" spans="1:21" ht="15.95" customHeight="1">
      <c r="A30" s="378" t="s">
        <v>65</v>
      </c>
      <c r="B30" s="379"/>
      <c r="C30" s="379"/>
      <c r="D30" s="379"/>
      <c r="E30" s="380"/>
      <c r="F30" s="403" t="s">
        <v>290</v>
      </c>
      <c r="G30" s="404"/>
      <c r="H30" s="405" t="s">
        <v>291</v>
      </c>
      <c r="I30" s="406"/>
      <c r="J30" s="405" t="s">
        <v>292</v>
      </c>
      <c r="K30" s="406"/>
      <c r="L30" s="407"/>
      <c r="M30" s="406"/>
      <c r="N30" s="407"/>
      <c r="O30" s="406"/>
      <c r="P30" s="138"/>
      <c r="Q30" s="72"/>
      <c r="R30" s="138"/>
      <c r="S30" s="72"/>
      <c r="T30" s="138"/>
      <c r="U30" s="72"/>
    </row>
    <row r="31" spans="1:21" ht="15.95" customHeight="1">
      <c r="A31" s="381"/>
      <c r="B31" s="382"/>
      <c r="C31" s="382"/>
      <c r="D31" s="382"/>
      <c r="E31" s="383"/>
      <c r="F31" s="163" t="s">
        <v>273</v>
      </c>
      <c r="G31" s="74" t="s">
        <v>1</v>
      </c>
      <c r="H31" s="163" t="s">
        <v>273</v>
      </c>
      <c r="I31" s="74" t="s">
        <v>1</v>
      </c>
      <c r="J31" s="163" t="s">
        <v>273</v>
      </c>
      <c r="K31" s="75" t="s">
        <v>1</v>
      </c>
      <c r="L31" s="163" t="s">
        <v>273</v>
      </c>
      <c r="M31" s="74" t="s">
        <v>1</v>
      </c>
      <c r="N31" s="163" t="s">
        <v>273</v>
      </c>
      <c r="O31" s="143" t="s">
        <v>1</v>
      </c>
      <c r="P31" s="136"/>
      <c r="Q31" s="136"/>
      <c r="R31" s="136"/>
      <c r="S31" s="136"/>
      <c r="T31" s="136"/>
      <c r="U31" s="136"/>
    </row>
    <row r="32" spans="1:21" ht="15.95" customHeight="1">
      <c r="A32" s="390" t="s">
        <v>86</v>
      </c>
      <c r="B32" s="47" t="s">
        <v>46</v>
      </c>
      <c r="C32" s="48"/>
      <c r="D32" s="48"/>
      <c r="E32" s="16" t="s">
        <v>37</v>
      </c>
      <c r="F32" s="260">
        <v>1.5</v>
      </c>
      <c r="G32" s="269">
        <v>1.8</v>
      </c>
      <c r="H32" s="320">
        <v>835</v>
      </c>
      <c r="I32" s="321">
        <v>885</v>
      </c>
      <c r="J32" s="268">
        <v>182</v>
      </c>
      <c r="K32" s="269">
        <v>186</v>
      </c>
      <c r="L32" s="128"/>
      <c r="M32" s="129"/>
      <c r="N32" s="108"/>
      <c r="O32" s="144"/>
      <c r="P32" s="137"/>
      <c r="Q32" s="137"/>
      <c r="R32" s="129"/>
      <c r="S32" s="129"/>
      <c r="T32" s="137"/>
      <c r="U32" s="137"/>
    </row>
    <row r="33" spans="1:21" ht="15.95" customHeight="1">
      <c r="A33" s="397"/>
      <c r="B33" s="14"/>
      <c r="C33" s="50" t="s">
        <v>66</v>
      </c>
      <c r="D33" s="68"/>
      <c r="E33" s="103"/>
      <c r="F33" s="258">
        <v>0</v>
      </c>
      <c r="G33" s="259">
        <v>0</v>
      </c>
      <c r="H33" s="322">
        <v>545</v>
      </c>
      <c r="I33" s="323">
        <v>560</v>
      </c>
      <c r="J33" s="266">
        <v>137</v>
      </c>
      <c r="K33" s="267">
        <v>136</v>
      </c>
      <c r="L33" s="120"/>
      <c r="M33" s="121"/>
      <c r="N33" s="120"/>
      <c r="O33" s="132"/>
      <c r="P33" s="137"/>
      <c r="Q33" s="137"/>
      <c r="R33" s="129"/>
      <c r="S33" s="129"/>
      <c r="T33" s="137"/>
      <c r="U33" s="137"/>
    </row>
    <row r="34" spans="1:21" ht="15.95" customHeight="1">
      <c r="A34" s="397"/>
      <c r="B34" s="14"/>
      <c r="C34" s="12"/>
      <c r="D34" s="61" t="s">
        <v>67</v>
      </c>
      <c r="E34" s="97"/>
      <c r="F34" s="314">
        <v>0</v>
      </c>
      <c r="G34" s="259">
        <v>0</v>
      </c>
      <c r="H34" s="324">
        <v>409</v>
      </c>
      <c r="I34" s="325">
        <v>418</v>
      </c>
      <c r="J34" s="262">
        <v>137</v>
      </c>
      <c r="K34" s="263">
        <v>136</v>
      </c>
      <c r="L34" s="111"/>
      <c r="M34" s="112"/>
      <c r="N34" s="111"/>
      <c r="O34" s="140"/>
      <c r="P34" s="137"/>
      <c r="Q34" s="137"/>
      <c r="R34" s="129"/>
      <c r="S34" s="129"/>
      <c r="T34" s="137"/>
      <c r="U34" s="137"/>
    </row>
    <row r="35" spans="1:21" ht="15.95" customHeight="1">
      <c r="A35" s="397"/>
      <c r="B35" s="11"/>
      <c r="C35" s="31" t="s">
        <v>68</v>
      </c>
      <c r="D35" s="67"/>
      <c r="E35" s="104"/>
      <c r="F35" s="264">
        <v>1.5</v>
      </c>
      <c r="G35" s="265">
        <v>1.8</v>
      </c>
      <c r="H35" s="326">
        <v>289</v>
      </c>
      <c r="I35" s="327">
        <v>325</v>
      </c>
      <c r="J35" s="264">
        <v>46</v>
      </c>
      <c r="K35" s="265">
        <v>50</v>
      </c>
      <c r="L35" s="116"/>
      <c r="M35" s="117"/>
      <c r="N35" s="116"/>
      <c r="O35" s="139"/>
      <c r="P35" s="137"/>
      <c r="Q35" s="137"/>
      <c r="R35" s="129"/>
      <c r="S35" s="129"/>
      <c r="T35" s="137"/>
      <c r="U35" s="137"/>
    </row>
    <row r="36" spans="1:21" ht="15.95" customHeight="1">
      <c r="A36" s="397"/>
      <c r="B36" s="66" t="s">
        <v>49</v>
      </c>
      <c r="C36" s="69"/>
      <c r="D36" s="69"/>
      <c r="E36" s="16" t="s">
        <v>38</v>
      </c>
      <c r="F36" s="281">
        <v>1.5</v>
      </c>
      <c r="G36" s="270">
        <v>1.8</v>
      </c>
      <c r="H36" s="328">
        <v>439</v>
      </c>
      <c r="I36" s="329">
        <v>481</v>
      </c>
      <c r="J36" s="281">
        <v>182</v>
      </c>
      <c r="K36" s="270">
        <v>186</v>
      </c>
      <c r="L36" s="128"/>
      <c r="M36" s="129"/>
      <c r="N36" s="128"/>
      <c r="O36" s="145"/>
      <c r="P36" s="129"/>
      <c r="Q36" s="129"/>
      <c r="R36" s="129"/>
      <c r="S36" s="129"/>
      <c r="T36" s="137"/>
      <c r="U36" s="137"/>
    </row>
    <row r="37" spans="1:21" ht="15.95" customHeight="1">
      <c r="A37" s="397"/>
      <c r="B37" s="14"/>
      <c r="C37" s="61" t="s">
        <v>69</v>
      </c>
      <c r="D37" s="53"/>
      <c r="E37" s="97"/>
      <c r="F37" s="314">
        <v>0</v>
      </c>
      <c r="G37" s="315">
        <v>0</v>
      </c>
      <c r="H37" s="311">
        <v>369</v>
      </c>
      <c r="I37" s="312">
        <v>397</v>
      </c>
      <c r="J37" s="279">
        <v>177</v>
      </c>
      <c r="K37" s="274">
        <v>181</v>
      </c>
      <c r="L37" s="111"/>
      <c r="M37" s="112"/>
      <c r="N37" s="111"/>
      <c r="O37" s="140"/>
      <c r="P37" s="129"/>
      <c r="Q37" s="129"/>
      <c r="R37" s="129"/>
      <c r="S37" s="129"/>
      <c r="T37" s="137"/>
      <c r="U37" s="137"/>
    </row>
    <row r="38" spans="1:21" ht="15.95" customHeight="1">
      <c r="A38" s="397"/>
      <c r="B38" s="11"/>
      <c r="C38" s="61" t="s">
        <v>70</v>
      </c>
      <c r="D38" s="53"/>
      <c r="E38" s="97"/>
      <c r="F38" s="279">
        <v>1.5</v>
      </c>
      <c r="G38" s="274">
        <v>1.8</v>
      </c>
      <c r="H38" s="311">
        <v>70</v>
      </c>
      <c r="I38" s="312">
        <v>84</v>
      </c>
      <c r="J38" s="279">
        <v>5</v>
      </c>
      <c r="K38" s="274">
        <v>5</v>
      </c>
      <c r="L38" s="111"/>
      <c r="M38" s="112"/>
      <c r="N38" s="111"/>
      <c r="O38" s="140"/>
      <c r="P38" s="129"/>
      <c r="Q38" s="129"/>
      <c r="R38" s="129"/>
      <c r="S38" s="129"/>
      <c r="T38" s="137"/>
      <c r="U38" s="137"/>
    </row>
    <row r="39" spans="1:21" ht="15.95" customHeight="1">
      <c r="A39" s="398"/>
      <c r="B39" s="6" t="s">
        <v>71</v>
      </c>
      <c r="C39" s="7"/>
      <c r="D39" s="7"/>
      <c r="E39" s="105" t="s">
        <v>98</v>
      </c>
      <c r="F39" s="283">
        <f>F32-F36</f>
        <v>0</v>
      </c>
      <c r="G39" s="275">
        <f t="shared" ref="G39:I39" si="8">G32-G36</f>
        <v>0</v>
      </c>
      <c r="H39" s="330">
        <f t="shared" si="8"/>
        <v>396</v>
      </c>
      <c r="I39" s="331">
        <f t="shared" si="8"/>
        <v>404</v>
      </c>
      <c r="J39" s="283">
        <f t="shared" ref="J39:O39" si="9">J32-J36</f>
        <v>0</v>
      </c>
      <c r="K39" s="275">
        <f t="shared" si="9"/>
        <v>0</v>
      </c>
      <c r="L39" s="152">
        <f t="shared" si="9"/>
        <v>0</v>
      </c>
      <c r="M39" s="141">
        <f t="shared" si="9"/>
        <v>0</v>
      </c>
      <c r="N39" s="152">
        <f t="shared" si="9"/>
        <v>0</v>
      </c>
      <c r="O39" s="141">
        <f t="shared" si="9"/>
        <v>0</v>
      </c>
      <c r="P39" s="129"/>
      <c r="Q39" s="129"/>
      <c r="R39" s="129"/>
      <c r="S39" s="129"/>
      <c r="T39" s="137"/>
      <c r="U39" s="137"/>
    </row>
    <row r="40" spans="1:21" ht="15.95" customHeight="1">
      <c r="A40" s="390" t="s">
        <v>87</v>
      </c>
      <c r="B40" s="66" t="s">
        <v>72</v>
      </c>
      <c r="C40" s="69"/>
      <c r="D40" s="69"/>
      <c r="E40" s="16" t="s">
        <v>40</v>
      </c>
      <c r="F40" s="281">
        <v>16.7</v>
      </c>
      <c r="G40" s="277">
        <v>16.399999999999999</v>
      </c>
      <c r="H40" s="328">
        <v>417</v>
      </c>
      <c r="I40" s="332">
        <v>600</v>
      </c>
      <c r="J40" s="281">
        <v>60</v>
      </c>
      <c r="K40" s="277">
        <v>70</v>
      </c>
      <c r="L40" s="128"/>
      <c r="M40" s="129"/>
      <c r="N40" s="128"/>
      <c r="O40" s="145"/>
      <c r="P40" s="137"/>
      <c r="Q40" s="137"/>
      <c r="R40" s="137"/>
      <c r="S40" s="137"/>
      <c r="T40" s="129"/>
      <c r="U40" s="129"/>
    </row>
    <row r="41" spans="1:21" ht="15.95" customHeight="1">
      <c r="A41" s="399"/>
      <c r="B41" s="11"/>
      <c r="C41" s="61" t="s">
        <v>73</v>
      </c>
      <c r="D41" s="53"/>
      <c r="E41" s="97"/>
      <c r="F41" s="285">
        <v>0</v>
      </c>
      <c r="G41" s="287">
        <v>0</v>
      </c>
      <c r="H41" s="333">
        <v>22</v>
      </c>
      <c r="I41" s="334">
        <v>197</v>
      </c>
      <c r="J41" s="285">
        <v>16</v>
      </c>
      <c r="K41" s="287">
        <v>39</v>
      </c>
      <c r="L41" s="111"/>
      <c r="M41" s="112"/>
      <c r="N41" s="111"/>
      <c r="O41" s="140"/>
      <c r="P41" s="137"/>
      <c r="Q41" s="137"/>
      <c r="R41" s="137"/>
      <c r="S41" s="137"/>
      <c r="T41" s="129"/>
      <c r="U41" s="129"/>
    </row>
    <row r="42" spans="1:21" ht="15.95" customHeight="1">
      <c r="A42" s="399"/>
      <c r="B42" s="66" t="s">
        <v>60</v>
      </c>
      <c r="C42" s="69"/>
      <c r="D42" s="69"/>
      <c r="E42" s="16" t="s">
        <v>41</v>
      </c>
      <c r="F42" s="281">
        <v>16.7</v>
      </c>
      <c r="G42" s="277">
        <v>16.399999999999999</v>
      </c>
      <c r="H42" s="328">
        <v>812</v>
      </c>
      <c r="I42" s="332">
        <v>1003</v>
      </c>
      <c r="J42" s="281">
        <v>60</v>
      </c>
      <c r="K42" s="277">
        <v>70</v>
      </c>
      <c r="L42" s="128"/>
      <c r="M42" s="129"/>
      <c r="N42" s="128"/>
      <c r="O42" s="145"/>
      <c r="P42" s="137"/>
      <c r="Q42" s="137"/>
      <c r="R42" s="129"/>
      <c r="S42" s="129"/>
      <c r="T42" s="129"/>
      <c r="U42" s="129"/>
    </row>
    <row r="43" spans="1:21" ht="15.95" customHeight="1">
      <c r="A43" s="399"/>
      <c r="B43" s="11"/>
      <c r="C43" s="61" t="s">
        <v>74</v>
      </c>
      <c r="D43" s="53"/>
      <c r="E43" s="97"/>
      <c r="F43" s="279">
        <v>16.7</v>
      </c>
      <c r="G43" s="274">
        <v>16.399999999999999</v>
      </c>
      <c r="H43" s="311">
        <v>791</v>
      </c>
      <c r="I43" s="312">
        <v>806</v>
      </c>
      <c r="J43" s="279">
        <v>39</v>
      </c>
      <c r="K43" s="274">
        <v>31</v>
      </c>
      <c r="L43" s="111"/>
      <c r="M43" s="112"/>
      <c r="N43" s="111"/>
      <c r="O43" s="140"/>
      <c r="P43" s="137"/>
      <c r="Q43" s="137"/>
      <c r="R43" s="129"/>
      <c r="S43" s="129"/>
      <c r="T43" s="137"/>
      <c r="U43" s="137"/>
    </row>
    <row r="44" spans="1:21" ht="15.95" customHeight="1">
      <c r="A44" s="400"/>
      <c r="B44" s="59" t="s">
        <v>71</v>
      </c>
      <c r="C44" s="37"/>
      <c r="D44" s="37"/>
      <c r="E44" s="105" t="s">
        <v>99</v>
      </c>
      <c r="F44" s="280">
        <f t="shared" ref="F44:I44" si="10">F40-F42</f>
        <v>0</v>
      </c>
      <c r="G44" s="284">
        <f t="shared" si="10"/>
        <v>0</v>
      </c>
      <c r="H44" s="335">
        <f t="shared" si="10"/>
        <v>-395</v>
      </c>
      <c r="I44" s="336">
        <f t="shared" si="10"/>
        <v>-403</v>
      </c>
      <c r="J44" s="280">
        <f t="shared" ref="J44:O44" si="11">J40-J42</f>
        <v>0</v>
      </c>
      <c r="K44" s="284">
        <f t="shared" si="11"/>
        <v>0</v>
      </c>
      <c r="L44" s="151">
        <f t="shared" si="11"/>
        <v>0</v>
      </c>
      <c r="M44" s="153">
        <f t="shared" si="11"/>
        <v>0</v>
      </c>
      <c r="N44" s="151">
        <f t="shared" si="11"/>
        <v>0</v>
      </c>
      <c r="O44" s="153">
        <f t="shared" si="11"/>
        <v>0</v>
      </c>
      <c r="P44" s="137"/>
      <c r="Q44" s="137"/>
      <c r="R44" s="129"/>
      <c r="S44" s="129"/>
      <c r="T44" s="129"/>
      <c r="U44" s="129"/>
    </row>
    <row r="45" spans="1:21" ht="15.95" customHeight="1">
      <c r="A45" s="375" t="s">
        <v>79</v>
      </c>
      <c r="B45" s="20" t="s">
        <v>75</v>
      </c>
      <c r="C45" s="9"/>
      <c r="D45" s="9"/>
      <c r="E45" s="106" t="s">
        <v>100</v>
      </c>
      <c r="F45" s="286">
        <f t="shared" ref="F45:I45" si="12">F39+F44</f>
        <v>0</v>
      </c>
      <c r="G45" s="276">
        <f t="shared" si="12"/>
        <v>0</v>
      </c>
      <c r="H45" s="337">
        <f t="shared" si="12"/>
        <v>1</v>
      </c>
      <c r="I45" s="338">
        <f t="shared" si="12"/>
        <v>1</v>
      </c>
      <c r="J45" s="286">
        <f t="shared" ref="J45:O45" si="13">J39+J44</f>
        <v>0</v>
      </c>
      <c r="K45" s="276">
        <f t="shared" si="13"/>
        <v>0</v>
      </c>
      <c r="L45" s="154">
        <f t="shared" si="13"/>
        <v>0</v>
      </c>
      <c r="M45" s="142">
        <f t="shared" si="13"/>
        <v>0</v>
      </c>
      <c r="N45" s="154">
        <f t="shared" si="13"/>
        <v>0</v>
      </c>
      <c r="O45" s="142">
        <f t="shared" si="13"/>
        <v>0</v>
      </c>
      <c r="P45" s="129"/>
      <c r="Q45" s="129"/>
      <c r="R45" s="129"/>
      <c r="S45" s="129"/>
      <c r="T45" s="129"/>
      <c r="U45" s="129"/>
    </row>
    <row r="46" spans="1:21" ht="15.95" customHeight="1">
      <c r="A46" s="376"/>
      <c r="B46" s="52" t="s">
        <v>76</v>
      </c>
      <c r="C46" s="53"/>
      <c r="D46" s="53"/>
      <c r="E46" s="53"/>
      <c r="F46" s="285"/>
      <c r="G46" s="287"/>
      <c r="H46" s="333"/>
      <c r="I46" s="334"/>
      <c r="J46" s="285"/>
      <c r="K46" s="287"/>
      <c r="L46" s="111"/>
      <c r="M46" s="112"/>
      <c r="N46" s="135"/>
      <c r="O46" s="124"/>
      <c r="P46" s="137"/>
      <c r="Q46" s="137"/>
      <c r="R46" s="137"/>
      <c r="S46" s="137"/>
      <c r="T46" s="137"/>
      <c r="U46" s="137"/>
    </row>
    <row r="47" spans="1:21" ht="15.95" customHeight="1">
      <c r="A47" s="376"/>
      <c r="B47" s="52" t="s">
        <v>77</v>
      </c>
      <c r="C47" s="53"/>
      <c r="D47" s="53"/>
      <c r="E47" s="53"/>
      <c r="F47" s="279"/>
      <c r="G47" s="274"/>
      <c r="H47" s="311"/>
      <c r="I47" s="312"/>
      <c r="J47" s="279"/>
      <c r="K47" s="274"/>
      <c r="L47" s="111"/>
      <c r="M47" s="112"/>
      <c r="N47" s="111"/>
      <c r="O47" s="140"/>
      <c r="P47" s="129"/>
      <c r="Q47" s="129"/>
      <c r="R47" s="129"/>
      <c r="S47" s="129"/>
      <c r="T47" s="129"/>
      <c r="U47" s="129"/>
    </row>
    <row r="48" spans="1:21" ht="15.95" customHeight="1">
      <c r="A48" s="377"/>
      <c r="B48" s="59" t="s">
        <v>78</v>
      </c>
      <c r="C48" s="37"/>
      <c r="D48" s="37"/>
      <c r="E48" s="37"/>
      <c r="F48" s="271"/>
      <c r="G48" s="272"/>
      <c r="H48" s="339"/>
      <c r="I48" s="340"/>
      <c r="J48" s="271"/>
      <c r="K48" s="272"/>
      <c r="L48" s="133"/>
      <c r="M48" s="134"/>
      <c r="N48" s="133"/>
      <c r="O48" s="141"/>
      <c r="P48" s="129"/>
      <c r="Q48" s="129"/>
      <c r="R48" s="129"/>
      <c r="S48" s="129"/>
      <c r="T48" s="129"/>
      <c r="U48" s="129"/>
    </row>
    <row r="49" spans="1:15" ht="15.95" customHeight="1">
      <c r="A49" s="27" t="s">
        <v>83</v>
      </c>
      <c r="O49" s="14"/>
    </row>
    <row r="50" spans="1:15" ht="15.95" customHeight="1">
      <c r="A50" s="27"/>
      <c r="O50" s="14"/>
    </row>
  </sheetData>
  <mergeCells count="28">
    <mergeCell ref="N6:O6"/>
    <mergeCell ref="F30:G30"/>
    <mergeCell ref="H30:I30"/>
    <mergeCell ref="J30:K30"/>
    <mergeCell ref="L30:M30"/>
    <mergeCell ref="N30:O30"/>
    <mergeCell ref="F6:G6"/>
    <mergeCell ref="H6:I6"/>
    <mergeCell ref="J6:K6"/>
    <mergeCell ref="L6:M6"/>
    <mergeCell ref="N25:N26"/>
    <mergeCell ref="O25:O26"/>
    <mergeCell ref="J25:J26"/>
    <mergeCell ref="K25:K26"/>
    <mergeCell ref="L25:L26"/>
    <mergeCell ref="M25:M26"/>
    <mergeCell ref="I25:I26"/>
    <mergeCell ref="A45:A48"/>
    <mergeCell ref="A30:E31"/>
    <mergeCell ref="A6:E7"/>
    <mergeCell ref="A8:A18"/>
    <mergeCell ref="A19:A27"/>
    <mergeCell ref="E25:E26"/>
    <mergeCell ref="F25:F26"/>
    <mergeCell ref="A32:A39"/>
    <mergeCell ref="G25:G26"/>
    <mergeCell ref="H25:H26"/>
    <mergeCell ref="A40:A44"/>
  </mergeCells>
  <phoneticPr fontId="7"/>
  <printOptions horizontalCentered="1" gridLinesSet="0"/>
  <pageMargins left="0.78740157480314965" right="0.36" top="0.28000000000000003" bottom="0.23" header="0.19685039370078741" footer="0.19685039370078741"/>
  <pageSetup paperSize="9" scale="55" firstPageNumber="3" orientation="landscape" useFirstPageNumber="1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53"/>
  <sheetViews>
    <sheetView view="pageBreakPreview" zoomScaleNormal="100" zoomScaleSheetLayoutView="100" workbookViewId="0">
      <pane xSplit="5" ySplit="8" topLeftCell="F9" activePane="bottomRight" state="frozen"/>
      <selection activeCell="G46" sqref="G46"/>
      <selection pane="topRight" activeCell="G46" sqref="G46"/>
      <selection pane="bottomLeft" activeCell="G46" sqref="G46"/>
      <selection pane="bottomRight" sqref="A1:D1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25" width="10.625" style="1" customWidth="1"/>
    <col min="26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367" t="s">
        <v>0</v>
      </c>
      <c r="B1" s="367"/>
      <c r="C1" s="367"/>
      <c r="D1" s="367"/>
      <c r="E1" s="76" t="s">
        <v>293</v>
      </c>
      <c r="F1" s="2"/>
      <c r="AA1" s="366" t="s">
        <v>129</v>
      </c>
      <c r="AB1" s="366"/>
    </row>
    <row r="2" spans="1:38">
      <c r="AA2" s="354" t="s">
        <v>106</v>
      </c>
      <c r="AB2" s="354"/>
      <c r="AC2" s="357" t="s">
        <v>107</v>
      </c>
      <c r="AD2" s="355" t="s">
        <v>108</v>
      </c>
      <c r="AE2" s="364"/>
      <c r="AF2" s="365"/>
      <c r="AG2" s="354" t="s">
        <v>109</v>
      </c>
      <c r="AH2" s="354" t="s">
        <v>110</v>
      </c>
      <c r="AI2" s="354" t="s">
        <v>111</v>
      </c>
      <c r="AJ2" s="354" t="s">
        <v>112</v>
      </c>
      <c r="AK2" s="354" t="s">
        <v>113</v>
      </c>
    </row>
    <row r="3" spans="1:38" ht="14.25">
      <c r="A3" s="22" t="s">
        <v>130</v>
      </c>
      <c r="AA3" s="354"/>
      <c r="AB3" s="354"/>
      <c r="AC3" s="359"/>
      <c r="AD3" s="156"/>
      <c r="AE3" s="155" t="s">
        <v>126</v>
      </c>
      <c r="AF3" s="155" t="s">
        <v>127</v>
      </c>
      <c r="AG3" s="354"/>
      <c r="AH3" s="354"/>
      <c r="AI3" s="354"/>
      <c r="AJ3" s="354"/>
      <c r="AK3" s="354"/>
    </row>
    <row r="4" spans="1:38">
      <c r="AA4" s="157" t="str">
        <f>E1</f>
        <v>新潟市</v>
      </c>
      <c r="AB4" s="157" t="s">
        <v>131</v>
      </c>
      <c r="AC4" s="158">
        <f>SUM(F22)</f>
        <v>401441</v>
      </c>
      <c r="AD4" s="158">
        <f>F9</f>
        <v>136102</v>
      </c>
      <c r="AE4" s="158">
        <f>F10</f>
        <v>62501</v>
      </c>
      <c r="AF4" s="158">
        <f>F13</f>
        <v>48740</v>
      </c>
      <c r="AG4" s="158">
        <f>F14</f>
        <v>3255</v>
      </c>
      <c r="AH4" s="158">
        <f>F15</f>
        <v>57230</v>
      </c>
      <c r="AI4" s="158">
        <f>F17</f>
        <v>66342</v>
      </c>
      <c r="AJ4" s="158">
        <f>F20</f>
        <v>57629</v>
      </c>
      <c r="AK4" s="158">
        <f>F21</f>
        <v>52000</v>
      </c>
      <c r="AL4" s="159"/>
    </row>
    <row r="5" spans="1:38" ht="14.25">
      <c r="A5" s="21" t="s">
        <v>275</v>
      </c>
      <c r="E5" s="3"/>
      <c r="AA5" s="157" t="str">
        <f>E1</f>
        <v>新潟市</v>
      </c>
      <c r="AB5" s="157" t="s">
        <v>115</v>
      </c>
      <c r="AC5" s="160"/>
      <c r="AD5" s="160">
        <f>G9</f>
        <v>33.903363134308648</v>
      </c>
      <c r="AE5" s="160">
        <f>G10</f>
        <v>15.569162093557956</v>
      </c>
      <c r="AF5" s="160">
        <f>G13</f>
        <v>12.141261106862528</v>
      </c>
      <c r="AG5" s="160">
        <f>G14</f>
        <v>0.81082898856868135</v>
      </c>
      <c r="AH5" s="160">
        <f>G15</f>
        <v>14.256142247553189</v>
      </c>
      <c r="AI5" s="160">
        <f>G17</f>
        <v>16.525965210329787</v>
      </c>
      <c r="AJ5" s="160">
        <f>G20</f>
        <v>14.355534188087415</v>
      </c>
      <c r="AK5" s="160">
        <f>G21</f>
        <v>12.953335608470484</v>
      </c>
    </row>
    <row r="6" spans="1:38" ht="14.25">
      <c r="A6" s="3"/>
      <c r="G6" s="371" t="s">
        <v>132</v>
      </c>
      <c r="H6" s="372"/>
      <c r="I6" s="372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AA6" s="157" t="str">
        <f>E1</f>
        <v>新潟市</v>
      </c>
      <c r="AB6" s="157" t="s">
        <v>116</v>
      </c>
      <c r="AC6" s="160">
        <f>SUM(I22)</f>
        <v>4.0512064197236519</v>
      </c>
      <c r="AD6" s="160">
        <f>I9</f>
        <v>2.2516058750610357</v>
      </c>
      <c r="AE6" s="160">
        <f>I10</f>
        <v>-3.7498460022175717</v>
      </c>
      <c r="AF6" s="160">
        <f>I13</f>
        <v>0.28806584362139898</v>
      </c>
      <c r="AG6" s="160">
        <f>I14</f>
        <v>-2.3695260947810493</v>
      </c>
      <c r="AH6" s="160">
        <f>I15</f>
        <v>6.4288769456790629</v>
      </c>
      <c r="AI6" s="160">
        <f>I17</f>
        <v>5.6283535274730623</v>
      </c>
      <c r="AJ6" s="160">
        <f>I20</f>
        <v>9.9118858712236921</v>
      </c>
      <c r="AK6" s="160">
        <f>I21</f>
        <v>-1.2251875771678189</v>
      </c>
    </row>
    <row r="7" spans="1:38" ht="27" customHeight="1">
      <c r="A7" s="19"/>
      <c r="B7" s="5"/>
      <c r="C7" s="5"/>
      <c r="D7" s="5"/>
      <c r="E7" s="23"/>
      <c r="F7" s="62" t="s">
        <v>276</v>
      </c>
      <c r="G7" s="63"/>
      <c r="H7" s="247" t="s">
        <v>1</v>
      </c>
      <c r="I7" s="166" t="s">
        <v>21</v>
      </c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</row>
    <row r="8" spans="1:38" ht="17.100000000000001" customHeight="1">
      <c r="A8" s="6"/>
      <c r="B8" s="7"/>
      <c r="C8" s="7"/>
      <c r="D8" s="7"/>
      <c r="E8" s="24"/>
      <c r="F8" s="28" t="s">
        <v>133</v>
      </c>
      <c r="G8" s="29" t="s">
        <v>2</v>
      </c>
      <c r="H8" s="248"/>
      <c r="I8" s="1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</row>
    <row r="9" spans="1:38" ht="18" customHeight="1">
      <c r="A9" s="368" t="s">
        <v>80</v>
      </c>
      <c r="B9" s="368" t="s">
        <v>81</v>
      </c>
      <c r="C9" s="47" t="s">
        <v>3</v>
      </c>
      <c r="D9" s="48"/>
      <c r="E9" s="49"/>
      <c r="F9" s="77">
        <v>136102</v>
      </c>
      <c r="G9" s="78">
        <f t="shared" ref="G9:G22" si="0">F9/$F$22*100</f>
        <v>33.903363134308648</v>
      </c>
      <c r="H9" s="77">
        <v>133105</v>
      </c>
      <c r="I9" s="249">
        <f t="shared" ref="I9:I40" si="1">(F9/H9-1)*100</f>
        <v>2.2516058750610357</v>
      </c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AA9" s="361" t="s">
        <v>129</v>
      </c>
      <c r="AB9" s="362"/>
      <c r="AC9" s="363" t="s">
        <v>117</v>
      </c>
    </row>
    <row r="10" spans="1:38" ht="18" customHeight="1">
      <c r="A10" s="369"/>
      <c r="B10" s="369"/>
      <c r="C10" s="8"/>
      <c r="D10" s="50" t="s">
        <v>22</v>
      </c>
      <c r="E10" s="30"/>
      <c r="F10" s="343">
        <f>SUM(F11:F12)</f>
        <v>62501</v>
      </c>
      <c r="G10" s="81">
        <f t="shared" si="0"/>
        <v>15.569162093557956</v>
      </c>
      <c r="H10" s="80">
        <v>64936</v>
      </c>
      <c r="I10" s="250">
        <f t="shared" si="1"/>
        <v>-3.7498460022175717</v>
      </c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AA10" s="354" t="s">
        <v>106</v>
      </c>
      <c r="AB10" s="354"/>
      <c r="AC10" s="363"/>
      <c r="AD10" s="355" t="s">
        <v>118</v>
      </c>
      <c r="AE10" s="364"/>
      <c r="AF10" s="365"/>
      <c r="AG10" s="355" t="s">
        <v>119</v>
      </c>
      <c r="AH10" s="360"/>
      <c r="AI10" s="356"/>
      <c r="AJ10" s="355" t="s">
        <v>120</v>
      </c>
      <c r="AK10" s="356"/>
    </row>
    <row r="11" spans="1:38" ht="18" customHeight="1">
      <c r="A11" s="369"/>
      <c r="B11" s="369"/>
      <c r="C11" s="34"/>
      <c r="D11" s="35"/>
      <c r="E11" s="33" t="s">
        <v>23</v>
      </c>
      <c r="F11" s="344">
        <v>54197</v>
      </c>
      <c r="G11" s="84">
        <f t="shared" si="0"/>
        <v>13.500614037928363</v>
      </c>
      <c r="H11" s="83">
        <v>52349</v>
      </c>
      <c r="I11" s="251">
        <f t="shared" si="1"/>
        <v>3.5301533935700791</v>
      </c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AA11" s="354"/>
      <c r="AB11" s="354"/>
      <c r="AC11" s="361"/>
      <c r="AD11" s="156"/>
      <c r="AE11" s="155" t="s">
        <v>121</v>
      </c>
      <c r="AF11" s="155" t="s">
        <v>122</v>
      </c>
      <c r="AG11" s="156"/>
      <c r="AH11" s="155" t="s">
        <v>123</v>
      </c>
      <c r="AI11" s="155" t="s">
        <v>124</v>
      </c>
      <c r="AJ11" s="156"/>
      <c r="AK11" s="161" t="s">
        <v>125</v>
      </c>
    </row>
    <row r="12" spans="1:38" ht="18" customHeight="1">
      <c r="A12" s="369"/>
      <c r="B12" s="369"/>
      <c r="C12" s="34"/>
      <c r="D12" s="36"/>
      <c r="E12" s="33" t="s">
        <v>24</v>
      </c>
      <c r="F12" s="344">
        <v>8304</v>
      </c>
      <c r="G12" s="84">
        <f t="shared" si="0"/>
        <v>2.0685480556295941</v>
      </c>
      <c r="H12" s="83">
        <v>8439</v>
      </c>
      <c r="I12" s="251">
        <f t="shared" si="1"/>
        <v>-1.5997156061144713</v>
      </c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AA12" s="157" t="str">
        <f>E1</f>
        <v>新潟市</v>
      </c>
      <c r="AB12" s="157" t="s">
        <v>131</v>
      </c>
      <c r="AC12" s="158">
        <f>F40</f>
        <v>396836</v>
      </c>
      <c r="AD12" s="158">
        <f>F23</f>
        <v>213327</v>
      </c>
      <c r="AE12" s="158">
        <f>F24</f>
        <v>87930</v>
      </c>
      <c r="AF12" s="158">
        <f>F26</f>
        <v>43999</v>
      </c>
      <c r="AG12" s="158">
        <f>F27</f>
        <v>128287</v>
      </c>
      <c r="AH12" s="158">
        <f>F28</f>
        <v>46842</v>
      </c>
      <c r="AI12" s="158">
        <f>F32</f>
        <v>2564</v>
      </c>
      <c r="AJ12" s="158">
        <f>F34</f>
        <v>55222</v>
      </c>
      <c r="AK12" s="158">
        <f>F35</f>
        <v>55222</v>
      </c>
      <c r="AL12" s="162"/>
    </row>
    <row r="13" spans="1:38" ht="18" customHeight="1">
      <c r="A13" s="369"/>
      <c r="B13" s="369"/>
      <c r="C13" s="11"/>
      <c r="D13" s="31" t="s">
        <v>25</v>
      </c>
      <c r="E13" s="32"/>
      <c r="F13" s="345">
        <v>48740</v>
      </c>
      <c r="G13" s="87">
        <f t="shared" si="0"/>
        <v>12.141261106862528</v>
      </c>
      <c r="H13" s="86">
        <v>48600</v>
      </c>
      <c r="I13" s="252">
        <f t="shared" si="1"/>
        <v>0.28806584362139898</v>
      </c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AA13" s="157" t="str">
        <f>E1</f>
        <v>新潟市</v>
      </c>
      <c r="AB13" s="157" t="s">
        <v>115</v>
      </c>
      <c r="AC13" s="160"/>
      <c r="AD13" s="160">
        <f>G23</f>
        <v>53.75696761382536</v>
      </c>
      <c r="AE13" s="160">
        <f>G24</f>
        <v>22.157767944440522</v>
      </c>
      <c r="AF13" s="160">
        <f>G26</f>
        <v>11.087451743289419</v>
      </c>
      <c r="AG13" s="160">
        <f>G27</f>
        <v>32.327460210263183</v>
      </c>
      <c r="AH13" s="160">
        <f>G28</f>
        <v>11.803868600630992</v>
      </c>
      <c r="AI13" s="160">
        <f>G32</f>
        <v>0.64611073592113621</v>
      </c>
      <c r="AJ13" s="160">
        <f>G34</f>
        <v>13.915572175911459</v>
      </c>
      <c r="AK13" s="160">
        <f>G35</f>
        <v>13.915572175911459</v>
      </c>
    </row>
    <row r="14" spans="1:38" ht="18" customHeight="1">
      <c r="A14" s="369"/>
      <c r="B14" s="369"/>
      <c r="C14" s="52" t="s">
        <v>4</v>
      </c>
      <c r="D14" s="53"/>
      <c r="E14" s="54"/>
      <c r="F14" s="83">
        <v>3255</v>
      </c>
      <c r="G14" s="84">
        <f t="shared" si="0"/>
        <v>0.81082898856868135</v>
      </c>
      <c r="H14" s="83">
        <v>3334</v>
      </c>
      <c r="I14" s="251">
        <f t="shared" si="1"/>
        <v>-2.3695260947810493</v>
      </c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AA14" s="157" t="str">
        <f>E1</f>
        <v>新潟市</v>
      </c>
      <c r="AB14" s="157" t="s">
        <v>116</v>
      </c>
      <c r="AC14" s="160">
        <f>I40</f>
        <v>4.5328584825144569</v>
      </c>
      <c r="AD14" s="160">
        <f>I23</f>
        <v>1.0908660111361268</v>
      </c>
      <c r="AE14" s="160">
        <f>I24</f>
        <v>-1.1122482259134703</v>
      </c>
      <c r="AF14" s="160">
        <f>I26</f>
        <v>5.6851776049482439E-2</v>
      </c>
      <c r="AG14" s="160">
        <f>I27</f>
        <v>2.5459225272177921</v>
      </c>
      <c r="AH14" s="160">
        <f>I28</f>
        <v>0.89170328250194331</v>
      </c>
      <c r="AI14" s="160">
        <f>I32</f>
        <v>703.76175548589345</v>
      </c>
      <c r="AJ14" s="160">
        <f>I34</f>
        <v>26.94420817912231</v>
      </c>
      <c r="AK14" s="160">
        <f>I35</f>
        <v>27.43342410116767</v>
      </c>
    </row>
    <row r="15" spans="1:38" ht="18" customHeight="1">
      <c r="A15" s="369"/>
      <c r="B15" s="369"/>
      <c r="C15" s="52" t="s">
        <v>5</v>
      </c>
      <c r="D15" s="53"/>
      <c r="E15" s="54"/>
      <c r="F15" s="83">
        <v>57230</v>
      </c>
      <c r="G15" s="84">
        <f t="shared" si="0"/>
        <v>14.256142247553189</v>
      </c>
      <c r="H15" s="83">
        <v>53773</v>
      </c>
      <c r="I15" s="251">
        <f t="shared" si="1"/>
        <v>6.4288769456790629</v>
      </c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</row>
    <row r="16" spans="1:38" ht="18" customHeight="1">
      <c r="A16" s="369"/>
      <c r="B16" s="369"/>
      <c r="C16" s="52" t="s">
        <v>26</v>
      </c>
      <c r="D16" s="53"/>
      <c r="E16" s="54"/>
      <c r="F16" s="83">
        <v>8409</v>
      </c>
      <c r="G16" s="84">
        <f t="shared" si="0"/>
        <v>2.0947038294543905</v>
      </c>
      <c r="H16" s="83">
        <v>9155</v>
      </c>
      <c r="I16" s="251">
        <f t="shared" si="1"/>
        <v>-8.1485527034407479</v>
      </c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</row>
    <row r="17" spans="1:25" ht="18" customHeight="1">
      <c r="A17" s="369"/>
      <c r="B17" s="369"/>
      <c r="C17" s="52" t="s">
        <v>6</v>
      </c>
      <c r="D17" s="53"/>
      <c r="E17" s="54"/>
      <c r="F17" s="83">
        <v>66342</v>
      </c>
      <c r="G17" s="84">
        <f t="shared" si="0"/>
        <v>16.525965210329787</v>
      </c>
      <c r="H17" s="83">
        <v>62807</v>
      </c>
      <c r="I17" s="251">
        <f t="shared" si="1"/>
        <v>5.6283535274730623</v>
      </c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</row>
    <row r="18" spans="1:25" ht="18" customHeight="1">
      <c r="A18" s="369"/>
      <c r="B18" s="369"/>
      <c r="C18" s="52" t="s">
        <v>27</v>
      </c>
      <c r="D18" s="53"/>
      <c r="E18" s="54"/>
      <c r="F18" s="83">
        <v>19888</v>
      </c>
      <c r="G18" s="84">
        <f t="shared" si="0"/>
        <v>4.9541526650242504</v>
      </c>
      <c r="H18" s="83">
        <v>17897</v>
      </c>
      <c r="I18" s="251">
        <f t="shared" si="1"/>
        <v>11.124769514443766</v>
      </c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</row>
    <row r="19" spans="1:25" ht="18" customHeight="1">
      <c r="A19" s="369"/>
      <c r="B19" s="369"/>
      <c r="C19" s="52" t="s">
        <v>28</v>
      </c>
      <c r="D19" s="53"/>
      <c r="E19" s="54"/>
      <c r="F19" s="83">
        <v>586</v>
      </c>
      <c r="G19" s="84">
        <f t="shared" si="0"/>
        <v>0.14597412820314815</v>
      </c>
      <c r="H19" s="83">
        <v>663</v>
      </c>
      <c r="I19" s="251">
        <f t="shared" si="1"/>
        <v>-11.613876319758676</v>
      </c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</row>
    <row r="20" spans="1:25" ht="18" customHeight="1">
      <c r="A20" s="369"/>
      <c r="B20" s="369"/>
      <c r="C20" s="52" t="s">
        <v>7</v>
      </c>
      <c r="D20" s="53"/>
      <c r="E20" s="54"/>
      <c r="F20" s="83">
        <v>57629</v>
      </c>
      <c r="G20" s="84">
        <f t="shared" si="0"/>
        <v>14.355534188087415</v>
      </c>
      <c r="H20" s="83">
        <v>52432</v>
      </c>
      <c r="I20" s="251">
        <f t="shared" si="1"/>
        <v>9.9118858712236921</v>
      </c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</row>
    <row r="21" spans="1:25" ht="18" customHeight="1">
      <c r="A21" s="369"/>
      <c r="B21" s="369"/>
      <c r="C21" s="57" t="s">
        <v>8</v>
      </c>
      <c r="D21" s="58"/>
      <c r="E21" s="56"/>
      <c r="F21" s="89">
        <f>F22-F9-SUM(F14:F20)</f>
        <v>52000</v>
      </c>
      <c r="G21" s="90">
        <f t="shared" si="0"/>
        <v>12.953335608470484</v>
      </c>
      <c r="H21" s="89">
        <f>H22-SUM(H14:H20)-H9</f>
        <v>52645</v>
      </c>
      <c r="I21" s="253">
        <f t="shared" si="1"/>
        <v>-1.2251875771678189</v>
      </c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</row>
    <row r="22" spans="1:25" ht="18" customHeight="1">
      <c r="A22" s="369"/>
      <c r="B22" s="370"/>
      <c r="C22" s="59" t="s">
        <v>9</v>
      </c>
      <c r="D22" s="37"/>
      <c r="E22" s="60"/>
      <c r="F22" s="92">
        <v>401441</v>
      </c>
      <c r="G22" s="93">
        <f t="shared" si="0"/>
        <v>100</v>
      </c>
      <c r="H22" s="92">
        <v>385811</v>
      </c>
      <c r="I22" s="254">
        <f t="shared" si="1"/>
        <v>4.0512064197236519</v>
      </c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</row>
    <row r="23" spans="1:25" ht="18" customHeight="1">
      <c r="A23" s="369"/>
      <c r="B23" s="368" t="s">
        <v>82</v>
      </c>
      <c r="C23" s="4" t="s">
        <v>10</v>
      </c>
      <c r="D23" s="5"/>
      <c r="E23" s="23"/>
      <c r="F23" s="77">
        <f>SUM(F24:F26)</f>
        <v>213327</v>
      </c>
      <c r="G23" s="78">
        <f t="shared" ref="G23:G40" si="2">F23/$F$40*100</f>
        <v>53.75696761382536</v>
      </c>
      <c r="H23" s="77">
        <f>SUM(H24:H26)</f>
        <v>211025</v>
      </c>
      <c r="I23" s="255">
        <f t="shared" si="1"/>
        <v>1.0908660111361268</v>
      </c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</row>
    <row r="24" spans="1:25" ht="18" customHeight="1">
      <c r="A24" s="369"/>
      <c r="B24" s="369"/>
      <c r="C24" s="8"/>
      <c r="D24" s="10" t="s">
        <v>11</v>
      </c>
      <c r="E24" s="38"/>
      <c r="F24" s="83">
        <v>87930</v>
      </c>
      <c r="G24" s="84">
        <f t="shared" si="2"/>
        <v>22.157767944440522</v>
      </c>
      <c r="H24" s="83">
        <v>88919</v>
      </c>
      <c r="I24" s="251">
        <f t="shared" si="1"/>
        <v>-1.1122482259134703</v>
      </c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</row>
    <row r="25" spans="1:25" ht="18" customHeight="1">
      <c r="A25" s="369"/>
      <c r="B25" s="369"/>
      <c r="C25" s="8"/>
      <c r="D25" s="10" t="s">
        <v>29</v>
      </c>
      <c r="E25" s="38"/>
      <c r="F25" s="83">
        <v>81398</v>
      </c>
      <c r="G25" s="84">
        <f t="shared" si="2"/>
        <v>20.511747926095413</v>
      </c>
      <c r="H25" s="83">
        <v>78132</v>
      </c>
      <c r="I25" s="251">
        <f t="shared" si="1"/>
        <v>4.1801054625505651</v>
      </c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</row>
    <row r="26" spans="1:25" ht="18" customHeight="1">
      <c r="A26" s="369"/>
      <c r="B26" s="369"/>
      <c r="C26" s="11"/>
      <c r="D26" s="10" t="s">
        <v>12</v>
      </c>
      <c r="E26" s="38"/>
      <c r="F26" s="83">
        <v>43999</v>
      </c>
      <c r="G26" s="84">
        <f t="shared" si="2"/>
        <v>11.087451743289419</v>
      </c>
      <c r="H26" s="83">
        <v>43974</v>
      </c>
      <c r="I26" s="251">
        <f t="shared" si="1"/>
        <v>5.6851776049482439E-2</v>
      </c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</row>
    <row r="27" spans="1:25" ht="18" customHeight="1">
      <c r="A27" s="369"/>
      <c r="B27" s="369"/>
      <c r="C27" s="8" t="s">
        <v>13</v>
      </c>
      <c r="D27" s="14"/>
      <c r="E27" s="25"/>
      <c r="F27" s="77">
        <f>SUM(F28:F33)</f>
        <v>128287</v>
      </c>
      <c r="G27" s="78">
        <f t="shared" si="2"/>
        <v>32.327460210263183</v>
      </c>
      <c r="H27" s="77">
        <f>SUM(H28:H33)</f>
        <v>125102</v>
      </c>
      <c r="I27" s="255">
        <f t="shared" si="1"/>
        <v>2.5459225272177921</v>
      </c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</row>
    <row r="28" spans="1:25" ht="18" customHeight="1">
      <c r="A28" s="369"/>
      <c r="B28" s="369"/>
      <c r="C28" s="8"/>
      <c r="D28" s="10" t="s">
        <v>14</v>
      </c>
      <c r="E28" s="38"/>
      <c r="F28" s="83">
        <v>46842</v>
      </c>
      <c r="G28" s="84">
        <f t="shared" si="2"/>
        <v>11.803868600630992</v>
      </c>
      <c r="H28" s="83">
        <v>46428</v>
      </c>
      <c r="I28" s="251">
        <f t="shared" si="1"/>
        <v>0.89170328250194331</v>
      </c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</row>
    <row r="29" spans="1:25" ht="18" customHeight="1">
      <c r="A29" s="369"/>
      <c r="B29" s="369"/>
      <c r="C29" s="8"/>
      <c r="D29" s="10" t="s">
        <v>30</v>
      </c>
      <c r="E29" s="38"/>
      <c r="F29" s="83">
        <v>4968</v>
      </c>
      <c r="G29" s="84">
        <f t="shared" si="2"/>
        <v>1.2519025491638862</v>
      </c>
      <c r="H29" s="83">
        <v>5476</v>
      </c>
      <c r="I29" s="251">
        <f t="shared" si="1"/>
        <v>-9.2768444119795461</v>
      </c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</row>
    <row r="30" spans="1:25" ht="18" customHeight="1">
      <c r="A30" s="369"/>
      <c r="B30" s="369"/>
      <c r="C30" s="8"/>
      <c r="D30" s="10" t="s">
        <v>31</v>
      </c>
      <c r="E30" s="38"/>
      <c r="F30" s="83">
        <v>29788</v>
      </c>
      <c r="G30" s="84">
        <f t="shared" si="2"/>
        <v>7.5063754296485197</v>
      </c>
      <c r="H30" s="83">
        <v>28820</v>
      </c>
      <c r="I30" s="251">
        <f t="shared" si="1"/>
        <v>3.3587786259541952</v>
      </c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</row>
    <row r="31" spans="1:25" ht="18" customHeight="1">
      <c r="A31" s="369"/>
      <c r="B31" s="369"/>
      <c r="C31" s="8"/>
      <c r="D31" s="10" t="s">
        <v>32</v>
      </c>
      <c r="E31" s="38"/>
      <c r="F31" s="83">
        <v>27544</v>
      </c>
      <c r="G31" s="84">
        <f t="shared" si="2"/>
        <v>6.9409025390841554</v>
      </c>
      <c r="H31" s="83">
        <v>26355</v>
      </c>
      <c r="I31" s="251">
        <f t="shared" si="1"/>
        <v>4.5114778979320702</v>
      </c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</row>
    <row r="32" spans="1:25" ht="18" customHeight="1">
      <c r="A32" s="369"/>
      <c r="B32" s="369"/>
      <c r="C32" s="8"/>
      <c r="D32" s="10" t="s">
        <v>15</v>
      </c>
      <c r="E32" s="38"/>
      <c r="F32" s="83">
        <v>2564</v>
      </c>
      <c r="G32" s="84">
        <f t="shared" si="2"/>
        <v>0.64611073592113621</v>
      </c>
      <c r="H32" s="83">
        <v>319</v>
      </c>
      <c r="I32" s="251">
        <f t="shared" si="1"/>
        <v>703.76175548589345</v>
      </c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</row>
    <row r="33" spans="1:25" ht="18" customHeight="1">
      <c r="A33" s="369"/>
      <c r="B33" s="369"/>
      <c r="C33" s="11"/>
      <c r="D33" s="10" t="s">
        <v>33</v>
      </c>
      <c r="E33" s="38"/>
      <c r="F33" s="83">
        <v>16581</v>
      </c>
      <c r="G33" s="84">
        <f t="shared" si="2"/>
        <v>4.1783003558144927</v>
      </c>
      <c r="H33" s="83">
        <v>17704</v>
      </c>
      <c r="I33" s="251">
        <f t="shared" si="1"/>
        <v>-6.3431992769995453</v>
      </c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</row>
    <row r="34" spans="1:25" ht="18" customHeight="1">
      <c r="A34" s="369"/>
      <c r="B34" s="369"/>
      <c r="C34" s="8" t="s">
        <v>16</v>
      </c>
      <c r="D34" s="14"/>
      <c r="E34" s="25"/>
      <c r="F34" s="77">
        <f>F35</f>
        <v>55222</v>
      </c>
      <c r="G34" s="78">
        <f t="shared" si="2"/>
        <v>13.915572175911459</v>
      </c>
      <c r="H34" s="77">
        <f>H35+H38</f>
        <v>43501</v>
      </c>
      <c r="I34" s="255">
        <f t="shared" si="1"/>
        <v>26.94420817912231</v>
      </c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</row>
    <row r="35" spans="1:25" ht="18" customHeight="1">
      <c r="A35" s="369"/>
      <c r="B35" s="369"/>
      <c r="C35" s="8"/>
      <c r="D35" s="39" t="s">
        <v>17</v>
      </c>
      <c r="E35" s="40"/>
      <c r="F35" s="80">
        <v>55222</v>
      </c>
      <c r="G35" s="81">
        <f t="shared" si="2"/>
        <v>13.915572175911459</v>
      </c>
      <c r="H35" s="80">
        <f>SUM(H36:H37)</f>
        <v>43334</v>
      </c>
      <c r="I35" s="250">
        <f t="shared" si="1"/>
        <v>27.43342410116767</v>
      </c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</row>
    <row r="36" spans="1:25" ht="18" customHeight="1">
      <c r="A36" s="369"/>
      <c r="B36" s="369"/>
      <c r="C36" s="8"/>
      <c r="D36" s="41"/>
      <c r="E36" s="148" t="s">
        <v>103</v>
      </c>
      <c r="F36" s="83">
        <f>F35-F37</f>
        <v>31516</v>
      </c>
      <c r="G36" s="84">
        <f t="shared" si="2"/>
        <v>7.941819794575089</v>
      </c>
      <c r="H36" s="83">
        <v>27641</v>
      </c>
      <c r="I36" s="251">
        <f t="shared" si="1"/>
        <v>14.019029702253905</v>
      </c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</row>
    <row r="37" spans="1:25" ht="18" customHeight="1">
      <c r="A37" s="369"/>
      <c r="B37" s="369"/>
      <c r="C37" s="8"/>
      <c r="D37" s="12"/>
      <c r="E37" s="33" t="s">
        <v>34</v>
      </c>
      <c r="F37" s="83">
        <v>23706</v>
      </c>
      <c r="G37" s="84">
        <f t="shared" si="2"/>
        <v>5.9737523813363707</v>
      </c>
      <c r="H37" s="83">
        <v>15693</v>
      </c>
      <c r="I37" s="251">
        <f t="shared" si="1"/>
        <v>51.060982603708659</v>
      </c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</row>
    <row r="38" spans="1:25" ht="18" customHeight="1">
      <c r="A38" s="369"/>
      <c r="B38" s="369"/>
      <c r="C38" s="8"/>
      <c r="D38" s="61" t="s">
        <v>35</v>
      </c>
      <c r="E38" s="54"/>
      <c r="F38" s="83">
        <v>0</v>
      </c>
      <c r="G38" s="84">
        <f t="shared" si="2"/>
        <v>0</v>
      </c>
      <c r="H38" s="83">
        <v>167</v>
      </c>
      <c r="I38" s="251">
        <f t="shared" si="1"/>
        <v>-100</v>
      </c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</row>
    <row r="39" spans="1:25" ht="18" customHeight="1">
      <c r="A39" s="369"/>
      <c r="B39" s="369"/>
      <c r="C39" s="6"/>
      <c r="D39" s="55" t="s">
        <v>36</v>
      </c>
      <c r="E39" s="56"/>
      <c r="F39" s="89">
        <v>0</v>
      </c>
      <c r="G39" s="90">
        <f t="shared" si="2"/>
        <v>0</v>
      </c>
      <c r="H39" s="89">
        <v>0</v>
      </c>
      <c r="I39" s="253" t="e">
        <f t="shared" si="1"/>
        <v>#DIV/0!</v>
      </c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</row>
    <row r="40" spans="1:25" ht="18" customHeight="1">
      <c r="A40" s="370"/>
      <c r="B40" s="370"/>
      <c r="C40" s="6" t="s">
        <v>18</v>
      </c>
      <c r="D40" s="7"/>
      <c r="E40" s="24"/>
      <c r="F40" s="92">
        <f>SUM(F23,F27,F34)</f>
        <v>396836</v>
      </c>
      <c r="G40" s="93">
        <f t="shared" si="2"/>
        <v>100</v>
      </c>
      <c r="H40" s="92">
        <f>SUM(H23,H27,H34)</f>
        <v>379628</v>
      </c>
      <c r="I40" s="254">
        <f t="shared" si="1"/>
        <v>4.5328584825144569</v>
      </c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</row>
    <row r="41" spans="1:25" ht="18" customHeight="1">
      <c r="A41" s="146" t="s">
        <v>19</v>
      </c>
    </row>
    <row r="42" spans="1:25" ht="18" customHeight="1">
      <c r="A42" s="147" t="s">
        <v>20</v>
      </c>
    </row>
    <row r="52" spans="26:26">
      <c r="Z52" s="14"/>
    </row>
    <row r="53" spans="26:26">
      <c r="Z53" s="14"/>
    </row>
  </sheetData>
  <mergeCells count="22">
    <mergeCell ref="B23:B40"/>
    <mergeCell ref="A9:A40"/>
    <mergeCell ref="B9:B22"/>
    <mergeCell ref="AA9:AB9"/>
    <mergeCell ref="AC9:AC11"/>
    <mergeCell ref="AA10:AA11"/>
    <mergeCell ref="AB10:AB11"/>
    <mergeCell ref="AK2:AK3"/>
    <mergeCell ref="G6:I6"/>
    <mergeCell ref="AD10:AF10"/>
    <mergeCell ref="AG10:AI10"/>
    <mergeCell ref="AJ10:AK10"/>
    <mergeCell ref="AD2:AF2"/>
    <mergeCell ref="AG2:AG3"/>
    <mergeCell ref="AH2:AH3"/>
    <mergeCell ref="AI2:AI3"/>
    <mergeCell ref="AJ2:AJ3"/>
    <mergeCell ref="A1:D1"/>
    <mergeCell ref="AA1:AB1"/>
    <mergeCell ref="AA2:AA3"/>
    <mergeCell ref="AB2:AB3"/>
    <mergeCell ref="AC2:AC3"/>
  </mergeCells>
  <phoneticPr fontId="15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useFirstPageNumber="1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36"/>
  <sheetViews>
    <sheetView view="pageBreakPreview" zoomScaleNormal="100" zoomScaleSheetLayoutView="100" workbookViewId="0">
      <pane xSplit="4" ySplit="6" topLeftCell="E7" activePane="bottomRight" state="frozen"/>
      <selection activeCell="G46" sqref="G46"/>
      <selection pane="topRight" activeCell="G46" sqref="G46"/>
      <selection pane="bottomLeft" activeCell="G46" sqref="G46"/>
      <selection pane="bottomRight"/>
    </sheetView>
  </sheetViews>
  <sheetFormatPr defaultRowHeight="13.5"/>
  <cols>
    <col min="1" max="1" width="5.375" style="1" customWidth="1"/>
    <col min="2" max="2" width="3.125" style="1" customWidth="1"/>
    <col min="3" max="3" width="34.75" style="1" customWidth="1"/>
    <col min="4" max="9" width="11.875" style="1" customWidth="1"/>
    <col min="10" max="27" width="9" style="1"/>
    <col min="28" max="45" width="13.625" style="1" customWidth="1"/>
    <col min="46" max="16384" width="9" style="1"/>
  </cols>
  <sheetData>
    <row r="1" spans="1:45" ht="33.950000000000003" customHeight="1">
      <c r="A1" s="170" t="s">
        <v>0</v>
      </c>
      <c r="B1" s="170"/>
      <c r="C1" s="76" t="s">
        <v>300</v>
      </c>
      <c r="D1" s="171"/>
      <c r="E1" s="171"/>
      <c r="AA1" s="1" t="str">
        <f>C1</f>
        <v>新潟市</v>
      </c>
      <c r="AB1" s="1" t="s">
        <v>134</v>
      </c>
      <c r="AC1" s="1" t="s">
        <v>135</v>
      </c>
      <c r="AD1" s="172" t="s">
        <v>136</v>
      </c>
      <c r="AE1" s="1" t="s">
        <v>137</v>
      </c>
      <c r="AF1" s="1" t="s">
        <v>138</v>
      </c>
      <c r="AG1" s="1" t="s">
        <v>139</v>
      </c>
      <c r="AH1" s="1" t="s">
        <v>140</v>
      </c>
      <c r="AI1" s="1" t="s">
        <v>141</v>
      </c>
      <c r="AJ1" s="1" t="s">
        <v>142</v>
      </c>
      <c r="AK1" s="1" t="s">
        <v>143</v>
      </c>
      <c r="AL1" s="1" t="s">
        <v>144</v>
      </c>
      <c r="AM1" s="1" t="s">
        <v>145</v>
      </c>
      <c r="AN1" s="1" t="s">
        <v>146</v>
      </c>
      <c r="AO1" s="1" t="s">
        <v>147</v>
      </c>
      <c r="AP1" s="1" t="s">
        <v>124</v>
      </c>
      <c r="AQ1" s="1" t="s">
        <v>148</v>
      </c>
      <c r="AR1" s="1" t="s">
        <v>149</v>
      </c>
      <c r="AS1" s="1" t="s">
        <v>150</v>
      </c>
    </row>
    <row r="2" spans="1:45">
      <c r="AA2" s="1" t="s">
        <v>151</v>
      </c>
      <c r="AB2" s="173">
        <f>I7</f>
        <v>401441</v>
      </c>
      <c r="AC2" s="173">
        <f>I9</f>
        <v>396836</v>
      </c>
      <c r="AD2" s="173">
        <f>I10</f>
        <v>4605</v>
      </c>
      <c r="AE2" s="173">
        <f>I11</f>
        <v>663</v>
      </c>
      <c r="AF2" s="173">
        <f>I12</f>
        <v>3941</v>
      </c>
      <c r="AG2" s="173">
        <f>I13</f>
        <v>-836</v>
      </c>
      <c r="AH2" s="1">
        <f>I14</f>
        <v>0</v>
      </c>
      <c r="AI2" s="173">
        <f>I15</f>
        <v>1665</v>
      </c>
      <c r="AJ2" s="173">
        <f>I25</f>
        <v>229508</v>
      </c>
      <c r="AK2" s="174">
        <f>I26</f>
        <v>0.69099999999999995</v>
      </c>
      <c r="AL2" s="175">
        <f>I27</f>
        <v>1.7</v>
      </c>
      <c r="AM2" s="175">
        <f>I28</f>
        <v>94.9</v>
      </c>
      <c r="AN2" s="175">
        <f>I29</f>
        <v>43.088765223283119</v>
      </c>
      <c r="AO2" s="175">
        <f>I33</f>
        <v>139.6</v>
      </c>
      <c r="AP2" s="173">
        <f>I16</f>
        <v>6216</v>
      </c>
      <c r="AQ2" s="173">
        <f>I17</f>
        <v>58856</v>
      </c>
      <c r="AR2" s="173">
        <f>I18</f>
        <v>630439</v>
      </c>
      <c r="AS2" s="176">
        <f>I21</f>
        <v>3.098215217144801</v>
      </c>
    </row>
    <row r="3" spans="1:45">
      <c r="AA3" s="1" t="s">
        <v>152</v>
      </c>
      <c r="AB3" s="173">
        <f>H7</f>
        <v>385811</v>
      </c>
      <c r="AC3" s="173">
        <f>H9</f>
        <v>379628</v>
      </c>
      <c r="AD3" s="173">
        <f>H10</f>
        <v>6183</v>
      </c>
      <c r="AE3" s="173">
        <f>H11</f>
        <v>1406</v>
      </c>
      <c r="AF3" s="173">
        <f>H12</f>
        <v>4777</v>
      </c>
      <c r="AG3" s="173">
        <f>H13</f>
        <v>1720</v>
      </c>
      <c r="AH3" s="1">
        <f>H14</f>
        <v>0</v>
      </c>
      <c r="AI3" s="173">
        <f>H15</f>
        <v>1921</v>
      </c>
      <c r="AJ3" s="173">
        <f>H25</f>
        <v>230122</v>
      </c>
      <c r="AK3" s="174">
        <f>H26</f>
        <v>0.70499999999999996</v>
      </c>
      <c r="AL3" s="175">
        <f>H27</f>
        <v>2.1</v>
      </c>
      <c r="AM3" s="175">
        <f>H28</f>
        <v>93.6</v>
      </c>
      <c r="AN3" s="175">
        <f>H29</f>
        <v>44.119278351317099</v>
      </c>
      <c r="AO3" s="175">
        <f>H33</f>
        <v>138</v>
      </c>
      <c r="AP3" s="173">
        <f>H16</f>
        <v>3675</v>
      </c>
      <c r="AQ3" s="173">
        <f>H17</f>
        <v>50596</v>
      </c>
      <c r="AR3" s="173">
        <f>H18</f>
        <v>612971</v>
      </c>
      <c r="AS3" s="176">
        <f>H21</f>
        <v>3.0646894636380102</v>
      </c>
    </row>
    <row r="4" spans="1:45">
      <c r="A4" s="21" t="s">
        <v>153</v>
      </c>
      <c r="AP4" s="173"/>
      <c r="AQ4" s="173"/>
      <c r="AR4" s="173"/>
    </row>
    <row r="5" spans="1:45">
      <c r="I5" s="177" t="s">
        <v>154</v>
      </c>
    </row>
    <row r="6" spans="1:45" s="164" customFormat="1" ht="29.25" customHeight="1">
      <c r="A6" s="178" t="s">
        <v>155</v>
      </c>
      <c r="B6" s="179"/>
      <c r="C6" s="179"/>
      <c r="D6" s="180"/>
      <c r="E6" s="155" t="s">
        <v>277</v>
      </c>
      <c r="F6" s="155" t="s">
        <v>278</v>
      </c>
      <c r="G6" s="155" t="s">
        <v>279</v>
      </c>
      <c r="H6" s="155" t="s">
        <v>280</v>
      </c>
      <c r="I6" s="155" t="s">
        <v>281</v>
      </c>
    </row>
    <row r="7" spans="1:45" ht="27" customHeight="1">
      <c r="A7" s="368" t="s">
        <v>156</v>
      </c>
      <c r="B7" s="47" t="s">
        <v>157</v>
      </c>
      <c r="C7" s="48"/>
      <c r="D7" s="95" t="s">
        <v>158</v>
      </c>
      <c r="E7" s="181">
        <v>361444</v>
      </c>
      <c r="F7" s="181">
        <v>356388</v>
      </c>
      <c r="G7" s="181">
        <v>407247</v>
      </c>
      <c r="H7" s="181">
        <v>385811</v>
      </c>
      <c r="I7" s="181">
        <v>401441</v>
      </c>
    </row>
    <row r="8" spans="1:45" ht="27" customHeight="1">
      <c r="A8" s="369"/>
      <c r="B8" s="26"/>
      <c r="C8" s="61" t="s">
        <v>159</v>
      </c>
      <c r="D8" s="96" t="s">
        <v>38</v>
      </c>
      <c r="E8" s="288">
        <v>187447</v>
      </c>
      <c r="F8" s="288">
        <f>(119620971+3321305+100791+307979+180464+13812416+22959+0+5496377+477317+40248428)/1000</f>
        <v>183589.00700000001</v>
      </c>
      <c r="G8" s="289">
        <v>213156</v>
      </c>
      <c r="H8" s="289">
        <v>215321</v>
      </c>
      <c r="I8" s="289">
        <v>220475</v>
      </c>
    </row>
    <row r="9" spans="1:45" ht="27" customHeight="1">
      <c r="A9" s="369"/>
      <c r="B9" s="52" t="s">
        <v>160</v>
      </c>
      <c r="C9" s="53"/>
      <c r="D9" s="97"/>
      <c r="E9" s="290">
        <v>359330</v>
      </c>
      <c r="F9" s="290">
        <v>354179</v>
      </c>
      <c r="G9" s="291">
        <v>403937</v>
      </c>
      <c r="H9" s="291">
        <v>379628</v>
      </c>
      <c r="I9" s="183">
        <v>396836</v>
      </c>
    </row>
    <row r="10" spans="1:45" ht="27" customHeight="1">
      <c r="A10" s="369"/>
      <c r="B10" s="52" t="s">
        <v>161</v>
      </c>
      <c r="C10" s="53"/>
      <c r="D10" s="97"/>
      <c r="E10" s="290">
        <v>2114</v>
      </c>
      <c r="F10" s="290">
        <f>F7-F9</f>
        <v>2209</v>
      </c>
      <c r="G10" s="291">
        <f>G7-G9</f>
        <v>3310</v>
      </c>
      <c r="H10" s="291">
        <f>H7-H9</f>
        <v>6183</v>
      </c>
      <c r="I10" s="291">
        <f>I7-I9</f>
        <v>4605</v>
      </c>
    </row>
    <row r="11" spans="1:45" ht="27" customHeight="1">
      <c r="A11" s="369"/>
      <c r="B11" s="52" t="s">
        <v>162</v>
      </c>
      <c r="C11" s="53"/>
      <c r="D11" s="97"/>
      <c r="E11" s="290">
        <v>1032</v>
      </c>
      <c r="F11" s="290">
        <v>1272</v>
      </c>
      <c r="G11" s="291">
        <v>253</v>
      </c>
      <c r="H11" s="291">
        <v>1406</v>
      </c>
      <c r="I11" s="183">
        <v>663</v>
      </c>
    </row>
    <row r="12" spans="1:45" ht="27" customHeight="1">
      <c r="A12" s="369"/>
      <c r="B12" s="52" t="s">
        <v>163</v>
      </c>
      <c r="C12" s="53"/>
      <c r="D12" s="97"/>
      <c r="E12" s="290">
        <v>1081</v>
      </c>
      <c r="F12" s="290">
        <f>+F10-F11</f>
        <v>937</v>
      </c>
      <c r="G12" s="291">
        <f>+G10-G11</f>
        <v>3057</v>
      </c>
      <c r="H12" s="291">
        <f>+H10-H11</f>
        <v>4777</v>
      </c>
      <c r="I12" s="183">
        <v>3941</v>
      </c>
    </row>
    <row r="13" spans="1:45" ht="27" customHeight="1">
      <c r="A13" s="369"/>
      <c r="B13" s="52" t="s">
        <v>164</v>
      </c>
      <c r="C13" s="53"/>
      <c r="D13" s="103"/>
      <c r="E13" s="292">
        <v>148</v>
      </c>
      <c r="F13" s="292">
        <v>-144</v>
      </c>
      <c r="G13" s="293">
        <v>2120</v>
      </c>
      <c r="H13" s="293">
        <v>1720</v>
      </c>
      <c r="I13" s="184">
        <v>-836</v>
      </c>
    </row>
    <row r="14" spans="1:45" ht="27" customHeight="1">
      <c r="A14" s="369"/>
      <c r="B14" s="107" t="s">
        <v>165</v>
      </c>
      <c r="C14" s="68"/>
      <c r="D14" s="103"/>
      <c r="E14" s="292">
        <v>0</v>
      </c>
      <c r="F14" s="292">
        <v>0</v>
      </c>
      <c r="G14" s="293">
        <v>0</v>
      </c>
      <c r="H14" s="293">
        <v>0</v>
      </c>
      <c r="I14" s="341">
        <v>0</v>
      </c>
    </row>
    <row r="15" spans="1:45" ht="27" customHeight="1">
      <c r="A15" s="369"/>
      <c r="B15" s="57" t="s">
        <v>166</v>
      </c>
      <c r="C15" s="58"/>
      <c r="D15" s="185"/>
      <c r="E15" s="294">
        <v>-3847</v>
      </c>
      <c r="F15" s="294">
        <v>-2143</v>
      </c>
      <c r="G15" s="295">
        <v>320</v>
      </c>
      <c r="H15" s="295">
        <v>1921</v>
      </c>
      <c r="I15" s="186">
        <v>1665</v>
      </c>
    </row>
    <row r="16" spans="1:45" ht="27" customHeight="1">
      <c r="A16" s="369"/>
      <c r="B16" s="187" t="s">
        <v>167</v>
      </c>
      <c r="C16" s="188"/>
      <c r="D16" s="189" t="s">
        <v>39</v>
      </c>
      <c r="E16" s="296">
        <v>10396</v>
      </c>
      <c r="F16" s="296">
        <f>(3611267+18338+2039131)/1000</f>
        <v>5668.7359999999999</v>
      </c>
      <c r="G16" s="297">
        <v>3378</v>
      </c>
      <c r="H16" s="297">
        <v>3675</v>
      </c>
      <c r="I16" s="190">
        <v>6216</v>
      </c>
    </row>
    <row r="17" spans="1:9" ht="27" customHeight="1">
      <c r="A17" s="369"/>
      <c r="B17" s="52" t="s">
        <v>168</v>
      </c>
      <c r="C17" s="53"/>
      <c r="D17" s="96" t="s">
        <v>40</v>
      </c>
      <c r="E17" s="290">
        <v>66015</v>
      </c>
      <c r="F17" s="290">
        <v>55552</v>
      </c>
      <c r="G17" s="291">
        <v>51786</v>
      </c>
      <c r="H17" s="291">
        <v>50596</v>
      </c>
      <c r="I17" s="183">
        <v>58856</v>
      </c>
    </row>
    <row r="18" spans="1:9" ht="27" customHeight="1">
      <c r="A18" s="369"/>
      <c r="B18" s="52" t="s">
        <v>169</v>
      </c>
      <c r="C18" s="53"/>
      <c r="D18" s="96" t="s">
        <v>41</v>
      </c>
      <c r="E18" s="290">
        <v>558580</v>
      </c>
      <c r="F18" s="290">
        <v>572533</v>
      </c>
      <c r="G18" s="291">
        <v>600079</v>
      </c>
      <c r="H18" s="291">
        <v>612971</v>
      </c>
      <c r="I18" s="183">
        <v>630439</v>
      </c>
    </row>
    <row r="19" spans="1:9" ht="27" customHeight="1">
      <c r="A19" s="369"/>
      <c r="B19" s="52" t="s">
        <v>170</v>
      </c>
      <c r="C19" s="53"/>
      <c r="D19" s="96" t="s">
        <v>171</v>
      </c>
      <c r="E19" s="290">
        <f>E17+E18-E16</f>
        <v>614199</v>
      </c>
      <c r="F19" s="290">
        <f>F17+F18-F16</f>
        <v>622416.26399999997</v>
      </c>
      <c r="G19" s="290">
        <f>G17+G18-G16</f>
        <v>648487</v>
      </c>
      <c r="H19" s="290">
        <f>H17+H18-H16</f>
        <v>659892</v>
      </c>
      <c r="I19" s="182">
        <f>I17+I18-I16</f>
        <v>683079</v>
      </c>
    </row>
    <row r="20" spans="1:9" ht="27" customHeight="1">
      <c r="A20" s="369"/>
      <c r="B20" s="52" t="s">
        <v>172</v>
      </c>
      <c r="C20" s="53"/>
      <c r="D20" s="97" t="s">
        <v>173</v>
      </c>
      <c r="E20" s="298">
        <f>E18/E8</f>
        <v>2.9799356618137391</v>
      </c>
      <c r="F20" s="298">
        <f>F18/F8</f>
        <v>3.1185581825168867</v>
      </c>
      <c r="G20" s="298">
        <f>G18/G8</f>
        <v>2.8152104561917093</v>
      </c>
      <c r="H20" s="298">
        <f>H18/H8</f>
        <v>2.8467776018131068</v>
      </c>
      <c r="I20" s="191">
        <f>I18/I8</f>
        <v>2.859457988434063</v>
      </c>
    </row>
    <row r="21" spans="1:9" ht="27" customHeight="1">
      <c r="A21" s="369"/>
      <c r="B21" s="52" t="s">
        <v>174</v>
      </c>
      <c r="C21" s="53"/>
      <c r="D21" s="97" t="s">
        <v>175</v>
      </c>
      <c r="E21" s="298">
        <f>E19/E8</f>
        <v>3.2766542009207935</v>
      </c>
      <c r="F21" s="298">
        <f>F19/F8</f>
        <v>3.390269788865953</v>
      </c>
      <c r="G21" s="298">
        <f>G19/G8</f>
        <v>3.0423117341289947</v>
      </c>
      <c r="H21" s="298">
        <f>H19/H8</f>
        <v>3.0646894636380102</v>
      </c>
      <c r="I21" s="191">
        <f>I19/I8</f>
        <v>3.098215217144801</v>
      </c>
    </row>
    <row r="22" spans="1:9" ht="27" customHeight="1">
      <c r="A22" s="369"/>
      <c r="B22" s="52" t="s">
        <v>176</v>
      </c>
      <c r="C22" s="53"/>
      <c r="D22" s="97" t="s">
        <v>177</v>
      </c>
      <c r="E22" s="290">
        <f>E18/E24*1000000</f>
        <v>689167.61462479376</v>
      </c>
      <c r="F22" s="290">
        <f>F18/F24*1000000</f>
        <v>706382.61646313325</v>
      </c>
      <c r="G22" s="290">
        <f>G18/G24*1000000</f>
        <v>740368.45754669257</v>
      </c>
      <c r="H22" s="290">
        <f>H18/H24*1000000</f>
        <v>756274.41352030938</v>
      </c>
      <c r="I22" s="182">
        <f>I18/I24*1000000</f>
        <v>777826.16956647264</v>
      </c>
    </row>
    <row r="23" spans="1:9" ht="27" customHeight="1">
      <c r="A23" s="369"/>
      <c r="B23" s="52" t="s">
        <v>178</v>
      </c>
      <c r="C23" s="53"/>
      <c r="D23" s="97" t="s">
        <v>179</v>
      </c>
      <c r="E23" s="290">
        <f>E19/E24*1000000</f>
        <v>757789.5014768407</v>
      </c>
      <c r="F23" s="290">
        <f>F19/F24*1000000</f>
        <v>767927.83838403772</v>
      </c>
      <c r="G23" s="290">
        <f>G19/G24*1000000</f>
        <v>800093.52090155135</v>
      </c>
      <c r="H23" s="290">
        <f>H19/H24*1000000</f>
        <v>814164.8386085867</v>
      </c>
      <c r="I23" s="182">
        <f>I19/I24*1000000</f>
        <v>842772.61096045235</v>
      </c>
    </row>
    <row r="24" spans="1:9" ht="27" customHeight="1">
      <c r="A24" s="369"/>
      <c r="B24" s="192" t="s">
        <v>180</v>
      </c>
      <c r="C24" s="193"/>
      <c r="D24" s="194" t="s">
        <v>181</v>
      </c>
      <c r="E24" s="294">
        <v>810514</v>
      </c>
      <c r="F24" s="294">
        <v>810514</v>
      </c>
      <c r="G24" s="295">
        <f>F24</f>
        <v>810514</v>
      </c>
      <c r="H24" s="295">
        <f>G24</f>
        <v>810514</v>
      </c>
      <c r="I24" s="186">
        <f>H24</f>
        <v>810514</v>
      </c>
    </row>
    <row r="25" spans="1:9" ht="27" customHeight="1">
      <c r="A25" s="369"/>
      <c r="B25" s="11" t="s">
        <v>182</v>
      </c>
      <c r="C25" s="195"/>
      <c r="D25" s="196"/>
      <c r="E25" s="288">
        <v>193592</v>
      </c>
      <c r="F25" s="288">
        <v>195004</v>
      </c>
      <c r="G25" s="299">
        <v>226767</v>
      </c>
      <c r="H25" s="299">
        <v>230122</v>
      </c>
      <c r="I25" s="197">
        <v>229508</v>
      </c>
    </row>
    <row r="26" spans="1:9" ht="27" customHeight="1">
      <c r="A26" s="369"/>
      <c r="B26" s="198" t="s">
        <v>183</v>
      </c>
      <c r="C26" s="199"/>
      <c r="D26" s="200"/>
      <c r="E26" s="300">
        <v>0.746</v>
      </c>
      <c r="F26" s="300">
        <v>0.73899999999999999</v>
      </c>
      <c r="G26" s="301">
        <v>0.70399999999999996</v>
      </c>
      <c r="H26" s="301">
        <v>0.70499999999999996</v>
      </c>
      <c r="I26" s="201">
        <v>0.69099999999999995</v>
      </c>
    </row>
    <row r="27" spans="1:9" ht="27" customHeight="1">
      <c r="A27" s="369"/>
      <c r="B27" s="198" t="s">
        <v>184</v>
      </c>
      <c r="C27" s="199"/>
      <c r="D27" s="200"/>
      <c r="E27" s="302">
        <v>0.6</v>
      </c>
      <c r="F27" s="302">
        <v>0.5</v>
      </c>
      <c r="G27" s="303">
        <v>1.3</v>
      </c>
      <c r="H27" s="303">
        <v>2.1</v>
      </c>
      <c r="I27" s="202">
        <v>1.7</v>
      </c>
    </row>
    <row r="28" spans="1:9" ht="27" customHeight="1">
      <c r="A28" s="369"/>
      <c r="B28" s="198" t="s">
        <v>185</v>
      </c>
      <c r="C28" s="199"/>
      <c r="D28" s="200"/>
      <c r="E28" s="302">
        <v>94</v>
      </c>
      <c r="F28" s="302">
        <v>94.4</v>
      </c>
      <c r="G28" s="303">
        <v>92.4</v>
      </c>
      <c r="H28" s="303">
        <v>93.6</v>
      </c>
      <c r="I28" s="202">
        <v>94.9</v>
      </c>
    </row>
    <row r="29" spans="1:9" ht="27" customHeight="1">
      <c r="A29" s="369"/>
      <c r="B29" s="203" t="s">
        <v>186</v>
      </c>
      <c r="C29" s="204"/>
      <c r="D29" s="205"/>
      <c r="E29" s="304">
        <v>46.6</v>
      </c>
      <c r="F29" s="304">
        <f>(((119620971+3391056+6493906+2686381+1162821+378671+6551688+2113624+24633308)/1000)/F7)*100</f>
        <v>46.868139780239517</v>
      </c>
      <c r="G29" s="305">
        <f>(((120942692+3074826+6468992+2689563+683731+386263+7370391+2209380+22954828)/1000)/G7)*100</f>
        <v>40.953196954182594</v>
      </c>
      <c r="H29" s="305">
        <f>(((133104661+2760887+6456544+2698485+662787+496785+22226+3309894+20704760)/1000)/H7)*100</f>
        <v>44.119278351317099</v>
      </c>
      <c r="I29" s="305">
        <f>(((136102491+1541366+5704785+2703798+585621+494285+22715+6183333+19637576)/1000)/I7)*100</f>
        <v>43.088765223283119</v>
      </c>
    </row>
    <row r="30" spans="1:9" ht="27" customHeight="1">
      <c r="A30" s="369"/>
      <c r="B30" s="368" t="s">
        <v>187</v>
      </c>
      <c r="C30" s="20" t="s">
        <v>188</v>
      </c>
      <c r="D30" s="206"/>
      <c r="E30" s="306">
        <v>0</v>
      </c>
      <c r="F30" s="306">
        <v>0</v>
      </c>
      <c r="G30" s="307">
        <v>0</v>
      </c>
      <c r="H30" s="307">
        <v>0</v>
      </c>
      <c r="I30" s="207">
        <v>0</v>
      </c>
    </row>
    <row r="31" spans="1:9" ht="27" customHeight="1">
      <c r="A31" s="369"/>
      <c r="B31" s="369"/>
      <c r="C31" s="198" t="s">
        <v>189</v>
      </c>
      <c r="D31" s="200"/>
      <c r="E31" s="302">
        <v>0</v>
      </c>
      <c r="F31" s="302">
        <v>0</v>
      </c>
      <c r="G31" s="303">
        <v>0</v>
      </c>
      <c r="H31" s="303">
        <v>0</v>
      </c>
      <c r="I31" s="202">
        <v>0</v>
      </c>
    </row>
    <row r="32" spans="1:9" ht="27" customHeight="1">
      <c r="A32" s="369"/>
      <c r="B32" s="369"/>
      <c r="C32" s="198" t="s">
        <v>190</v>
      </c>
      <c r="D32" s="200"/>
      <c r="E32" s="302">
        <v>11</v>
      </c>
      <c r="F32" s="302">
        <v>11.1</v>
      </c>
      <c r="G32" s="303">
        <v>10.9</v>
      </c>
      <c r="H32" s="303">
        <v>10.6</v>
      </c>
      <c r="I32" s="342">
        <v>10.5</v>
      </c>
    </row>
    <row r="33" spans="1:9" ht="27" customHeight="1">
      <c r="A33" s="370"/>
      <c r="B33" s="370"/>
      <c r="C33" s="203" t="s">
        <v>191</v>
      </c>
      <c r="D33" s="205"/>
      <c r="E33" s="304">
        <v>138.9</v>
      </c>
      <c r="F33" s="304">
        <v>139.6</v>
      </c>
      <c r="G33" s="308">
        <v>146.1</v>
      </c>
      <c r="H33" s="308">
        <v>138</v>
      </c>
      <c r="I33" s="208">
        <v>139.6</v>
      </c>
    </row>
    <row r="34" spans="1:9" ht="27" customHeight="1">
      <c r="A34" s="1" t="s">
        <v>282</v>
      </c>
      <c r="B34" s="14"/>
      <c r="C34" s="14"/>
      <c r="D34" s="14"/>
      <c r="E34" s="209"/>
      <c r="F34" s="209"/>
      <c r="G34" s="209"/>
      <c r="H34" s="209"/>
      <c r="I34" s="210"/>
    </row>
    <row r="35" spans="1:9" ht="27" customHeight="1">
      <c r="A35" s="27" t="s">
        <v>192</v>
      </c>
    </row>
    <row r="36" spans="1:9">
      <c r="A36" s="211"/>
    </row>
  </sheetData>
  <mergeCells count="2">
    <mergeCell ref="A7:A33"/>
    <mergeCell ref="B30:B33"/>
  </mergeCells>
  <phoneticPr fontId="15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50"/>
  <sheetViews>
    <sheetView view="pageBreakPreview" zoomScale="85" zoomScaleNormal="78" zoomScaleSheetLayoutView="85" workbookViewId="0">
      <pane xSplit="5" ySplit="7" topLeftCell="F8" activePane="bottomRight" state="frozen"/>
      <selection activeCell="G46" sqref="G46"/>
      <selection pane="topRight" activeCell="G46" sqref="G46"/>
      <selection pane="bottomLeft" activeCell="G46" sqref="G46"/>
      <selection pane="bottomRight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1" width="13.625" style="1" customWidth="1"/>
    <col min="12" max="12" width="13.625" style="14" customWidth="1"/>
    <col min="13" max="17" width="13.625" style="1" customWidth="1"/>
    <col min="18" max="21" width="12" style="1" customWidth="1"/>
    <col min="22" max="16384" width="9" style="1"/>
  </cols>
  <sheetData>
    <row r="1" spans="1:21" ht="33.950000000000003" customHeight="1">
      <c r="A1" s="70" t="s">
        <v>0</v>
      </c>
      <c r="B1" s="42"/>
      <c r="C1" s="42"/>
      <c r="D1" s="102"/>
      <c r="E1" s="44"/>
      <c r="F1" s="44"/>
      <c r="G1" s="44"/>
    </row>
    <row r="2" spans="1:21" ht="15" customHeight="1"/>
    <row r="3" spans="1:21" ht="15" customHeight="1">
      <c r="A3" s="45" t="s">
        <v>193</v>
      </c>
      <c r="B3" s="45"/>
      <c r="C3" s="45"/>
      <c r="D3" s="45"/>
    </row>
    <row r="4" spans="1:21" ht="15" customHeight="1">
      <c r="A4" s="45"/>
      <c r="B4" s="45"/>
      <c r="C4" s="45"/>
      <c r="D4" s="45"/>
    </row>
    <row r="5" spans="1:21" ht="15.95" customHeight="1">
      <c r="A5" s="37" t="s">
        <v>283</v>
      </c>
      <c r="B5" s="37"/>
      <c r="C5" s="37"/>
      <c r="D5" s="37"/>
      <c r="K5" s="46"/>
      <c r="O5" s="46" t="s">
        <v>44</v>
      </c>
    </row>
    <row r="6" spans="1:21" ht="15.95" customHeight="1">
      <c r="A6" s="384" t="s">
        <v>45</v>
      </c>
      <c r="B6" s="385"/>
      <c r="C6" s="385"/>
      <c r="D6" s="385"/>
      <c r="E6" s="386"/>
      <c r="F6" s="408" t="s">
        <v>287</v>
      </c>
      <c r="G6" s="409"/>
      <c r="H6" s="408" t="s">
        <v>288</v>
      </c>
      <c r="I6" s="409"/>
      <c r="J6" s="401" t="s">
        <v>289</v>
      </c>
      <c r="K6" s="402"/>
      <c r="L6" s="401"/>
      <c r="M6" s="402"/>
      <c r="N6" s="401"/>
      <c r="O6" s="402"/>
    </row>
    <row r="7" spans="1:21" ht="15.95" customHeight="1">
      <c r="A7" s="387"/>
      <c r="B7" s="388"/>
      <c r="C7" s="388"/>
      <c r="D7" s="388"/>
      <c r="E7" s="389"/>
      <c r="F7" s="163" t="s">
        <v>284</v>
      </c>
      <c r="G7" s="51" t="s">
        <v>1</v>
      </c>
      <c r="H7" s="163" t="s">
        <v>284</v>
      </c>
      <c r="I7" s="51" t="s">
        <v>1</v>
      </c>
      <c r="J7" s="163" t="s">
        <v>284</v>
      </c>
      <c r="K7" s="51" t="s">
        <v>1</v>
      </c>
      <c r="L7" s="163" t="s">
        <v>284</v>
      </c>
      <c r="M7" s="51" t="s">
        <v>1</v>
      </c>
      <c r="N7" s="163" t="s">
        <v>284</v>
      </c>
      <c r="O7" s="256" t="s">
        <v>1</v>
      </c>
    </row>
    <row r="8" spans="1:21" ht="15.95" customHeight="1">
      <c r="A8" s="390" t="s">
        <v>84</v>
      </c>
      <c r="B8" s="47" t="s">
        <v>46</v>
      </c>
      <c r="C8" s="48"/>
      <c r="D8" s="48"/>
      <c r="E8" s="95" t="s">
        <v>37</v>
      </c>
      <c r="F8" s="260">
        <f>SUM(F9:F10)</f>
        <v>16395</v>
      </c>
      <c r="G8" s="261">
        <v>16206</v>
      </c>
      <c r="H8" s="260">
        <v>24554</v>
      </c>
      <c r="I8" s="261">
        <v>24179</v>
      </c>
      <c r="J8" s="260">
        <v>31118</v>
      </c>
      <c r="K8" s="261">
        <v>30993</v>
      </c>
      <c r="L8" s="108"/>
      <c r="M8" s="109"/>
      <c r="N8" s="108"/>
      <c r="O8" s="110"/>
      <c r="P8" s="71"/>
      <c r="Q8" s="71"/>
      <c r="R8" s="71"/>
      <c r="S8" s="71"/>
      <c r="T8" s="71"/>
      <c r="U8" s="71"/>
    </row>
    <row r="9" spans="1:21" ht="15.95" customHeight="1">
      <c r="A9" s="391"/>
      <c r="B9" s="14"/>
      <c r="C9" s="61" t="s">
        <v>47</v>
      </c>
      <c r="D9" s="53"/>
      <c r="E9" s="96" t="s">
        <v>38</v>
      </c>
      <c r="F9" s="262">
        <v>15765</v>
      </c>
      <c r="G9" s="263">
        <v>15849</v>
      </c>
      <c r="H9" s="262">
        <v>24547</v>
      </c>
      <c r="I9" s="263">
        <v>24172</v>
      </c>
      <c r="J9" s="262">
        <v>30622</v>
      </c>
      <c r="K9" s="263">
        <v>30973</v>
      </c>
      <c r="L9" s="111"/>
      <c r="M9" s="113"/>
      <c r="N9" s="111"/>
      <c r="O9" s="114"/>
      <c r="P9" s="71"/>
      <c r="Q9" s="71"/>
      <c r="R9" s="71"/>
      <c r="S9" s="71"/>
      <c r="T9" s="71"/>
      <c r="U9" s="71"/>
    </row>
    <row r="10" spans="1:21" ht="15.95" customHeight="1">
      <c r="A10" s="391"/>
      <c r="B10" s="11"/>
      <c r="C10" s="61" t="s">
        <v>48</v>
      </c>
      <c r="D10" s="53"/>
      <c r="E10" s="96" t="s">
        <v>39</v>
      </c>
      <c r="F10" s="262">
        <v>630</v>
      </c>
      <c r="G10" s="263">
        <v>357</v>
      </c>
      <c r="H10" s="262">
        <v>7</v>
      </c>
      <c r="I10" s="263">
        <v>7</v>
      </c>
      <c r="J10" s="262">
        <v>496</v>
      </c>
      <c r="K10" s="263">
        <v>20</v>
      </c>
      <c r="L10" s="111"/>
      <c r="M10" s="113"/>
      <c r="N10" s="111"/>
      <c r="O10" s="114"/>
      <c r="P10" s="71"/>
      <c r="Q10" s="71"/>
      <c r="R10" s="71"/>
      <c r="S10" s="71"/>
      <c r="T10" s="71"/>
      <c r="U10" s="71"/>
    </row>
    <row r="11" spans="1:21" ht="15.95" customHeight="1">
      <c r="A11" s="391"/>
      <c r="B11" s="66" t="s">
        <v>49</v>
      </c>
      <c r="C11" s="67"/>
      <c r="D11" s="67"/>
      <c r="E11" s="98" t="s">
        <v>40</v>
      </c>
      <c r="F11" s="264">
        <f>SUM(F12:F13)</f>
        <v>14555</v>
      </c>
      <c r="G11" s="265">
        <v>14433</v>
      </c>
      <c r="H11" s="264">
        <v>26041</v>
      </c>
      <c r="I11" s="265">
        <v>25084</v>
      </c>
      <c r="J11" s="264">
        <v>31602</v>
      </c>
      <c r="K11" s="265">
        <v>30377</v>
      </c>
      <c r="L11" s="116"/>
      <c r="M11" s="118"/>
      <c r="N11" s="116"/>
      <c r="O11" s="119"/>
      <c r="P11" s="71"/>
      <c r="Q11" s="71"/>
      <c r="R11" s="71"/>
      <c r="S11" s="71"/>
      <c r="T11" s="71"/>
      <c r="U11" s="71"/>
    </row>
    <row r="12" spans="1:21" ht="15.95" customHeight="1">
      <c r="A12" s="391"/>
      <c r="B12" s="8"/>
      <c r="C12" s="61" t="s">
        <v>50</v>
      </c>
      <c r="D12" s="53"/>
      <c r="E12" s="96" t="s">
        <v>41</v>
      </c>
      <c r="F12" s="262">
        <v>13996</v>
      </c>
      <c r="G12" s="263">
        <v>13881</v>
      </c>
      <c r="H12" s="262">
        <v>26037</v>
      </c>
      <c r="I12" s="263">
        <v>24823</v>
      </c>
      <c r="J12" s="262">
        <v>30418</v>
      </c>
      <c r="K12" s="263">
        <v>30355</v>
      </c>
      <c r="L12" s="111"/>
      <c r="M12" s="113"/>
      <c r="N12" s="111"/>
      <c r="O12" s="114"/>
      <c r="P12" s="71"/>
      <c r="Q12" s="71"/>
      <c r="R12" s="71"/>
      <c r="S12" s="71"/>
      <c r="T12" s="71"/>
      <c r="U12" s="71"/>
    </row>
    <row r="13" spans="1:21" ht="15.95" customHeight="1">
      <c r="A13" s="391"/>
      <c r="B13" s="14"/>
      <c r="C13" s="50" t="s">
        <v>51</v>
      </c>
      <c r="D13" s="68"/>
      <c r="E13" s="99" t="s">
        <v>42</v>
      </c>
      <c r="F13" s="266">
        <v>559</v>
      </c>
      <c r="G13" s="267">
        <v>552</v>
      </c>
      <c r="H13" s="266">
        <v>4</v>
      </c>
      <c r="I13" s="267">
        <v>261</v>
      </c>
      <c r="J13" s="266">
        <v>1184</v>
      </c>
      <c r="K13" s="267">
        <v>22</v>
      </c>
      <c r="L13" s="120"/>
      <c r="M13" s="122"/>
      <c r="N13" s="120"/>
      <c r="O13" s="123"/>
      <c r="P13" s="71"/>
      <c r="Q13" s="71"/>
      <c r="R13" s="71"/>
      <c r="S13" s="71"/>
      <c r="T13" s="71"/>
      <c r="U13" s="71"/>
    </row>
    <row r="14" spans="1:21" ht="15.95" customHeight="1">
      <c r="A14" s="391"/>
      <c r="B14" s="52" t="s">
        <v>52</v>
      </c>
      <c r="C14" s="53"/>
      <c r="D14" s="53"/>
      <c r="E14" s="96" t="s">
        <v>194</v>
      </c>
      <c r="F14" s="279">
        <f>F9-F12</f>
        <v>1769</v>
      </c>
      <c r="G14" s="274">
        <v>1968</v>
      </c>
      <c r="H14" s="279">
        <f>H9-H12</f>
        <v>-1490</v>
      </c>
      <c r="I14" s="274">
        <f t="shared" ref="H14:I15" si="0">I9-I12</f>
        <v>-651</v>
      </c>
      <c r="J14" s="279">
        <f>J9-J12</f>
        <v>204</v>
      </c>
      <c r="K14" s="274">
        <f t="shared" ref="J14:K15" si="1">K9-K12</f>
        <v>618</v>
      </c>
      <c r="L14" s="150">
        <f t="shared" ref="L14:O15" si="2">L9-L12</f>
        <v>0</v>
      </c>
      <c r="M14" s="140">
        <f t="shared" si="2"/>
        <v>0</v>
      </c>
      <c r="N14" s="150">
        <f t="shared" si="2"/>
        <v>0</v>
      </c>
      <c r="O14" s="140">
        <f t="shared" si="2"/>
        <v>0</v>
      </c>
      <c r="P14" s="71"/>
      <c r="Q14" s="71"/>
      <c r="R14" s="71"/>
      <c r="S14" s="71"/>
      <c r="T14" s="71"/>
      <c r="U14" s="71"/>
    </row>
    <row r="15" spans="1:21" ht="15.95" customHeight="1">
      <c r="A15" s="391"/>
      <c r="B15" s="52" t="s">
        <v>53</v>
      </c>
      <c r="C15" s="53"/>
      <c r="D15" s="53"/>
      <c r="E15" s="96" t="s">
        <v>195</v>
      </c>
      <c r="F15" s="279">
        <f t="shared" ref="F15" si="3">F10-F13</f>
        <v>71</v>
      </c>
      <c r="G15" s="274">
        <v>-195</v>
      </c>
      <c r="H15" s="279">
        <f t="shared" si="0"/>
        <v>3</v>
      </c>
      <c r="I15" s="274">
        <f t="shared" si="0"/>
        <v>-254</v>
      </c>
      <c r="J15" s="279">
        <f t="shared" si="1"/>
        <v>-688</v>
      </c>
      <c r="K15" s="274">
        <f t="shared" si="1"/>
        <v>-2</v>
      </c>
      <c r="L15" s="150">
        <f t="shared" si="2"/>
        <v>0</v>
      </c>
      <c r="M15" s="140">
        <f t="shared" si="2"/>
        <v>0</v>
      </c>
      <c r="N15" s="150">
        <f t="shared" si="2"/>
        <v>0</v>
      </c>
      <c r="O15" s="140">
        <f t="shared" si="2"/>
        <v>0</v>
      </c>
      <c r="P15" s="71"/>
      <c r="Q15" s="71"/>
      <c r="R15" s="71"/>
      <c r="S15" s="71"/>
      <c r="T15" s="71"/>
      <c r="U15" s="71"/>
    </row>
    <row r="16" spans="1:21" ht="15.95" customHeight="1">
      <c r="A16" s="391"/>
      <c r="B16" s="52" t="s">
        <v>54</v>
      </c>
      <c r="C16" s="53"/>
      <c r="D16" s="53"/>
      <c r="E16" s="96" t="s">
        <v>196</v>
      </c>
      <c r="F16" s="279">
        <f t="shared" ref="F16" si="4">F8-F11</f>
        <v>1840</v>
      </c>
      <c r="G16" s="274">
        <v>1773</v>
      </c>
      <c r="H16" s="279">
        <f t="shared" ref="H16:O16" si="5">H8-H11</f>
        <v>-1487</v>
      </c>
      <c r="I16" s="274">
        <f t="shared" si="5"/>
        <v>-905</v>
      </c>
      <c r="J16" s="279">
        <f t="shared" si="5"/>
        <v>-484</v>
      </c>
      <c r="K16" s="274">
        <f t="shared" si="5"/>
        <v>616</v>
      </c>
      <c r="L16" s="150">
        <f t="shared" si="5"/>
        <v>0</v>
      </c>
      <c r="M16" s="140">
        <f t="shared" si="5"/>
        <v>0</v>
      </c>
      <c r="N16" s="150">
        <f t="shared" si="5"/>
        <v>0</v>
      </c>
      <c r="O16" s="140">
        <f t="shared" si="5"/>
        <v>0</v>
      </c>
      <c r="P16" s="71"/>
      <c r="Q16" s="71"/>
      <c r="R16" s="71"/>
      <c r="S16" s="71"/>
      <c r="T16" s="71"/>
      <c r="U16" s="71"/>
    </row>
    <row r="17" spans="1:21" ht="15.95" customHeight="1">
      <c r="A17" s="391"/>
      <c r="B17" s="52" t="s">
        <v>55</v>
      </c>
      <c r="C17" s="53"/>
      <c r="D17" s="53"/>
      <c r="E17" s="43"/>
      <c r="F17" s="309">
        <v>0</v>
      </c>
      <c r="G17" s="310">
        <v>0</v>
      </c>
      <c r="H17" s="309">
        <v>4181</v>
      </c>
      <c r="I17" s="310">
        <v>2694</v>
      </c>
      <c r="J17" s="309"/>
      <c r="K17" s="310"/>
      <c r="L17" s="111"/>
      <c r="M17" s="113"/>
      <c r="N17" s="115"/>
      <c r="O17" s="124"/>
      <c r="P17" s="71"/>
      <c r="Q17" s="71"/>
      <c r="R17" s="71"/>
      <c r="S17" s="71"/>
      <c r="T17" s="71"/>
      <c r="U17" s="71"/>
    </row>
    <row r="18" spans="1:21" ht="15.95" customHeight="1">
      <c r="A18" s="392"/>
      <c r="B18" s="59" t="s">
        <v>56</v>
      </c>
      <c r="C18" s="37"/>
      <c r="D18" s="37"/>
      <c r="E18" s="15"/>
      <c r="F18" s="280">
        <v>0</v>
      </c>
      <c r="G18" s="284">
        <v>0</v>
      </c>
      <c r="H18" s="280"/>
      <c r="I18" s="284"/>
      <c r="J18" s="280"/>
      <c r="K18" s="284"/>
      <c r="L18" s="125"/>
      <c r="M18" s="126"/>
      <c r="N18" s="125"/>
      <c r="O18" s="127"/>
      <c r="P18" s="71"/>
      <c r="Q18" s="71"/>
      <c r="R18" s="71"/>
      <c r="S18" s="71"/>
      <c r="T18" s="71"/>
      <c r="U18" s="71"/>
    </row>
    <row r="19" spans="1:21" ht="15.95" customHeight="1">
      <c r="A19" s="391" t="s">
        <v>85</v>
      </c>
      <c r="B19" s="66" t="s">
        <v>57</v>
      </c>
      <c r="C19" s="69"/>
      <c r="D19" s="69"/>
      <c r="E19" s="100"/>
      <c r="F19" s="281">
        <v>4573</v>
      </c>
      <c r="G19" s="277">
        <v>5732</v>
      </c>
      <c r="H19" s="281">
        <v>1558</v>
      </c>
      <c r="I19" s="277">
        <v>3673</v>
      </c>
      <c r="J19" s="281">
        <v>24970</v>
      </c>
      <c r="K19" s="277">
        <v>22713</v>
      </c>
      <c r="L19" s="128"/>
      <c r="M19" s="130"/>
      <c r="N19" s="128"/>
      <c r="O19" s="131"/>
      <c r="P19" s="71"/>
      <c r="Q19" s="71"/>
      <c r="R19" s="71"/>
      <c r="S19" s="71"/>
      <c r="T19" s="71"/>
      <c r="U19" s="71"/>
    </row>
    <row r="20" spans="1:21" ht="15.95" customHeight="1">
      <c r="A20" s="391"/>
      <c r="B20" s="13"/>
      <c r="C20" s="61" t="s">
        <v>58</v>
      </c>
      <c r="D20" s="53"/>
      <c r="E20" s="96"/>
      <c r="F20" s="279">
        <v>3663</v>
      </c>
      <c r="G20" s="274">
        <v>4417</v>
      </c>
      <c r="H20" s="279">
        <v>673</v>
      </c>
      <c r="I20" s="274">
        <v>2757</v>
      </c>
      <c r="J20" s="279">
        <v>17609</v>
      </c>
      <c r="K20" s="274">
        <v>15883</v>
      </c>
      <c r="L20" s="111"/>
      <c r="M20" s="113"/>
      <c r="N20" s="111"/>
      <c r="O20" s="114"/>
      <c r="P20" s="71"/>
      <c r="Q20" s="71"/>
      <c r="R20" s="71"/>
      <c r="S20" s="71"/>
      <c r="T20" s="71"/>
      <c r="U20" s="71"/>
    </row>
    <row r="21" spans="1:21" ht="15.95" customHeight="1">
      <c r="A21" s="391"/>
      <c r="B21" s="26" t="s">
        <v>59</v>
      </c>
      <c r="C21" s="67"/>
      <c r="D21" s="67"/>
      <c r="E21" s="98" t="s">
        <v>197</v>
      </c>
      <c r="F21" s="282">
        <f>F19</f>
        <v>4573</v>
      </c>
      <c r="G21" s="273">
        <v>5732</v>
      </c>
      <c r="H21" s="282">
        <v>1558</v>
      </c>
      <c r="I21" s="273">
        <v>3673</v>
      </c>
      <c r="J21" s="313">
        <v>24970</v>
      </c>
      <c r="K21" s="273">
        <v>22713</v>
      </c>
      <c r="L21" s="116"/>
      <c r="M21" s="118"/>
      <c r="N21" s="116"/>
      <c r="O21" s="119"/>
      <c r="P21" s="71"/>
      <c r="Q21" s="71"/>
      <c r="R21" s="71"/>
      <c r="S21" s="71"/>
      <c r="T21" s="71"/>
      <c r="U21" s="71"/>
    </row>
    <row r="22" spans="1:21" ht="15.95" customHeight="1">
      <c r="A22" s="391"/>
      <c r="B22" s="66" t="s">
        <v>60</v>
      </c>
      <c r="C22" s="69"/>
      <c r="D22" s="69"/>
      <c r="E22" s="100" t="s">
        <v>198</v>
      </c>
      <c r="F22" s="281">
        <v>10723</v>
      </c>
      <c r="G22" s="277">
        <v>12251</v>
      </c>
      <c r="H22" s="281">
        <v>2354</v>
      </c>
      <c r="I22" s="277">
        <v>4500</v>
      </c>
      <c r="J22" s="281">
        <v>37227</v>
      </c>
      <c r="K22" s="277">
        <v>35616</v>
      </c>
      <c r="L22" s="128"/>
      <c r="M22" s="130"/>
      <c r="N22" s="128"/>
      <c r="O22" s="131"/>
      <c r="P22" s="71"/>
      <c r="Q22" s="71"/>
      <c r="R22" s="71"/>
      <c r="S22" s="71"/>
      <c r="T22" s="71"/>
      <c r="U22" s="71"/>
    </row>
    <row r="23" spans="1:21" ht="15.95" customHeight="1">
      <c r="A23" s="391"/>
      <c r="B23" s="8" t="s">
        <v>61</v>
      </c>
      <c r="C23" s="50" t="s">
        <v>62</v>
      </c>
      <c r="D23" s="68"/>
      <c r="E23" s="99"/>
      <c r="F23" s="278">
        <v>2732</v>
      </c>
      <c r="G23" s="270">
        <v>2895</v>
      </c>
      <c r="H23" s="278">
        <v>1514</v>
      </c>
      <c r="I23" s="270">
        <v>1571</v>
      </c>
      <c r="J23" s="278">
        <v>21489</v>
      </c>
      <c r="K23" s="270">
        <v>19788</v>
      </c>
      <c r="L23" s="120"/>
      <c r="M23" s="122"/>
      <c r="N23" s="120"/>
      <c r="O23" s="123"/>
      <c r="P23" s="71"/>
      <c r="Q23" s="71"/>
      <c r="R23" s="71"/>
      <c r="S23" s="71"/>
      <c r="T23" s="71"/>
      <c r="U23" s="71"/>
    </row>
    <row r="24" spans="1:21" ht="15.95" customHeight="1">
      <c r="A24" s="391"/>
      <c r="B24" s="52" t="s">
        <v>199</v>
      </c>
      <c r="C24" s="53"/>
      <c r="D24" s="53"/>
      <c r="E24" s="96" t="s">
        <v>200</v>
      </c>
      <c r="F24" s="279">
        <f>F21-F22</f>
        <v>-6150</v>
      </c>
      <c r="G24" s="274">
        <v>-6519</v>
      </c>
      <c r="H24" s="279">
        <f>H21-H22</f>
        <v>-796</v>
      </c>
      <c r="I24" s="274">
        <f t="shared" ref="I24" si="6">I21-I22</f>
        <v>-827</v>
      </c>
      <c r="J24" s="279">
        <f>J21-J22</f>
        <v>-12257</v>
      </c>
      <c r="K24" s="274">
        <f t="shared" ref="K24" si="7">K21-K22</f>
        <v>-12903</v>
      </c>
      <c r="L24" s="150">
        <f t="shared" ref="L24:O24" si="8">L21-L22</f>
        <v>0</v>
      </c>
      <c r="M24" s="140">
        <f t="shared" si="8"/>
        <v>0</v>
      </c>
      <c r="N24" s="150">
        <f t="shared" si="8"/>
        <v>0</v>
      </c>
      <c r="O24" s="140">
        <f t="shared" si="8"/>
        <v>0</v>
      </c>
      <c r="P24" s="71"/>
      <c r="Q24" s="71"/>
      <c r="R24" s="71"/>
      <c r="S24" s="71"/>
      <c r="T24" s="71"/>
      <c r="U24" s="71"/>
    </row>
    <row r="25" spans="1:21" ht="15.95" customHeight="1">
      <c r="A25" s="391"/>
      <c r="B25" s="107" t="s">
        <v>63</v>
      </c>
      <c r="C25" s="68"/>
      <c r="D25" s="68"/>
      <c r="E25" s="393" t="s">
        <v>201</v>
      </c>
      <c r="F25" s="395">
        <v>6150</v>
      </c>
      <c r="G25" s="373">
        <v>6519</v>
      </c>
      <c r="H25" s="395">
        <v>796</v>
      </c>
      <c r="I25" s="373">
        <v>827</v>
      </c>
      <c r="J25" s="395">
        <v>12257</v>
      </c>
      <c r="K25" s="373">
        <v>12903</v>
      </c>
      <c r="L25" s="410"/>
      <c r="M25" s="373"/>
      <c r="N25" s="410"/>
      <c r="O25" s="373"/>
      <c r="P25" s="71"/>
      <c r="Q25" s="71"/>
      <c r="R25" s="71"/>
      <c r="S25" s="71"/>
      <c r="T25" s="71"/>
      <c r="U25" s="71"/>
    </row>
    <row r="26" spans="1:21" ht="15.95" customHeight="1">
      <c r="A26" s="391"/>
      <c r="B26" s="26" t="s">
        <v>64</v>
      </c>
      <c r="C26" s="67"/>
      <c r="D26" s="67"/>
      <c r="E26" s="394"/>
      <c r="F26" s="396"/>
      <c r="G26" s="374"/>
      <c r="H26" s="396"/>
      <c r="I26" s="374"/>
      <c r="J26" s="396"/>
      <c r="K26" s="374"/>
      <c r="L26" s="411"/>
      <c r="M26" s="374"/>
      <c r="N26" s="411"/>
      <c r="O26" s="374"/>
      <c r="P26" s="71"/>
      <c r="Q26" s="71"/>
      <c r="R26" s="71"/>
      <c r="S26" s="71"/>
      <c r="T26" s="71"/>
      <c r="U26" s="71"/>
    </row>
    <row r="27" spans="1:21" ht="15.95" customHeight="1">
      <c r="A27" s="392"/>
      <c r="B27" s="59" t="s">
        <v>202</v>
      </c>
      <c r="C27" s="37"/>
      <c r="D27" s="37"/>
      <c r="E27" s="101" t="s">
        <v>203</v>
      </c>
      <c r="F27" s="283">
        <f t="shared" ref="F27:G27" si="9">F24+F25</f>
        <v>0</v>
      </c>
      <c r="G27" s="275">
        <f t="shared" si="9"/>
        <v>0</v>
      </c>
      <c r="H27" s="283">
        <f t="shared" ref="H27:O27" si="10">H24+H25</f>
        <v>0</v>
      </c>
      <c r="I27" s="275">
        <f t="shared" si="10"/>
        <v>0</v>
      </c>
      <c r="J27" s="283">
        <f t="shared" si="10"/>
        <v>0</v>
      </c>
      <c r="K27" s="275">
        <f t="shared" si="10"/>
        <v>0</v>
      </c>
      <c r="L27" s="152">
        <f t="shared" si="10"/>
        <v>0</v>
      </c>
      <c r="M27" s="141">
        <f t="shared" si="10"/>
        <v>0</v>
      </c>
      <c r="N27" s="152">
        <f t="shared" si="10"/>
        <v>0</v>
      </c>
      <c r="O27" s="141">
        <f t="shared" si="10"/>
        <v>0</v>
      </c>
      <c r="P27" s="71"/>
      <c r="Q27" s="71"/>
      <c r="R27" s="71"/>
      <c r="S27" s="71"/>
      <c r="T27" s="71"/>
      <c r="U27" s="71"/>
    </row>
    <row r="28" spans="1:21" ht="15.9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</row>
    <row r="29" spans="1:21" ht="15.9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204</v>
      </c>
      <c r="P29" s="71"/>
      <c r="Q29" s="71"/>
      <c r="R29" s="71"/>
      <c r="S29" s="71"/>
      <c r="T29" s="71"/>
      <c r="U29" s="73"/>
    </row>
    <row r="30" spans="1:21" ht="15.95" customHeight="1">
      <c r="A30" s="378" t="s">
        <v>65</v>
      </c>
      <c r="B30" s="379"/>
      <c r="C30" s="379"/>
      <c r="D30" s="379"/>
      <c r="E30" s="380"/>
      <c r="F30" s="403" t="s">
        <v>290</v>
      </c>
      <c r="G30" s="404"/>
      <c r="H30" s="405" t="s">
        <v>291</v>
      </c>
      <c r="I30" s="406"/>
      <c r="J30" s="405" t="s">
        <v>292</v>
      </c>
      <c r="K30" s="406"/>
      <c r="L30" s="407"/>
      <c r="M30" s="406"/>
      <c r="N30" s="407"/>
      <c r="O30" s="406"/>
      <c r="P30" s="138"/>
      <c r="Q30" s="72"/>
      <c r="R30" s="138"/>
      <c r="S30" s="72"/>
      <c r="T30" s="138"/>
      <c r="U30" s="72"/>
    </row>
    <row r="31" spans="1:21" ht="15.95" customHeight="1">
      <c r="A31" s="381"/>
      <c r="B31" s="382"/>
      <c r="C31" s="382"/>
      <c r="D31" s="382"/>
      <c r="E31" s="383"/>
      <c r="F31" s="163" t="s">
        <v>284</v>
      </c>
      <c r="G31" s="51" t="s">
        <v>1</v>
      </c>
      <c r="H31" s="163" t="s">
        <v>284</v>
      </c>
      <c r="I31" s="51" t="s">
        <v>1</v>
      </c>
      <c r="J31" s="163" t="s">
        <v>284</v>
      </c>
      <c r="K31" s="51" t="s">
        <v>1</v>
      </c>
      <c r="L31" s="163" t="s">
        <v>284</v>
      </c>
      <c r="M31" s="51" t="s">
        <v>1</v>
      </c>
      <c r="N31" s="163" t="s">
        <v>284</v>
      </c>
      <c r="O31" s="212" t="s">
        <v>1</v>
      </c>
      <c r="P31" s="136"/>
      <c r="Q31" s="136"/>
      <c r="R31" s="136"/>
      <c r="S31" s="136"/>
      <c r="T31" s="136"/>
      <c r="U31" s="136"/>
    </row>
    <row r="32" spans="1:21" ht="15.95" customHeight="1">
      <c r="A32" s="390" t="s">
        <v>86</v>
      </c>
      <c r="B32" s="47" t="s">
        <v>46</v>
      </c>
      <c r="C32" s="48"/>
      <c r="D32" s="48"/>
      <c r="E32" s="16" t="s">
        <v>37</v>
      </c>
      <c r="F32" s="268">
        <v>2.1</v>
      </c>
      <c r="G32" s="269">
        <v>2.4</v>
      </c>
      <c r="H32" s="320">
        <v>839</v>
      </c>
      <c r="I32" s="321">
        <v>881</v>
      </c>
      <c r="J32" s="268">
        <v>183</v>
      </c>
      <c r="K32" s="269">
        <v>183</v>
      </c>
      <c r="L32" s="128"/>
      <c r="M32" s="129"/>
      <c r="N32" s="108"/>
      <c r="O32" s="144"/>
      <c r="P32" s="137"/>
      <c r="Q32" s="137"/>
      <c r="R32" s="129"/>
      <c r="S32" s="129"/>
      <c r="T32" s="137"/>
      <c r="U32" s="137"/>
    </row>
    <row r="33" spans="1:21" ht="15.95" customHeight="1">
      <c r="A33" s="397"/>
      <c r="B33" s="14"/>
      <c r="C33" s="50" t="s">
        <v>66</v>
      </c>
      <c r="D33" s="68"/>
      <c r="E33" s="103"/>
      <c r="F33" s="316">
        <v>0</v>
      </c>
      <c r="G33" s="315">
        <v>0</v>
      </c>
      <c r="H33" s="322">
        <v>531</v>
      </c>
      <c r="I33" s="323">
        <v>541</v>
      </c>
      <c r="J33" s="266">
        <v>135</v>
      </c>
      <c r="K33" s="267">
        <v>137</v>
      </c>
      <c r="L33" s="120"/>
      <c r="M33" s="121"/>
      <c r="N33" s="120"/>
      <c r="O33" s="132"/>
      <c r="P33" s="137"/>
      <c r="Q33" s="137"/>
      <c r="R33" s="129"/>
      <c r="S33" s="129"/>
      <c r="T33" s="137"/>
      <c r="U33" s="137"/>
    </row>
    <row r="34" spans="1:21" ht="15.95" customHeight="1">
      <c r="A34" s="397"/>
      <c r="B34" s="14"/>
      <c r="C34" s="12"/>
      <c r="D34" s="61" t="s">
        <v>67</v>
      </c>
      <c r="E34" s="97"/>
      <c r="F34" s="314">
        <v>0</v>
      </c>
      <c r="G34" s="317">
        <v>0</v>
      </c>
      <c r="H34" s="324">
        <v>406</v>
      </c>
      <c r="I34" s="325">
        <v>410</v>
      </c>
      <c r="J34" s="262">
        <v>135</v>
      </c>
      <c r="K34" s="263">
        <v>137</v>
      </c>
      <c r="L34" s="111"/>
      <c r="M34" s="112"/>
      <c r="N34" s="111"/>
      <c r="O34" s="140"/>
      <c r="P34" s="137"/>
      <c r="Q34" s="137"/>
      <c r="R34" s="129"/>
      <c r="S34" s="129"/>
      <c r="T34" s="137"/>
      <c r="U34" s="137"/>
    </row>
    <row r="35" spans="1:21" ht="15.95" customHeight="1">
      <c r="A35" s="397"/>
      <c r="B35" s="11"/>
      <c r="C35" s="31" t="s">
        <v>68</v>
      </c>
      <c r="D35" s="67"/>
      <c r="E35" s="104"/>
      <c r="F35" s="264">
        <v>2.1</v>
      </c>
      <c r="G35" s="265">
        <v>2.4</v>
      </c>
      <c r="H35" s="326">
        <v>308</v>
      </c>
      <c r="I35" s="327">
        <v>341</v>
      </c>
      <c r="J35" s="264">
        <v>49</v>
      </c>
      <c r="K35" s="265">
        <v>46</v>
      </c>
      <c r="L35" s="116"/>
      <c r="M35" s="117"/>
      <c r="N35" s="116"/>
      <c r="O35" s="139"/>
      <c r="P35" s="137"/>
      <c r="Q35" s="137"/>
      <c r="R35" s="129"/>
      <c r="S35" s="129"/>
      <c r="T35" s="137"/>
      <c r="U35" s="137"/>
    </row>
    <row r="36" spans="1:21" ht="15.95" customHeight="1">
      <c r="A36" s="397"/>
      <c r="B36" s="66" t="s">
        <v>49</v>
      </c>
      <c r="C36" s="69"/>
      <c r="D36" s="69"/>
      <c r="E36" s="16" t="s">
        <v>38</v>
      </c>
      <c r="F36" s="268">
        <v>2.1</v>
      </c>
      <c r="G36" s="269">
        <v>2.4</v>
      </c>
      <c r="H36" s="320">
        <v>439</v>
      </c>
      <c r="I36" s="321">
        <v>489</v>
      </c>
      <c r="J36" s="268">
        <v>183</v>
      </c>
      <c r="K36" s="269">
        <v>183</v>
      </c>
      <c r="L36" s="128"/>
      <c r="M36" s="129"/>
      <c r="N36" s="128"/>
      <c r="O36" s="145"/>
      <c r="P36" s="129"/>
      <c r="Q36" s="129"/>
      <c r="R36" s="129"/>
      <c r="S36" s="129"/>
      <c r="T36" s="137"/>
      <c r="U36" s="137"/>
    </row>
    <row r="37" spans="1:21" ht="15.95" customHeight="1">
      <c r="A37" s="397"/>
      <c r="B37" s="14"/>
      <c r="C37" s="61" t="s">
        <v>69</v>
      </c>
      <c r="D37" s="53"/>
      <c r="E37" s="97"/>
      <c r="F37" s="314">
        <v>2.1</v>
      </c>
      <c r="G37" s="317">
        <v>0</v>
      </c>
      <c r="H37" s="324">
        <v>341</v>
      </c>
      <c r="I37" s="325">
        <v>377</v>
      </c>
      <c r="J37" s="262">
        <v>178</v>
      </c>
      <c r="K37" s="263">
        <v>177</v>
      </c>
      <c r="L37" s="111"/>
      <c r="M37" s="112"/>
      <c r="N37" s="111"/>
      <c r="O37" s="140"/>
      <c r="P37" s="129"/>
      <c r="Q37" s="129"/>
      <c r="R37" s="129"/>
      <c r="S37" s="129"/>
      <c r="T37" s="137"/>
      <c r="U37" s="137"/>
    </row>
    <row r="38" spans="1:21" ht="15.95" customHeight="1">
      <c r="A38" s="397"/>
      <c r="B38" s="11"/>
      <c r="C38" s="61" t="s">
        <v>70</v>
      </c>
      <c r="D38" s="53"/>
      <c r="E38" s="97"/>
      <c r="F38" s="279">
        <v>2.1</v>
      </c>
      <c r="G38" s="274">
        <v>2.4</v>
      </c>
      <c r="H38" s="311">
        <v>99</v>
      </c>
      <c r="I38" s="312">
        <v>113</v>
      </c>
      <c r="J38" s="279">
        <v>5</v>
      </c>
      <c r="K38" s="274">
        <v>6</v>
      </c>
      <c r="L38" s="111"/>
      <c r="M38" s="112"/>
      <c r="N38" s="111"/>
      <c r="O38" s="140"/>
      <c r="P38" s="129"/>
      <c r="Q38" s="129"/>
      <c r="R38" s="129"/>
      <c r="S38" s="129"/>
      <c r="T38" s="137"/>
      <c r="U38" s="137"/>
    </row>
    <row r="39" spans="1:21" ht="15.95" customHeight="1">
      <c r="A39" s="398"/>
      <c r="B39" s="6" t="s">
        <v>71</v>
      </c>
      <c r="C39" s="7"/>
      <c r="D39" s="7"/>
      <c r="E39" s="105" t="s">
        <v>205</v>
      </c>
      <c r="F39" s="283">
        <f>F32-F36</f>
        <v>0</v>
      </c>
      <c r="G39" s="275">
        <f t="shared" ref="G39:I39" si="11">G32-G36</f>
        <v>0</v>
      </c>
      <c r="H39" s="330">
        <f t="shared" si="11"/>
        <v>400</v>
      </c>
      <c r="I39" s="331">
        <f t="shared" si="11"/>
        <v>392</v>
      </c>
      <c r="J39" s="283">
        <f t="shared" ref="J39:O39" si="12">J32-J36</f>
        <v>0</v>
      </c>
      <c r="K39" s="275">
        <f t="shared" si="12"/>
        <v>0</v>
      </c>
      <c r="L39" s="152">
        <f t="shared" si="12"/>
        <v>0</v>
      </c>
      <c r="M39" s="141">
        <f t="shared" si="12"/>
        <v>0</v>
      </c>
      <c r="N39" s="152">
        <f t="shared" si="12"/>
        <v>0</v>
      </c>
      <c r="O39" s="141">
        <f t="shared" si="12"/>
        <v>0</v>
      </c>
      <c r="P39" s="129"/>
      <c r="Q39" s="129"/>
      <c r="R39" s="129"/>
      <c r="S39" s="129"/>
      <c r="T39" s="137"/>
      <c r="U39" s="137"/>
    </row>
    <row r="40" spans="1:21" ht="15.95" customHeight="1">
      <c r="A40" s="390" t="s">
        <v>87</v>
      </c>
      <c r="B40" s="66" t="s">
        <v>72</v>
      </c>
      <c r="C40" s="69"/>
      <c r="D40" s="69"/>
      <c r="E40" s="16" t="s">
        <v>40</v>
      </c>
      <c r="F40" s="281">
        <v>16.100000000000001</v>
      </c>
      <c r="G40" s="277">
        <v>17.399999999999999</v>
      </c>
      <c r="H40" s="328">
        <v>399</v>
      </c>
      <c r="I40" s="332">
        <v>392</v>
      </c>
      <c r="J40" s="281">
        <v>50</v>
      </c>
      <c r="K40" s="277">
        <v>77</v>
      </c>
      <c r="L40" s="128"/>
      <c r="M40" s="129"/>
      <c r="N40" s="128"/>
      <c r="O40" s="145"/>
      <c r="P40" s="137"/>
      <c r="Q40" s="137"/>
      <c r="R40" s="137"/>
      <c r="S40" s="137"/>
      <c r="T40" s="129"/>
      <c r="U40" s="129"/>
    </row>
    <row r="41" spans="1:21" ht="15.95" customHeight="1">
      <c r="A41" s="399"/>
      <c r="B41" s="11"/>
      <c r="C41" s="61" t="s">
        <v>73</v>
      </c>
      <c r="D41" s="53"/>
      <c r="E41" s="97"/>
      <c r="F41" s="318">
        <v>0</v>
      </c>
      <c r="G41" s="319">
        <v>0</v>
      </c>
      <c r="H41" s="333"/>
      <c r="I41" s="334"/>
      <c r="J41" s="285">
        <v>16</v>
      </c>
      <c r="K41" s="287">
        <v>39</v>
      </c>
      <c r="L41" s="111"/>
      <c r="M41" s="112"/>
      <c r="N41" s="111"/>
      <c r="O41" s="140"/>
      <c r="P41" s="137"/>
      <c r="Q41" s="137"/>
      <c r="R41" s="137"/>
      <c r="S41" s="137"/>
      <c r="T41" s="129"/>
      <c r="U41" s="129"/>
    </row>
    <row r="42" spans="1:21" ht="15.95" customHeight="1">
      <c r="A42" s="399"/>
      <c r="B42" s="66" t="s">
        <v>60</v>
      </c>
      <c r="C42" s="69"/>
      <c r="D42" s="69"/>
      <c r="E42" s="16" t="s">
        <v>41</v>
      </c>
      <c r="F42" s="281">
        <v>16.100000000000001</v>
      </c>
      <c r="G42" s="277">
        <v>17.399999999999999</v>
      </c>
      <c r="H42" s="328">
        <v>799</v>
      </c>
      <c r="I42" s="332">
        <v>785</v>
      </c>
      <c r="J42" s="281">
        <v>50</v>
      </c>
      <c r="K42" s="277">
        <v>77</v>
      </c>
      <c r="L42" s="128"/>
      <c r="M42" s="129"/>
      <c r="N42" s="128"/>
      <c r="O42" s="145"/>
      <c r="P42" s="137"/>
      <c r="Q42" s="137"/>
      <c r="R42" s="129"/>
      <c r="S42" s="129"/>
      <c r="T42" s="129"/>
      <c r="U42" s="129"/>
    </row>
    <row r="43" spans="1:21" ht="15.95" customHeight="1">
      <c r="A43" s="399"/>
      <c r="B43" s="11"/>
      <c r="C43" s="61" t="s">
        <v>74</v>
      </c>
      <c r="D43" s="53"/>
      <c r="E43" s="97"/>
      <c r="F43" s="279">
        <v>16.100000000000001</v>
      </c>
      <c r="G43" s="274">
        <v>17.399999999999999</v>
      </c>
      <c r="H43" s="311">
        <v>799</v>
      </c>
      <c r="I43" s="312">
        <v>785</v>
      </c>
      <c r="J43" s="279">
        <v>35</v>
      </c>
      <c r="K43" s="274">
        <v>34</v>
      </c>
      <c r="L43" s="111"/>
      <c r="M43" s="112"/>
      <c r="N43" s="111"/>
      <c r="O43" s="140"/>
      <c r="P43" s="137"/>
      <c r="Q43" s="137"/>
      <c r="R43" s="129"/>
      <c r="S43" s="129"/>
      <c r="T43" s="137"/>
      <c r="U43" s="137"/>
    </row>
    <row r="44" spans="1:21" ht="15.95" customHeight="1">
      <c r="A44" s="400"/>
      <c r="B44" s="59" t="s">
        <v>71</v>
      </c>
      <c r="C44" s="37"/>
      <c r="D44" s="37"/>
      <c r="E44" s="105" t="s">
        <v>206</v>
      </c>
      <c r="F44" s="280">
        <f t="shared" ref="F44:I44" si="13">F40-F42</f>
        <v>0</v>
      </c>
      <c r="G44" s="284">
        <f t="shared" si="13"/>
        <v>0</v>
      </c>
      <c r="H44" s="335">
        <f t="shared" si="13"/>
        <v>-400</v>
      </c>
      <c r="I44" s="336">
        <f t="shared" si="13"/>
        <v>-393</v>
      </c>
      <c r="J44" s="280">
        <f t="shared" ref="J44:O44" si="14">J40-J42</f>
        <v>0</v>
      </c>
      <c r="K44" s="284">
        <f t="shared" si="14"/>
        <v>0</v>
      </c>
      <c r="L44" s="151">
        <f t="shared" si="14"/>
        <v>0</v>
      </c>
      <c r="M44" s="153">
        <f t="shared" si="14"/>
        <v>0</v>
      </c>
      <c r="N44" s="151">
        <f t="shared" si="14"/>
        <v>0</v>
      </c>
      <c r="O44" s="153">
        <f t="shared" si="14"/>
        <v>0</v>
      </c>
      <c r="P44" s="137"/>
      <c r="Q44" s="137"/>
      <c r="R44" s="129"/>
      <c r="S44" s="129"/>
      <c r="T44" s="129"/>
      <c r="U44" s="129"/>
    </row>
    <row r="45" spans="1:21" ht="15.95" customHeight="1">
      <c r="A45" s="375" t="s">
        <v>79</v>
      </c>
      <c r="B45" s="20" t="s">
        <v>75</v>
      </c>
      <c r="C45" s="9"/>
      <c r="D45" s="9"/>
      <c r="E45" s="106" t="s">
        <v>207</v>
      </c>
      <c r="F45" s="286">
        <f>F39+F44</f>
        <v>0</v>
      </c>
      <c r="G45" s="276">
        <f t="shared" ref="G45:I45" si="15">G39+G44</f>
        <v>0</v>
      </c>
      <c r="H45" s="337">
        <f t="shared" si="15"/>
        <v>0</v>
      </c>
      <c r="I45" s="338">
        <f t="shared" si="15"/>
        <v>-1</v>
      </c>
      <c r="J45" s="286">
        <f t="shared" ref="J45:O45" si="16">J39+J44</f>
        <v>0</v>
      </c>
      <c r="K45" s="276">
        <f t="shared" si="16"/>
        <v>0</v>
      </c>
      <c r="L45" s="154">
        <f t="shared" si="16"/>
        <v>0</v>
      </c>
      <c r="M45" s="142">
        <f t="shared" si="16"/>
        <v>0</v>
      </c>
      <c r="N45" s="154">
        <f t="shared" si="16"/>
        <v>0</v>
      </c>
      <c r="O45" s="142">
        <f t="shared" si="16"/>
        <v>0</v>
      </c>
      <c r="P45" s="129"/>
      <c r="Q45" s="129"/>
      <c r="R45" s="129"/>
      <c r="S45" s="129"/>
      <c r="T45" s="129"/>
      <c r="U45" s="129"/>
    </row>
    <row r="46" spans="1:21" ht="15.95" customHeight="1">
      <c r="A46" s="376"/>
      <c r="B46" s="52" t="s">
        <v>76</v>
      </c>
      <c r="C46" s="53"/>
      <c r="D46" s="53"/>
      <c r="E46" s="53"/>
      <c r="F46" s="285"/>
      <c r="G46" s="287"/>
      <c r="H46" s="333"/>
      <c r="I46" s="334"/>
      <c r="J46" s="285"/>
      <c r="K46" s="287"/>
      <c r="L46" s="111"/>
      <c r="M46" s="112"/>
      <c r="N46" s="135"/>
      <c r="O46" s="124"/>
      <c r="P46" s="137"/>
      <c r="Q46" s="137"/>
      <c r="R46" s="137"/>
      <c r="S46" s="137"/>
      <c r="T46" s="137"/>
      <c r="U46" s="137"/>
    </row>
    <row r="47" spans="1:21" ht="15.95" customHeight="1">
      <c r="A47" s="376"/>
      <c r="B47" s="52" t="s">
        <v>77</v>
      </c>
      <c r="C47" s="53"/>
      <c r="D47" s="53"/>
      <c r="E47" s="53"/>
      <c r="F47" s="262"/>
      <c r="G47" s="263"/>
      <c r="H47" s="324"/>
      <c r="I47" s="325"/>
      <c r="J47" s="262"/>
      <c r="K47" s="263"/>
      <c r="L47" s="111"/>
      <c r="M47" s="112"/>
      <c r="N47" s="111"/>
      <c r="O47" s="140"/>
      <c r="P47" s="129"/>
      <c r="Q47" s="129"/>
      <c r="R47" s="129"/>
      <c r="S47" s="129"/>
      <c r="T47" s="129"/>
      <c r="U47" s="129"/>
    </row>
    <row r="48" spans="1:21" ht="15.95" customHeight="1">
      <c r="A48" s="377"/>
      <c r="B48" s="59" t="s">
        <v>78</v>
      </c>
      <c r="C48" s="37"/>
      <c r="D48" s="37"/>
      <c r="E48" s="37"/>
      <c r="F48" s="271"/>
      <c r="G48" s="272"/>
      <c r="H48" s="339"/>
      <c r="I48" s="340"/>
      <c r="J48" s="271"/>
      <c r="K48" s="272"/>
      <c r="L48" s="133"/>
      <c r="M48" s="134"/>
      <c r="N48" s="133"/>
      <c r="O48" s="141"/>
      <c r="P48" s="129"/>
      <c r="Q48" s="129"/>
      <c r="R48" s="129"/>
      <c r="S48" s="129"/>
      <c r="T48" s="129"/>
      <c r="U48" s="129"/>
    </row>
    <row r="49" spans="1:15" ht="15.95" customHeight="1">
      <c r="A49" s="27" t="s">
        <v>208</v>
      </c>
      <c r="O49" s="5"/>
    </row>
    <row r="50" spans="1:15" ht="15.95" customHeight="1">
      <c r="A50" s="27"/>
      <c r="O50" s="14"/>
    </row>
  </sheetData>
  <mergeCells count="28">
    <mergeCell ref="O25:O26"/>
    <mergeCell ref="A30:E31"/>
    <mergeCell ref="F30:G30"/>
    <mergeCell ref="H30:I30"/>
    <mergeCell ref="J30:K30"/>
    <mergeCell ref="L30:M30"/>
    <mergeCell ref="N30:O30"/>
    <mergeCell ref="F6:G6"/>
    <mergeCell ref="H6:I6"/>
    <mergeCell ref="A32:A39"/>
    <mergeCell ref="A40:A44"/>
    <mergeCell ref="A45:A48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</mergeCells>
  <phoneticPr fontId="15"/>
  <printOptions horizontalCentered="1" gridLinesSet="0"/>
  <pageMargins left="0.78740157480314965" right="0.35433070866141736" top="0.27559055118110237" bottom="0.23622047244094491" header="0.19685039370078741" footer="0.19685039370078741"/>
  <pageSetup paperSize="9" scale="59" firstPageNumber="3" orientation="landscape" useFirstPageNumber="1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Normal="100" zoomScaleSheetLayoutView="100" workbookViewId="0">
      <pane xSplit="4" ySplit="7" topLeftCell="E8" activePane="bottomRight" state="frozen"/>
      <selection activeCell="G46" sqref="G46"/>
      <selection pane="topRight" activeCell="G46" sqref="G46"/>
      <selection pane="bottomLeft" activeCell="G46" sqref="G46"/>
      <selection pane="bottomRight"/>
    </sheetView>
  </sheetViews>
  <sheetFormatPr defaultRowHeight="13.5"/>
  <cols>
    <col min="1" max="2" width="3.625" style="1" customWidth="1"/>
    <col min="3" max="3" width="21.375" style="1" customWidth="1"/>
    <col min="4" max="4" width="20" style="1" customWidth="1"/>
    <col min="5" max="14" width="12.625" style="1" customWidth="1"/>
    <col min="15" max="16384" width="9" style="1"/>
  </cols>
  <sheetData>
    <row r="1" spans="1:14" ht="33.950000000000003" customHeight="1">
      <c r="A1" s="170" t="s">
        <v>0</v>
      </c>
      <c r="B1" s="170"/>
      <c r="C1" s="213" t="s">
        <v>300</v>
      </c>
      <c r="D1" s="214"/>
    </row>
    <row r="3" spans="1:14" ht="15" customHeight="1">
      <c r="A3" s="45" t="s">
        <v>209</v>
      </c>
      <c r="B3" s="45"/>
      <c r="C3" s="45"/>
      <c r="D3" s="45"/>
      <c r="E3" s="45"/>
      <c r="F3" s="45"/>
      <c r="I3" s="45"/>
      <c r="J3" s="45"/>
    </row>
    <row r="4" spans="1:14" ht="15" customHeight="1">
      <c r="A4" s="45"/>
      <c r="B4" s="45"/>
      <c r="C4" s="45"/>
      <c r="D4" s="45"/>
      <c r="E4" s="45"/>
      <c r="F4" s="45"/>
      <c r="I4" s="45"/>
      <c r="J4" s="45"/>
    </row>
    <row r="5" spans="1:14" ht="15" customHeight="1">
      <c r="A5" s="215"/>
      <c r="B5" s="215" t="s">
        <v>285</v>
      </c>
      <c r="C5" s="215"/>
      <c r="D5" s="215"/>
      <c r="H5" s="46"/>
      <c r="L5" s="46"/>
      <c r="N5" s="46" t="s">
        <v>210</v>
      </c>
    </row>
    <row r="6" spans="1:14" ht="15" customHeight="1">
      <c r="A6" s="216"/>
      <c r="B6" s="217"/>
      <c r="C6" s="217"/>
      <c r="D6" s="217"/>
      <c r="E6" s="412" t="s">
        <v>295</v>
      </c>
      <c r="F6" s="413"/>
      <c r="G6" s="412" t="s">
        <v>296</v>
      </c>
      <c r="H6" s="413"/>
      <c r="I6" s="412" t="s">
        <v>297</v>
      </c>
      <c r="J6" s="413"/>
      <c r="K6" s="412" t="s">
        <v>298</v>
      </c>
      <c r="L6" s="413"/>
      <c r="M6" s="412"/>
      <c r="N6" s="413"/>
    </row>
    <row r="7" spans="1:14" ht="15" customHeight="1">
      <c r="A7" s="218"/>
      <c r="B7" s="219"/>
      <c r="C7" s="219"/>
      <c r="D7" s="219"/>
      <c r="E7" s="220" t="s">
        <v>284</v>
      </c>
      <c r="F7" s="35" t="s">
        <v>1</v>
      </c>
      <c r="G7" s="220" t="s">
        <v>284</v>
      </c>
      <c r="H7" s="35" t="s">
        <v>1</v>
      </c>
      <c r="I7" s="220" t="s">
        <v>284</v>
      </c>
      <c r="J7" s="35" t="s">
        <v>1</v>
      </c>
      <c r="K7" s="220" t="s">
        <v>284</v>
      </c>
      <c r="L7" s="35" t="s">
        <v>1</v>
      </c>
      <c r="M7" s="220" t="s">
        <v>284</v>
      </c>
      <c r="N7" s="257" t="s">
        <v>1</v>
      </c>
    </row>
    <row r="8" spans="1:14" ht="18" customHeight="1">
      <c r="A8" s="414" t="s">
        <v>211</v>
      </c>
      <c r="B8" s="221" t="s">
        <v>212</v>
      </c>
      <c r="C8" s="222"/>
      <c r="D8" s="222"/>
      <c r="E8" s="223">
        <v>1</v>
      </c>
      <c r="F8" s="346">
        <v>1</v>
      </c>
      <c r="G8" s="223">
        <v>16</v>
      </c>
      <c r="H8" s="346">
        <v>16</v>
      </c>
      <c r="I8" s="223">
        <v>25</v>
      </c>
      <c r="J8" s="346">
        <v>25</v>
      </c>
      <c r="K8" s="223">
        <v>388</v>
      </c>
      <c r="L8" s="224">
        <v>388</v>
      </c>
      <c r="M8" s="223"/>
      <c r="N8" s="224"/>
    </row>
    <row r="9" spans="1:14" ht="18" customHeight="1">
      <c r="A9" s="369"/>
      <c r="B9" s="414" t="s">
        <v>213</v>
      </c>
      <c r="C9" s="187" t="s">
        <v>214</v>
      </c>
      <c r="D9" s="188"/>
      <c r="E9" s="225">
        <v>30</v>
      </c>
      <c r="F9" s="347">
        <v>30</v>
      </c>
      <c r="G9" s="225">
        <v>100</v>
      </c>
      <c r="H9" s="347">
        <v>100</v>
      </c>
      <c r="I9" s="225">
        <v>68</v>
      </c>
      <c r="J9" s="347">
        <v>68</v>
      </c>
      <c r="K9" s="225">
        <v>33</v>
      </c>
      <c r="L9" s="226">
        <v>33</v>
      </c>
      <c r="M9" s="225"/>
      <c r="N9" s="226"/>
    </row>
    <row r="10" spans="1:14" ht="18" customHeight="1">
      <c r="A10" s="369"/>
      <c r="B10" s="369"/>
      <c r="C10" s="52" t="s">
        <v>215</v>
      </c>
      <c r="D10" s="53"/>
      <c r="E10" s="227">
        <v>30</v>
      </c>
      <c r="F10" s="348">
        <v>30</v>
      </c>
      <c r="G10" s="227">
        <v>53</v>
      </c>
      <c r="H10" s="348">
        <v>53</v>
      </c>
      <c r="I10" s="227">
        <v>39</v>
      </c>
      <c r="J10" s="348">
        <v>39</v>
      </c>
      <c r="K10" s="227">
        <v>17</v>
      </c>
      <c r="L10" s="228">
        <v>17</v>
      </c>
      <c r="M10" s="227"/>
      <c r="N10" s="228"/>
    </row>
    <row r="11" spans="1:14" ht="18" customHeight="1">
      <c r="A11" s="369"/>
      <c r="B11" s="369"/>
      <c r="C11" s="52" t="s">
        <v>216</v>
      </c>
      <c r="D11" s="53"/>
      <c r="E11" s="227">
        <v>0</v>
      </c>
      <c r="F11" s="349" t="s">
        <v>294</v>
      </c>
      <c r="G11" s="227">
        <v>0</v>
      </c>
      <c r="H11" s="349" t="s">
        <v>294</v>
      </c>
      <c r="I11" s="227">
        <v>0</v>
      </c>
      <c r="J11" s="349" t="s">
        <v>299</v>
      </c>
      <c r="K11" s="227">
        <v>0</v>
      </c>
      <c r="L11" s="228">
        <v>0</v>
      </c>
      <c r="M11" s="227"/>
      <c r="N11" s="228"/>
    </row>
    <row r="12" spans="1:14" ht="18" customHeight="1">
      <c r="A12" s="369"/>
      <c r="B12" s="369"/>
      <c r="C12" s="52" t="s">
        <v>217</v>
      </c>
      <c r="D12" s="53"/>
      <c r="E12" s="227">
        <v>0</v>
      </c>
      <c r="F12" s="349" t="s">
        <v>294</v>
      </c>
      <c r="G12" s="227">
        <v>47</v>
      </c>
      <c r="H12" s="349">
        <v>47</v>
      </c>
      <c r="I12" s="227">
        <v>20</v>
      </c>
      <c r="J12" s="348">
        <v>20</v>
      </c>
      <c r="K12" s="227">
        <v>16</v>
      </c>
      <c r="L12" s="228">
        <v>16</v>
      </c>
      <c r="M12" s="227"/>
      <c r="N12" s="228"/>
    </row>
    <row r="13" spans="1:14" ht="18" customHeight="1">
      <c r="A13" s="369"/>
      <c r="B13" s="369"/>
      <c r="C13" s="52" t="s">
        <v>218</v>
      </c>
      <c r="D13" s="53"/>
      <c r="E13" s="227">
        <v>0</v>
      </c>
      <c r="F13" s="349" t="s">
        <v>294</v>
      </c>
      <c r="G13" s="227">
        <v>0</v>
      </c>
      <c r="H13" s="349" t="s">
        <v>294</v>
      </c>
      <c r="I13" s="227">
        <v>0</v>
      </c>
      <c r="J13" s="349" t="s">
        <v>299</v>
      </c>
      <c r="K13" s="227">
        <v>0</v>
      </c>
      <c r="L13" s="228">
        <v>0</v>
      </c>
      <c r="M13" s="227"/>
      <c r="N13" s="228"/>
    </row>
    <row r="14" spans="1:14" ht="18" customHeight="1">
      <c r="A14" s="370"/>
      <c r="B14" s="370"/>
      <c r="C14" s="59" t="s">
        <v>79</v>
      </c>
      <c r="D14" s="37"/>
      <c r="E14" s="229">
        <v>0</v>
      </c>
      <c r="F14" s="350" t="s">
        <v>294</v>
      </c>
      <c r="G14" s="229">
        <v>0</v>
      </c>
      <c r="H14" s="350" t="s">
        <v>294</v>
      </c>
      <c r="I14" s="229">
        <v>9</v>
      </c>
      <c r="J14" s="351">
        <v>9</v>
      </c>
      <c r="K14" s="229">
        <v>0</v>
      </c>
      <c r="L14" s="230">
        <v>0</v>
      </c>
      <c r="M14" s="229"/>
      <c r="N14" s="230"/>
    </row>
    <row r="15" spans="1:14" ht="18" customHeight="1">
      <c r="A15" s="368" t="s">
        <v>219</v>
      </c>
      <c r="B15" s="414" t="s">
        <v>220</v>
      </c>
      <c r="C15" s="187" t="s">
        <v>221</v>
      </c>
      <c r="D15" s="188"/>
      <c r="E15" s="231">
        <v>10533</v>
      </c>
      <c r="F15" s="286">
        <v>10800</v>
      </c>
      <c r="G15" s="231">
        <v>27</v>
      </c>
      <c r="H15" s="286">
        <v>24</v>
      </c>
      <c r="I15" s="231">
        <v>36</v>
      </c>
      <c r="J15" s="286">
        <v>38</v>
      </c>
      <c r="K15" s="231">
        <v>49</v>
      </c>
      <c r="L15" s="142">
        <v>47</v>
      </c>
      <c r="M15" s="231"/>
      <c r="N15" s="142"/>
    </row>
    <row r="16" spans="1:14" ht="18" customHeight="1">
      <c r="A16" s="369"/>
      <c r="B16" s="369"/>
      <c r="C16" s="52" t="s">
        <v>222</v>
      </c>
      <c r="D16" s="53"/>
      <c r="E16" s="111">
        <v>0</v>
      </c>
      <c r="F16" s="279">
        <v>0</v>
      </c>
      <c r="G16" s="111">
        <v>749</v>
      </c>
      <c r="H16" s="279">
        <v>804</v>
      </c>
      <c r="I16" s="111">
        <v>3</v>
      </c>
      <c r="J16" s="279">
        <v>2</v>
      </c>
      <c r="K16" s="111">
        <v>15</v>
      </c>
      <c r="L16" s="140">
        <v>17</v>
      </c>
      <c r="M16" s="111"/>
      <c r="N16" s="140"/>
    </row>
    <row r="17" spans="1:15" ht="18" customHeight="1">
      <c r="A17" s="369"/>
      <c r="B17" s="369"/>
      <c r="C17" s="52" t="s">
        <v>223</v>
      </c>
      <c r="D17" s="53"/>
      <c r="E17" s="111">
        <v>0</v>
      </c>
      <c r="F17" s="279">
        <v>0</v>
      </c>
      <c r="G17" s="111">
        <v>0</v>
      </c>
      <c r="H17" s="279">
        <v>0</v>
      </c>
      <c r="I17" s="111">
        <v>0</v>
      </c>
      <c r="J17" s="279">
        <v>0</v>
      </c>
      <c r="K17" s="111">
        <v>0</v>
      </c>
      <c r="L17" s="140">
        <v>0</v>
      </c>
      <c r="M17" s="111"/>
      <c r="N17" s="140"/>
    </row>
    <row r="18" spans="1:15" ht="18" customHeight="1">
      <c r="A18" s="369"/>
      <c r="B18" s="370"/>
      <c r="C18" s="59" t="s">
        <v>224</v>
      </c>
      <c r="D18" s="37"/>
      <c r="E18" s="152">
        <f>SUM(E15:E17)</f>
        <v>10533</v>
      </c>
      <c r="F18" s="283">
        <f>SUM(F15:F17)</f>
        <v>10800</v>
      </c>
      <c r="G18" s="152">
        <f>SUM(G15:G17)</f>
        <v>776</v>
      </c>
      <c r="H18" s="283">
        <f>SUM(H15:H17)</f>
        <v>828</v>
      </c>
      <c r="I18" s="152">
        <v>39</v>
      </c>
      <c r="J18" s="283">
        <f>SUM(J15:J17)</f>
        <v>40</v>
      </c>
      <c r="K18" s="152">
        <f>SUM(K15:K17)</f>
        <v>64</v>
      </c>
      <c r="L18" s="232">
        <v>64</v>
      </c>
      <c r="M18" s="152"/>
      <c r="N18" s="232"/>
    </row>
    <row r="19" spans="1:15" ht="18" customHeight="1">
      <c r="A19" s="369"/>
      <c r="B19" s="414" t="s">
        <v>225</v>
      </c>
      <c r="C19" s="187" t="s">
        <v>226</v>
      </c>
      <c r="D19" s="188"/>
      <c r="E19" s="154">
        <v>8087</v>
      </c>
      <c r="F19" s="286">
        <v>8242</v>
      </c>
      <c r="G19" s="154">
        <v>114</v>
      </c>
      <c r="H19" s="286">
        <v>118</v>
      </c>
      <c r="I19" s="154">
        <v>2</v>
      </c>
      <c r="J19" s="286">
        <v>3</v>
      </c>
      <c r="K19" s="154">
        <v>6</v>
      </c>
      <c r="L19" s="142">
        <v>6</v>
      </c>
      <c r="M19" s="154"/>
      <c r="N19" s="142"/>
    </row>
    <row r="20" spans="1:15" ht="18" customHeight="1">
      <c r="A20" s="369"/>
      <c r="B20" s="369"/>
      <c r="C20" s="52" t="s">
        <v>227</v>
      </c>
      <c r="D20" s="53"/>
      <c r="E20" s="150">
        <v>223</v>
      </c>
      <c r="F20" s="279">
        <v>375</v>
      </c>
      <c r="G20" s="150">
        <v>1010</v>
      </c>
      <c r="H20" s="279">
        <v>1036</v>
      </c>
      <c r="I20" s="150">
        <v>0</v>
      </c>
      <c r="J20" s="279">
        <v>0</v>
      </c>
      <c r="K20" s="150">
        <v>4</v>
      </c>
      <c r="L20" s="140">
        <v>4</v>
      </c>
      <c r="M20" s="150"/>
      <c r="N20" s="140"/>
    </row>
    <row r="21" spans="1:15" s="237" customFormat="1" ht="18" customHeight="1">
      <c r="A21" s="369"/>
      <c r="B21" s="369"/>
      <c r="C21" s="233" t="s">
        <v>228</v>
      </c>
      <c r="D21" s="234"/>
      <c r="E21" s="235">
        <v>0</v>
      </c>
      <c r="F21" s="311">
        <v>0</v>
      </c>
      <c r="G21" s="235">
        <v>0</v>
      </c>
      <c r="H21" s="311">
        <v>0</v>
      </c>
      <c r="I21" s="235">
        <v>0</v>
      </c>
      <c r="J21" s="311">
        <v>0</v>
      </c>
      <c r="K21" s="235">
        <v>0</v>
      </c>
      <c r="L21" s="236">
        <v>0</v>
      </c>
      <c r="M21" s="235"/>
      <c r="N21" s="236"/>
    </row>
    <row r="22" spans="1:15" ht="18" customHeight="1">
      <c r="A22" s="369"/>
      <c r="B22" s="370"/>
      <c r="C22" s="6" t="s">
        <v>229</v>
      </c>
      <c r="D22" s="7"/>
      <c r="E22" s="152">
        <f t="shared" ref="E22:J22" si="0">SUM(E19:E21)</f>
        <v>8310</v>
      </c>
      <c r="F22" s="283">
        <f t="shared" si="0"/>
        <v>8617</v>
      </c>
      <c r="G22" s="152">
        <f t="shared" si="0"/>
        <v>1124</v>
      </c>
      <c r="H22" s="283">
        <f t="shared" si="0"/>
        <v>1154</v>
      </c>
      <c r="I22" s="283">
        <f t="shared" si="0"/>
        <v>2</v>
      </c>
      <c r="J22" s="283">
        <f t="shared" si="0"/>
        <v>3</v>
      </c>
      <c r="K22" s="152">
        <f>SUM(K19:K19:K21)</f>
        <v>10</v>
      </c>
      <c r="L22" s="141">
        <v>10</v>
      </c>
      <c r="M22" s="152"/>
      <c r="N22" s="141"/>
    </row>
    <row r="23" spans="1:15" ht="18" customHeight="1">
      <c r="A23" s="369"/>
      <c r="B23" s="414" t="s">
        <v>230</v>
      </c>
      <c r="C23" s="187" t="s">
        <v>231</v>
      </c>
      <c r="D23" s="188"/>
      <c r="E23" s="154">
        <v>30</v>
      </c>
      <c r="F23" s="286">
        <v>30</v>
      </c>
      <c r="G23" s="154">
        <v>100</v>
      </c>
      <c r="H23" s="286">
        <v>100</v>
      </c>
      <c r="I23" s="154">
        <v>68</v>
      </c>
      <c r="J23" s="286">
        <v>68</v>
      </c>
      <c r="K23" s="154">
        <v>33</v>
      </c>
      <c r="L23" s="142">
        <v>33</v>
      </c>
      <c r="M23" s="154"/>
      <c r="N23" s="142"/>
    </row>
    <row r="24" spans="1:15" ht="18" customHeight="1">
      <c r="A24" s="369"/>
      <c r="B24" s="369"/>
      <c r="C24" s="52" t="s">
        <v>232</v>
      </c>
      <c r="D24" s="53"/>
      <c r="E24" s="150">
        <v>0</v>
      </c>
      <c r="F24" s="279">
        <v>0</v>
      </c>
      <c r="G24" s="150">
        <v>-447</v>
      </c>
      <c r="H24" s="279">
        <v>-426</v>
      </c>
      <c r="I24" s="150">
        <v>-28</v>
      </c>
      <c r="J24" s="279">
        <v>-28</v>
      </c>
      <c r="K24" s="150">
        <v>22</v>
      </c>
      <c r="L24" s="140">
        <v>21</v>
      </c>
      <c r="M24" s="150"/>
      <c r="N24" s="140"/>
    </row>
    <row r="25" spans="1:15" ht="18" customHeight="1">
      <c r="A25" s="369"/>
      <c r="B25" s="369"/>
      <c r="C25" s="52" t="s">
        <v>233</v>
      </c>
      <c r="D25" s="53"/>
      <c r="E25" s="150">
        <v>2194</v>
      </c>
      <c r="F25" s="279">
        <v>2153</v>
      </c>
      <c r="G25" s="150">
        <v>0</v>
      </c>
      <c r="H25" s="279">
        <v>0</v>
      </c>
      <c r="I25" s="150">
        <v>-4</v>
      </c>
      <c r="J25" s="279">
        <v>-3</v>
      </c>
      <c r="K25" s="150">
        <v>0</v>
      </c>
      <c r="L25" s="140">
        <v>0</v>
      </c>
      <c r="M25" s="150"/>
      <c r="N25" s="140"/>
    </row>
    <row r="26" spans="1:15" ht="18" customHeight="1">
      <c r="A26" s="369"/>
      <c r="B26" s="370"/>
      <c r="C26" s="57" t="s">
        <v>234</v>
      </c>
      <c r="D26" s="58"/>
      <c r="E26" s="238">
        <f t="shared" ref="E26:K26" si="1">SUM(E23:E25)</f>
        <v>2224</v>
      </c>
      <c r="F26" s="238">
        <f t="shared" si="1"/>
        <v>2183</v>
      </c>
      <c r="G26" s="238">
        <f t="shared" si="1"/>
        <v>-347</v>
      </c>
      <c r="H26" s="238">
        <f t="shared" si="1"/>
        <v>-326</v>
      </c>
      <c r="I26" s="353">
        <f t="shared" si="1"/>
        <v>36</v>
      </c>
      <c r="J26" s="352">
        <f t="shared" si="1"/>
        <v>37</v>
      </c>
      <c r="K26" s="238">
        <f t="shared" si="1"/>
        <v>55</v>
      </c>
      <c r="L26" s="141">
        <v>54</v>
      </c>
      <c r="M26" s="238"/>
      <c r="N26" s="141"/>
    </row>
    <row r="27" spans="1:15" ht="18" customHeight="1">
      <c r="A27" s="370"/>
      <c r="B27" s="59" t="s">
        <v>235</v>
      </c>
      <c r="C27" s="37"/>
      <c r="D27" s="37"/>
      <c r="E27" s="239">
        <f>E22+E26</f>
        <v>10534</v>
      </c>
      <c r="F27" s="239">
        <f>F22+F26</f>
        <v>10800</v>
      </c>
      <c r="G27" s="152">
        <f>G22+G26</f>
        <v>777</v>
      </c>
      <c r="H27" s="283">
        <f t="shared" ref="H27" si="2">H22+H26</f>
        <v>828</v>
      </c>
      <c r="I27" s="239">
        <f>I22+I26</f>
        <v>38</v>
      </c>
      <c r="J27" s="239">
        <f>J22+J26</f>
        <v>40</v>
      </c>
      <c r="K27" s="152">
        <f>K22+K26</f>
        <v>65</v>
      </c>
      <c r="L27" s="141">
        <v>64</v>
      </c>
      <c r="M27" s="152"/>
      <c r="N27" s="141"/>
    </row>
    <row r="28" spans="1:15" ht="18" customHeight="1">
      <c r="A28" s="414" t="s">
        <v>236</v>
      </c>
      <c r="B28" s="414" t="s">
        <v>237</v>
      </c>
      <c r="C28" s="187" t="s">
        <v>238</v>
      </c>
      <c r="D28" s="240" t="s">
        <v>37</v>
      </c>
      <c r="E28" s="154">
        <v>422</v>
      </c>
      <c r="F28" s="286">
        <v>366</v>
      </c>
      <c r="G28" s="154">
        <v>107</v>
      </c>
      <c r="H28" s="286">
        <v>134</v>
      </c>
      <c r="I28" s="154">
        <v>39</v>
      </c>
      <c r="J28" s="286">
        <v>40</v>
      </c>
      <c r="K28" s="154">
        <v>100</v>
      </c>
      <c r="L28" s="142">
        <v>104</v>
      </c>
      <c r="M28" s="154"/>
      <c r="N28" s="142"/>
    </row>
    <row r="29" spans="1:15" ht="18" customHeight="1">
      <c r="A29" s="369"/>
      <c r="B29" s="369"/>
      <c r="C29" s="52" t="s">
        <v>239</v>
      </c>
      <c r="D29" s="241" t="s">
        <v>38</v>
      </c>
      <c r="E29" s="150">
        <v>378</v>
      </c>
      <c r="F29" s="279">
        <v>323</v>
      </c>
      <c r="G29" s="150">
        <v>0</v>
      </c>
      <c r="H29" s="279">
        <v>0</v>
      </c>
      <c r="I29" s="150">
        <v>23</v>
      </c>
      <c r="J29" s="279">
        <v>24</v>
      </c>
      <c r="K29" s="150">
        <v>60</v>
      </c>
      <c r="L29" s="140">
        <v>63</v>
      </c>
      <c r="M29" s="150"/>
      <c r="N29" s="140"/>
    </row>
    <row r="30" spans="1:15" ht="18" customHeight="1">
      <c r="A30" s="369"/>
      <c r="B30" s="369"/>
      <c r="C30" s="52" t="s">
        <v>240</v>
      </c>
      <c r="D30" s="241" t="s">
        <v>241</v>
      </c>
      <c r="E30" s="150">
        <v>2</v>
      </c>
      <c r="F30" s="279">
        <v>1</v>
      </c>
      <c r="G30" s="111">
        <v>141</v>
      </c>
      <c r="H30" s="279">
        <v>204</v>
      </c>
      <c r="I30" s="150">
        <v>16</v>
      </c>
      <c r="J30" s="279">
        <v>18</v>
      </c>
      <c r="K30" s="150">
        <v>39</v>
      </c>
      <c r="L30" s="140">
        <v>38</v>
      </c>
      <c r="M30" s="150"/>
      <c r="N30" s="140"/>
    </row>
    <row r="31" spans="1:15" ht="18" customHeight="1">
      <c r="A31" s="369"/>
      <c r="B31" s="369"/>
      <c r="C31" s="6" t="s">
        <v>242</v>
      </c>
      <c r="D31" s="242" t="s">
        <v>243</v>
      </c>
      <c r="E31" s="152">
        <f>E28-E29-E30</f>
        <v>42</v>
      </c>
      <c r="F31" s="283">
        <f t="shared" ref="F31:N31" si="3">F28-F29-F30</f>
        <v>42</v>
      </c>
      <c r="G31" s="152">
        <f t="shared" si="3"/>
        <v>-34</v>
      </c>
      <c r="H31" s="283">
        <f t="shared" si="3"/>
        <v>-70</v>
      </c>
      <c r="I31" s="152">
        <f t="shared" si="3"/>
        <v>0</v>
      </c>
      <c r="J31" s="283">
        <f>J28-J29-J30</f>
        <v>-2</v>
      </c>
      <c r="K31" s="152">
        <f t="shared" si="3"/>
        <v>1</v>
      </c>
      <c r="L31" s="243">
        <v>3</v>
      </c>
      <c r="M31" s="152">
        <f t="shared" si="3"/>
        <v>0</v>
      </c>
      <c r="N31" s="232">
        <f t="shared" si="3"/>
        <v>0</v>
      </c>
      <c r="O31" s="8"/>
    </row>
    <row r="32" spans="1:15" ht="18" customHeight="1">
      <c r="A32" s="369"/>
      <c r="B32" s="369"/>
      <c r="C32" s="187" t="s">
        <v>244</v>
      </c>
      <c r="D32" s="240" t="s">
        <v>245</v>
      </c>
      <c r="E32" s="154">
        <v>0.3</v>
      </c>
      <c r="F32" s="286">
        <v>0</v>
      </c>
      <c r="G32" s="154">
        <v>0.5</v>
      </c>
      <c r="H32" s="286">
        <v>0</v>
      </c>
      <c r="I32" s="154">
        <v>0.4</v>
      </c>
      <c r="J32" s="286">
        <v>4</v>
      </c>
      <c r="K32" s="154">
        <v>0.3</v>
      </c>
      <c r="L32" s="142">
        <v>0</v>
      </c>
      <c r="M32" s="154"/>
      <c r="N32" s="142"/>
    </row>
    <row r="33" spans="1:14" ht="18" customHeight="1">
      <c r="A33" s="369"/>
      <c r="B33" s="369"/>
      <c r="C33" s="52" t="s">
        <v>246</v>
      </c>
      <c r="D33" s="241" t="s">
        <v>247</v>
      </c>
      <c r="E33" s="150">
        <v>2</v>
      </c>
      <c r="F33" s="279">
        <v>2</v>
      </c>
      <c r="G33" s="150">
        <v>0</v>
      </c>
      <c r="H33" s="279">
        <v>0</v>
      </c>
      <c r="I33" s="150">
        <v>0</v>
      </c>
      <c r="J33" s="279">
        <v>0</v>
      </c>
      <c r="K33" s="150">
        <v>0</v>
      </c>
      <c r="L33" s="140">
        <v>0</v>
      </c>
      <c r="M33" s="150"/>
      <c r="N33" s="140"/>
    </row>
    <row r="34" spans="1:14" ht="18" customHeight="1">
      <c r="A34" s="369"/>
      <c r="B34" s="370"/>
      <c r="C34" s="6" t="s">
        <v>248</v>
      </c>
      <c r="D34" s="242" t="s">
        <v>249</v>
      </c>
      <c r="E34" s="152">
        <f t="shared" ref="E34:N34" si="4">E31+E32-E33</f>
        <v>40.299999999999997</v>
      </c>
      <c r="F34" s="283">
        <f t="shared" si="4"/>
        <v>40</v>
      </c>
      <c r="G34" s="152">
        <f t="shared" si="4"/>
        <v>-33.5</v>
      </c>
      <c r="H34" s="283">
        <f t="shared" si="4"/>
        <v>-70</v>
      </c>
      <c r="I34" s="152">
        <f t="shared" si="4"/>
        <v>0.4</v>
      </c>
      <c r="J34" s="283">
        <f t="shared" si="4"/>
        <v>2</v>
      </c>
      <c r="K34" s="152">
        <f t="shared" si="4"/>
        <v>1.3</v>
      </c>
      <c r="L34" s="141">
        <v>3</v>
      </c>
      <c r="M34" s="152">
        <f t="shared" si="4"/>
        <v>0</v>
      </c>
      <c r="N34" s="141">
        <f t="shared" si="4"/>
        <v>0</v>
      </c>
    </row>
    <row r="35" spans="1:14" ht="18" customHeight="1">
      <c r="A35" s="369"/>
      <c r="B35" s="414" t="s">
        <v>250</v>
      </c>
      <c r="C35" s="187" t="s">
        <v>251</v>
      </c>
      <c r="D35" s="240" t="s">
        <v>252</v>
      </c>
      <c r="E35" s="154">
        <v>0</v>
      </c>
      <c r="F35" s="286">
        <v>0</v>
      </c>
      <c r="G35" s="154">
        <v>0</v>
      </c>
      <c r="H35" s="286">
        <v>0</v>
      </c>
      <c r="I35" s="154">
        <v>0</v>
      </c>
      <c r="J35" s="286">
        <v>0</v>
      </c>
      <c r="K35" s="154">
        <v>0.3</v>
      </c>
      <c r="L35" s="142">
        <v>0</v>
      </c>
      <c r="M35" s="154"/>
      <c r="N35" s="142"/>
    </row>
    <row r="36" spans="1:14" ht="18" customHeight="1">
      <c r="A36" s="369"/>
      <c r="B36" s="369"/>
      <c r="C36" s="52" t="s">
        <v>253</v>
      </c>
      <c r="D36" s="241" t="s">
        <v>254</v>
      </c>
      <c r="E36" s="150">
        <v>0</v>
      </c>
      <c r="F36" s="279">
        <v>0</v>
      </c>
      <c r="G36" s="150">
        <v>0</v>
      </c>
      <c r="H36" s="279">
        <v>0</v>
      </c>
      <c r="I36" s="150">
        <v>0</v>
      </c>
      <c r="J36" s="279">
        <v>0</v>
      </c>
      <c r="K36" s="150">
        <v>0</v>
      </c>
      <c r="L36" s="140">
        <v>0</v>
      </c>
      <c r="M36" s="150"/>
      <c r="N36" s="140"/>
    </row>
    <row r="37" spans="1:14" ht="18" customHeight="1">
      <c r="A37" s="369"/>
      <c r="B37" s="369"/>
      <c r="C37" s="52" t="s">
        <v>255</v>
      </c>
      <c r="D37" s="241" t="s">
        <v>256</v>
      </c>
      <c r="E37" s="150">
        <f>E34+E35-E36</f>
        <v>40.299999999999997</v>
      </c>
      <c r="F37" s="279">
        <f t="shared" ref="F37:N37" si="5">F34+F35-F36</f>
        <v>40</v>
      </c>
      <c r="G37" s="150">
        <f t="shared" si="5"/>
        <v>-33.5</v>
      </c>
      <c r="H37" s="279">
        <f t="shared" si="5"/>
        <v>-70</v>
      </c>
      <c r="I37" s="150">
        <f t="shared" si="5"/>
        <v>0.4</v>
      </c>
      <c r="J37" s="279">
        <f>J34+J35-J36</f>
        <v>2</v>
      </c>
      <c r="K37" s="150">
        <f t="shared" si="5"/>
        <v>1.6</v>
      </c>
      <c r="L37" s="140">
        <v>3</v>
      </c>
      <c r="M37" s="150">
        <f t="shared" si="5"/>
        <v>0</v>
      </c>
      <c r="N37" s="140">
        <f t="shared" si="5"/>
        <v>0</v>
      </c>
    </row>
    <row r="38" spans="1:14" ht="18" customHeight="1">
      <c r="A38" s="369"/>
      <c r="B38" s="369"/>
      <c r="C38" s="52" t="s">
        <v>257</v>
      </c>
      <c r="D38" s="241" t="s">
        <v>258</v>
      </c>
      <c r="E38" s="150">
        <v>0</v>
      </c>
      <c r="F38" s="279">
        <v>0</v>
      </c>
      <c r="G38" s="150">
        <v>0</v>
      </c>
      <c r="H38" s="279">
        <v>0</v>
      </c>
      <c r="I38" s="150">
        <v>0</v>
      </c>
      <c r="J38" s="279">
        <v>0</v>
      </c>
      <c r="K38" s="150">
        <v>0</v>
      </c>
      <c r="L38" s="140">
        <v>0</v>
      </c>
      <c r="M38" s="150"/>
      <c r="N38" s="140"/>
    </row>
    <row r="39" spans="1:14" ht="18" customHeight="1">
      <c r="A39" s="369"/>
      <c r="B39" s="369"/>
      <c r="C39" s="52" t="s">
        <v>259</v>
      </c>
      <c r="D39" s="241" t="s">
        <v>260</v>
      </c>
      <c r="E39" s="150">
        <v>0</v>
      </c>
      <c r="F39" s="279">
        <v>0</v>
      </c>
      <c r="G39" s="150">
        <v>0</v>
      </c>
      <c r="H39" s="279">
        <v>0</v>
      </c>
      <c r="I39" s="150">
        <v>0</v>
      </c>
      <c r="J39" s="279">
        <v>0</v>
      </c>
      <c r="K39" s="150">
        <v>0</v>
      </c>
      <c r="L39" s="140">
        <v>0</v>
      </c>
      <c r="M39" s="150"/>
      <c r="N39" s="140"/>
    </row>
    <row r="40" spans="1:14" ht="18" customHeight="1">
      <c r="A40" s="369"/>
      <c r="B40" s="369"/>
      <c r="C40" s="52" t="s">
        <v>261</v>
      </c>
      <c r="D40" s="241" t="s">
        <v>262</v>
      </c>
      <c r="E40" s="150">
        <v>0</v>
      </c>
      <c r="F40" s="279">
        <v>0</v>
      </c>
      <c r="G40" s="150">
        <v>-12</v>
      </c>
      <c r="H40" s="279">
        <v>17</v>
      </c>
      <c r="I40" s="150">
        <v>0</v>
      </c>
      <c r="J40" s="279">
        <v>0</v>
      </c>
      <c r="K40" s="150">
        <v>0.6</v>
      </c>
      <c r="L40" s="140">
        <v>1</v>
      </c>
      <c r="M40" s="150"/>
      <c r="N40" s="140"/>
    </row>
    <row r="41" spans="1:14" ht="18" customHeight="1">
      <c r="A41" s="369"/>
      <c r="B41" s="369"/>
      <c r="C41" s="198" t="s">
        <v>263</v>
      </c>
      <c r="D41" s="241" t="s">
        <v>264</v>
      </c>
      <c r="E41" s="150">
        <f t="shared" ref="E41:N41" si="6">E34+E35-E36-E40</f>
        <v>40.299999999999997</v>
      </c>
      <c r="F41" s="279">
        <f t="shared" si="6"/>
        <v>40</v>
      </c>
      <c r="G41" s="150">
        <f t="shared" si="6"/>
        <v>-21.5</v>
      </c>
      <c r="H41" s="279">
        <f t="shared" si="6"/>
        <v>-87</v>
      </c>
      <c r="I41" s="150">
        <f>I34+I35-I36-I40</f>
        <v>0.4</v>
      </c>
      <c r="J41" s="279">
        <f t="shared" si="6"/>
        <v>2</v>
      </c>
      <c r="K41" s="150">
        <f t="shared" si="6"/>
        <v>1</v>
      </c>
      <c r="L41" s="140">
        <v>2</v>
      </c>
      <c r="M41" s="150">
        <f t="shared" si="6"/>
        <v>0</v>
      </c>
      <c r="N41" s="140">
        <f t="shared" si="6"/>
        <v>0</v>
      </c>
    </row>
    <row r="42" spans="1:14" ht="18" customHeight="1">
      <c r="A42" s="369"/>
      <c r="B42" s="369"/>
      <c r="C42" s="415" t="s">
        <v>265</v>
      </c>
      <c r="D42" s="416"/>
      <c r="E42" s="111">
        <f t="shared" ref="E42:N42" si="7">E37+E38-E39-E40</f>
        <v>40.299999999999997</v>
      </c>
      <c r="F42" s="279">
        <f t="shared" si="7"/>
        <v>40</v>
      </c>
      <c r="G42" s="111">
        <f t="shared" si="7"/>
        <v>-21.5</v>
      </c>
      <c r="H42" s="279">
        <f t="shared" si="7"/>
        <v>-87</v>
      </c>
      <c r="I42" s="111">
        <f t="shared" si="7"/>
        <v>0.4</v>
      </c>
      <c r="J42" s="279">
        <f t="shared" si="7"/>
        <v>2</v>
      </c>
      <c r="K42" s="111">
        <f t="shared" si="7"/>
        <v>1</v>
      </c>
      <c r="L42" s="112">
        <v>2</v>
      </c>
      <c r="M42" s="111">
        <f t="shared" si="7"/>
        <v>0</v>
      </c>
      <c r="N42" s="140">
        <f t="shared" si="7"/>
        <v>0</v>
      </c>
    </row>
    <row r="43" spans="1:14" ht="18" customHeight="1">
      <c r="A43" s="369"/>
      <c r="B43" s="369"/>
      <c r="C43" s="52" t="s">
        <v>266</v>
      </c>
      <c r="D43" s="241" t="s">
        <v>267</v>
      </c>
      <c r="E43" s="150">
        <v>2151</v>
      </c>
      <c r="F43" s="279">
        <v>2111</v>
      </c>
      <c r="G43" s="150">
        <v>-426</v>
      </c>
      <c r="H43" s="279">
        <v>-339</v>
      </c>
      <c r="I43" s="150">
        <v>-28</v>
      </c>
      <c r="J43" s="279">
        <v>-30</v>
      </c>
      <c r="K43" s="150">
        <v>20</v>
      </c>
      <c r="L43" s="140">
        <v>18</v>
      </c>
      <c r="M43" s="150"/>
      <c r="N43" s="140"/>
    </row>
    <row r="44" spans="1:14" ht="18" customHeight="1">
      <c r="A44" s="370"/>
      <c r="B44" s="370"/>
      <c r="C44" s="6" t="s">
        <v>268</v>
      </c>
      <c r="D44" s="105" t="s">
        <v>269</v>
      </c>
      <c r="E44" s="152">
        <f t="shared" ref="E44:N44" si="8">E41+E43</f>
        <v>2191.3000000000002</v>
      </c>
      <c r="F44" s="283">
        <f>F41+F43</f>
        <v>2151</v>
      </c>
      <c r="G44" s="152">
        <f t="shared" si="8"/>
        <v>-447.5</v>
      </c>
      <c r="H44" s="283">
        <f>H41+H43</f>
        <v>-426</v>
      </c>
      <c r="I44" s="152">
        <f t="shared" si="8"/>
        <v>-27.6</v>
      </c>
      <c r="J44" s="283">
        <f t="shared" si="8"/>
        <v>-28</v>
      </c>
      <c r="K44" s="152">
        <f t="shared" si="8"/>
        <v>21</v>
      </c>
      <c r="L44" s="141">
        <v>20</v>
      </c>
      <c r="M44" s="152">
        <f t="shared" si="8"/>
        <v>0</v>
      </c>
      <c r="N44" s="141">
        <f t="shared" si="8"/>
        <v>0</v>
      </c>
    </row>
    <row r="45" spans="1:14" ht="14.1" customHeight="1">
      <c r="A45" s="27" t="s">
        <v>270</v>
      </c>
    </row>
    <row r="46" spans="1:14" ht="14.1" customHeight="1">
      <c r="A46" s="27" t="s">
        <v>271</v>
      </c>
    </row>
    <row r="47" spans="1:14">
      <c r="A47" s="244"/>
    </row>
  </sheetData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honeticPr fontId="15"/>
  <printOptions horizontalCentered="1" gridLinesSet="0"/>
  <pageMargins left="0.39370078740157483" right="0.39370078740157483" top="0.19685039370078741" bottom="0.19685039370078741" header="0.27559055118110237" footer="0.23622047244094491"/>
  <pageSetup paperSize="9" scale="76" firstPageNumber="5" orientation="landscape" useFirstPageNumber="1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1.普通会計予算</vt:lpstr>
      <vt:lpstr>2.公営企業会計予算</vt:lpstr>
      <vt:lpstr>3.(1)普通会計決算</vt:lpstr>
      <vt:lpstr>3.(2)財政指標等</vt:lpstr>
      <vt:lpstr>4.公営企業会計決算</vt:lpstr>
      <vt:lpstr>5.三セク決算</vt:lpstr>
      <vt:lpstr>'1.普通会計予算'!Print_Area</vt:lpstr>
      <vt:lpstr>'2.公営企業会計予算'!Print_Area</vt:lpstr>
      <vt:lpstr>'3.(1)普通会計決算'!Print_Area</vt:lpstr>
      <vt:lpstr>'3.(2)財政指標等'!Print_Area</vt:lpstr>
      <vt:lpstr>'4.公営企業会計決算'!Print_Area</vt:lpstr>
      <vt:lpstr>'5.三セク決算'!Print_Area</vt:lpstr>
      <vt:lpstr>'2.公営企業会計予算'!Print_Titles</vt:lpstr>
      <vt:lpstr>'4.公営企業会計決算'!Print_Titles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toyota</dc:creator>
  <cp:lastModifiedBy>toyota</cp:lastModifiedBy>
  <cp:lastPrinted>2021-08-18T06:13:22Z</cp:lastPrinted>
  <dcterms:created xsi:type="dcterms:W3CDTF">2021-09-27T00:42:35Z</dcterms:created>
  <dcterms:modified xsi:type="dcterms:W3CDTF">2021-09-27T00:42:35Z</dcterms:modified>
</cp:coreProperties>
</file>