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1　千葉市\"/>
    </mc:Choice>
  </mc:AlternateContent>
  <xr:revisionPtr revIDLastSave="0" documentId="8_{89067CC4-DA61-42BC-89C9-EEC9EBA88372}" xr6:coauthVersionLast="47" xr6:coauthVersionMax="47" xr10:uidLastSave="{00000000-0000-0000-0000-000000000000}"/>
  <bookViews>
    <workbookView xWindow="2340" yWindow="2340" windowWidth="21600" windowHeight="11265" tabRatio="641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F40" i="7" l="1"/>
  <c r="G31" i="10" l="1"/>
  <c r="G34" i="10" s="1"/>
  <c r="E31" i="10"/>
  <c r="E34" i="10" s="1"/>
  <c r="E24" i="10"/>
  <c r="G41" i="10" l="1"/>
  <c r="G44" i="10" s="1"/>
  <c r="G37" i="10"/>
  <c r="G42" i="10" s="1"/>
  <c r="E41" i="10"/>
  <c r="E44" i="10" s="1"/>
  <c r="E37" i="10"/>
  <c r="E42" i="10" s="1"/>
  <c r="G39" i="2"/>
  <c r="F21" i="2" l="1"/>
  <c r="L44" i="9" l="1"/>
  <c r="L39" i="9"/>
  <c r="L45" i="9" s="1"/>
  <c r="L44" i="6"/>
  <c r="L45" i="6" s="1"/>
  <c r="L39" i="6"/>
  <c r="J44" i="9"/>
  <c r="J39" i="9"/>
  <c r="J45" i="9" s="1"/>
  <c r="J45" i="6"/>
  <c r="J44" i="6"/>
  <c r="J39" i="6"/>
  <c r="H44" i="9"/>
  <c r="H39" i="9"/>
  <c r="H45" i="9" s="1"/>
  <c r="H44" i="6"/>
  <c r="H39" i="6"/>
  <c r="H45" i="6" s="1"/>
  <c r="F44" i="9"/>
  <c r="F39" i="9"/>
  <c r="F45" i="9" s="1"/>
  <c r="F44" i="6"/>
  <c r="F39" i="6"/>
  <c r="F45" i="6" s="1"/>
  <c r="N44" i="9"/>
  <c r="N45" i="9" s="1"/>
  <c r="N39" i="9"/>
  <c r="K24" i="9"/>
  <c r="J24" i="9"/>
  <c r="J27" i="9" s="1"/>
  <c r="K16" i="9"/>
  <c r="J16" i="9"/>
  <c r="K15" i="9"/>
  <c r="J15" i="9"/>
  <c r="K14" i="9"/>
  <c r="J14" i="9"/>
  <c r="N44" i="6"/>
  <c r="N39" i="6"/>
  <c r="N45" i="6" s="1"/>
  <c r="K24" i="6"/>
  <c r="J24" i="6"/>
  <c r="J27" i="6" s="1"/>
  <c r="K16" i="6"/>
  <c r="J16" i="6"/>
  <c r="K15" i="6"/>
  <c r="J15" i="6"/>
  <c r="K14" i="6"/>
  <c r="J14" i="6"/>
  <c r="I24" i="9"/>
  <c r="I27" i="9" s="1"/>
  <c r="H24" i="9"/>
  <c r="H27" i="9" s="1"/>
  <c r="H23" i="9"/>
  <c r="H22" i="9"/>
  <c r="H21" i="9"/>
  <c r="H20" i="9"/>
  <c r="H19" i="9"/>
  <c r="H17" i="9"/>
  <c r="I16" i="9"/>
  <c r="H16" i="9"/>
  <c r="I15" i="9"/>
  <c r="H13" i="9"/>
  <c r="H12" i="9"/>
  <c r="H11" i="9"/>
  <c r="H10" i="9"/>
  <c r="H15" i="9" s="1"/>
  <c r="H9" i="9"/>
  <c r="H14" i="9" s="1"/>
  <c r="H8" i="9"/>
  <c r="I27" i="6"/>
  <c r="I24" i="6"/>
  <c r="H23" i="6"/>
  <c r="H22" i="6"/>
  <c r="H21" i="6"/>
  <c r="H24" i="6" s="1"/>
  <c r="H27" i="6" s="1"/>
  <c r="H20" i="6"/>
  <c r="H19" i="6"/>
  <c r="I16" i="6"/>
  <c r="I15" i="6"/>
  <c r="H15" i="6"/>
  <c r="I14" i="6"/>
  <c r="H13" i="6"/>
  <c r="H12" i="6"/>
  <c r="H14" i="6" s="1"/>
  <c r="H11" i="6"/>
  <c r="H10" i="6"/>
  <c r="H9" i="6"/>
  <c r="H8" i="6"/>
  <c r="H16" i="6" s="1"/>
  <c r="G24" i="6"/>
  <c r="F24" i="6"/>
  <c r="F27" i="6" s="1"/>
  <c r="G16" i="6"/>
  <c r="F16" i="6"/>
  <c r="G15" i="6"/>
  <c r="F15" i="6"/>
  <c r="G14" i="6"/>
  <c r="F12" i="6"/>
  <c r="F14" i="6" s="1"/>
  <c r="G25" i="9"/>
  <c r="G24" i="9"/>
  <c r="G27" i="9" s="1"/>
  <c r="F24" i="9"/>
  <c r="F27" i="9" s="1"/>
  <c r="G16" i="9"/>
  <c r="F16" i="9"/>
  <c r="G15" i="9"/>
  <c r="F15" i="9"/>
  <c r="G14" i="9"/>
  <c r="F14" i="9"/>
  <c r="I20" i="8" l="1"/>
  <c r="H20" i="8"/>
  <c r="H24" i="8" l="1"/>
  <c r="I16" i="2" l="1"/>
  <c r="I24" i="8"/>
  <c r="F22" i="8"/>
  <c r="H40" i="7"/>
  <c r="H22" i="7"/>
  <c r="F22" i="7"/>
  <c r="H40" i="2"/>
  <c r="F40" i="2"/>
  <c r="G38" i="2" s="1"/>
  <c r="H22" i="2"/>
  <c r="G20" i="2"/>
  <c r="AJ5" i="2" s="1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O24" i="9"/>
  <c r="O27" i="9"/>
  <c r="N24" i="9"/>
  <c r="N27" i="9" s="1"/>
  <c r="M24" i="9"/>
  <c r="M27" i="9"/>
  <c r="L24" i="9"/>
  <c r="L27" i="9" s="1"/>
  <c r="O16" i="9"/>
  <c r="N16" i="9"/>
  <c r="M16" i="9"/>
  <c r="L16" i="9"/>
  <c r="O15" i="9"/>
  <c r="N15" i="9"/>
  <c r="M15" i="9"/>
  <c r="L15" i="9"/>
  <c r="O14" i="9"/>
  <c r="N14" i="9"/>
  <c r="M14" i="9"/>
  <c r="L14" i="9"/>
  <c r="G22" i="8"/>
  <c r="E22" i="8"/>
  <c r="G20" i="8"/>
  <c r="F20" i="8"/>
  <c r="E20" i="8"/>
  <c r="I19" i="8"/>
  <c r="I21" i="8" s="1"/>
  <c r="AS2" i="8" s="1"/>
  <c r="H19" i="8"/>
  <c r="H21" i="8" s="1"/>
  <c r="AS3" i="8" s="1"/>
  <c r="G19" i="8"/>
  <c r="G23" i="8" s="1"/>
  <c r="F19" i="8"/>
  <c r="F21" i="8" s="1"/>
  <c r="F23" i="8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24" i="6"/>
  <c r="O27" i="6" s="1"/>
  <c r="N24" i="6"/>
  <c r="N27" i="6" s="1"/>
  <c r="M24" i="6"/>
  <c r="M27" i="6" s="1"/>
  <c r="L24" i="6"/>
  <c r="L27" i="6" s="1"/>
  <c r="O16" i="6"/>
  <c r="N16" i="6"/>
  <c r="M16" i="6"/>
  <c r="L16" i="6"/>
  <c r="O15" i="6"/>
  <c r="N15" i="6"/>
  <c r="M15" i="6"/>
  <c r="L15" i="6"/>
  <c r="O14" i="6"/>
  <c r="N14" i="6"/>
  <c r="M14" i="6"/>
  <c r="L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13" i="2"/>
  <c r="AF5" i="2" s="1"/>
  <c r="K37" i="10"/>
  <c r="K42" i="10" s="1"/>
  <c r="G21" i="2"/>
  <c r="AK5" i="2" s="1"/>
  <c r="AC4" i="2"/>
  <c r="G9" i="7" l="1"/>
  <c r="AD5" i="7" s="1"/>
  <c r="G21" i="7"/>
  <c r="G40" i="2"/>
  <c r="G34" i="2"/>
  <c r="AJ13" i="2" s="1"/>
  <c r="G31" i="2"/>
  <c r="E23" i="8"/>
  <c r="I40" i="7"/>
  <c r="AC14" i="7" s="1"/>
  <c r="H22" i="8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AK5" i="7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G16" i="2"/>
  <c r="G14" i="2"/>
  <c r="AG5" i="2" s="1"/>
  <c r="G19" i="2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I22" i="8"/>
  <c r="I23" i="8"/>
  <c r="G29" i="2"/>
  <c r="G30" i="2"/>
  <c r="I40" i="2"/>
  <c r="AC14" i="2" s="1"/>
  <c r="H23" i="8"/>
  <c r="G17" i="2"/>
  <c r="AI5" i="2" s="1"/>
  <c r="G24" i="2"/>
  <c r="AE13" i="2" s="1"/>
  <c r="AC12" i="2"/>
  <c r="G35" i="2"/>
  <c r="AK13" i="2" s="1"/>
  <c r="G37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野田　創一</author>
  </authors>
  <commentList>
    <comment ref="I8" authorId="0" shapeId="0" xr:uid="{4B96A501-788F-480C-82E1-0A6F1A400013}">
      <text>
        <r>
          <rPr>
            <b/>
            <sz val="9"/>
            <color indexed="81"/>
            <rFont val="MS P ゴシック"/>
            <family val="3"/>
            <charset val="128"/>
          </rPr>
          <t>修正前の数値（誤）
21,016.881</t>
        </r>
      </text>
    </comment>
  </commentList>
</comments>
</file>

<file path=xl/sharedStrings.xml><?xml version="1.0" encoding="utf-8"?>
<sst xmlns="http://schemas.openxmlformats.org/spreadsheetml/2006/main" count="506" uniqueCount="302">
  <si>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</si>
  <si>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</si>
  <si>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</si>
  <si>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</si>
  <si>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</si>
  <si>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</si>
  <si>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</si>
  <si>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</si>
  <si>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</si>
  <si>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</si>
  <si>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</si>
  <si>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</si>
  <si>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</si>
  <si>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</si>
  <si>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</si>
  <si>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</si>
  <si>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</si>
  <si>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</si>
  <si>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</si>
  <si>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</si>
  <si>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</si>
  <si>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</si>
  <si>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</si>
  <si>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</si>
  <si>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</si>
  <si>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</si>
  <si>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</si>
  <si>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</si>
  <si>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</si>
  <si>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</si>
  <si>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</si>
  <si>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</si>
  <si>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</si>
  <si>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</si>
  <si>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</si>
  <si>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</si>
  <si>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</si>
  <si>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</si>
  <si>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</si>
  <si>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</si>
  <si>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</si>
  <si>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</si>
  <si>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</si>
  <si>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</si>
  <si>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</si>
  <si>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</si>
  <si>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</si>
  <si>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</si>
  <si>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</si>
  <si>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</si>
  <si>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</si>
  <si>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</si>
  <si>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</si>
  <si>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</si>
  <si>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</si>
  <si>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</si>
  <si>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</si>
  <si>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</si>
  <si>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</si>
  <si>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</si>
  <si>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</si>
  <si>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</si>
  <si>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</si>
  <si>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</si>
  <si>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</si>
  <si>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</si>
  <si>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</si>
  <si>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</si>
  <si>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</si>
  <si>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</si>
  <si>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</si>
  <si>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</si>
  <si>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</si>
  <si>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</si>
  <si>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</si>
  <si>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</si>
  <si>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</si>
  <si>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</si>
  <si>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</si>
  <si>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</si>
  <si>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</si>
  <si>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</si>
  <si>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</si>
  <si>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</si>
  <si>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</si>
  <si>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</si>
  <si>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</si>
  <si>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</si>
  <si>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</si>
  <si>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</si>
  <si>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</si>
  <si>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</si>
  <si>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</si>
  <si>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</si>
  <si>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</si>
  <si>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</si>
  <si>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</si>
  <si>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</si>
  <si>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</si>
  <si>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</si>
  <si>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</si>
  <si>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</si>
  <si>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</si>
  <si>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</si>
  <si>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</si>
  <si>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</si>
  <si>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</si>
  <si>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</si>
  <si>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</si>
  <si>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</si>
  <si>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</si>
  <si>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</si>
  <si>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</si>
  <si>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</si>
  <si>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</si>
  <si>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</si>
  <si>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</si>
  <si>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</si>
  <si>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</si>
  <si>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</si>
  <si>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</si>
  <si>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</si>
  <si>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</si>
  <si>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</si>
  <si>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</si>
  <si>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</si>
  <si>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</si>
  <si>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</si>
  <si>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</si>
  <si>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</si>
  <si>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</si>
  <si>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</si>
  <si>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</si>
  <si>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</si>
  <si>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</si>
  <si>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</si>
  <si>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</si>
  <si>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</si>
  <si>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</si>
  <si>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</si>
  <si>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</si>
  <si>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</si>
  <si>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</si>
  <si>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</si>
  <si>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</si>
  <si>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</si>
  <si>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</si>
  <si>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</si>
  <si>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</si>
  <si>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</si>
  <si>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</si>
  <si>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</si>
  <si>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</si>
  <si>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</si>
  <si>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</si>
  <si>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</si>
  <si>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</si>
  <si>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</si>
  <si>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</si>
  <si>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</si>
  <si>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</si>
  <si>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</si>
  <si>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</si>
  <si>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</si>
  <si>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</si>
  <si>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</si>
  <si>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</si>
  <si>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</si>
  <si>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</si>
  <si>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</si>
  <si>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</si>
  <si>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</si>
  <si>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</si>
  <si>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</si>
  <si>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</si>
  <si>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</si>
  <si>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</si>
  <si>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</si>
  <si>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</si>
  <si>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</si>
  <si>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</si>
  <si>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</si>
  <si>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</si>
  <si>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</si>
  <si>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</si>
  <si>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</si>
  <si>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</si>
  <si>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</si>
  <si>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</si>
  <si>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</si>
  <si>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</si>
  <si>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</si>
  <si>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</si>
  <si>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</si>
  <si>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</si>
  <si>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</si>
  <si>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</si>
  <si>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</si>
  <si>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</si>
  <si>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</si>
  <si>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</si>
  <si>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</si>
  <si>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</si>
  <si>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</si>
  <si>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</si>
  <si>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</si>
  <si>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</si>
  <si>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</si>
  <si>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</si>
  <si>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</si>
  <si>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</si>
  <si>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</si>
  <si>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</si>
  <si>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</si>
  <si>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</si>
  <si>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</si>
  <si>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</si>
  <si>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</si>
  <si>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</si>
  <si>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</si>
  <si>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</si>
  <si>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</si>
  <si>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</si>
  <si>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</si>
  <si>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</si>
  <si>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</si>
  <si>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</si>
  <si>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</si>
  <si>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</si>
  <si>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</si>
  <si>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</si>
  <si>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</si>
  <si>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</si>
  <si>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</si>
  <si>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</si>
  <si>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</si>
  <si>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</si>
  <si>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</si>
  <si>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</si>
  <si>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</si>
  <si>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</si>
  <si>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</si>
  <si>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</si>
  <si>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</si>
  <si>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</si>
  <si>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</si>
  <si>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</si>
  <si>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</si>
  <si>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</si>
  <si>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</si>
  <si>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</si>
  <si>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</si>
  <si>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</si>
  <si>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</si>
  <si>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</si>
  <si>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</si>
  <si>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</si>
  <si>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</si>
  <si>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</si>
  <si>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</si>
  <si>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</si>
  <si>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</si>
  <si>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</si>
  <si>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</si>
  <si>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</si>
  <si>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</si>
  <si>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</si>
  <si>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</si>
  <si>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</si>
  <si>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</si>
  <si>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</si>
  <si>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</si>
  <si>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</si>
  <si>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</si>
  <si>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</si>
  <si>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</si>
  <si>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</si>
  <si>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</si>
  <si>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</si>
  <si>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</si>
  <si>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</si>
  <si>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</si>
  <si>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</si>
  <si>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</si>
  <si>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</si>
  <si>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</si>
  <si>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皆増</t>
    <rPh sb="0" eb="1">
      <t>ミナ</t>
    </rPh>
    <rPh sb="1" eb="2">
      <t>ゾウ</t>
    </rPh>
    <phoneticPr fontId="15"/>
  </si>
  <si>
    <t>水道事業</t>
    <rPh sb="0" eb="2">
      <t>スイドウ</t>
    </rPh>
    <rPh sb="2" eb="4">
      <t>ジギョウ</t>
    </rPh>
    <phoneticPr fontId="9"/>
  </si>
  <si>
    <t>令和３年度</t>
    <phoneticPr fontId="7"/>
  </si>
  <si>
    <t>元年度</t>
    <rPh sb="0" eb="2">
      <t>ガンネン</t>
    </rPh>
    <rPh sb="2" eb="3">
      <t>ド</t>
    </rPh>
    <phoneticPr fontId="7"/>
  </si>
  <si>
    <t>病院事業</t>
    <rPh sb="0" eb="2">
      <t>ビョウイン</t>
    </rPh>
    <rPh sb="2" eb="4">
      <t>ジギョウ</t>
    </rPh>
    <phoneticPr fontId="9"/>
  </si>
  <si>
    <t>下水道（公共・特環）</t>
    <rPh sb="0" eb="3">
      <t>ゲスイドウ</t>
    </rPh>
    <rPh sb="4" eb="6">
      <t>コウキョウ</t>
    </rPh>
    <rPh sb="7" eb="8">
      <t>トク</t>
    </rPh>
    <rPh sb="8" eb="9">
      <t>タマキ</t>
    </rPh>
    <phoneticPr fontId="9"/>
  </si>
  <si>
    <t>下水道事業（農業集落）</t>
    <rPh sb="0" eb="3">
      <t>ゲスイドウ</t>
    </rPh>
    <rPh sb="3" eb="5">
      <t>ジギョウ</t>
    </rPh>
    <rPh sb="6" eb="8">
      <t>ノウギョウ</t>
    </rPh>
    <rPh sb="8" eb="10">
      <t>シュウラク</t>
    </rPh>
    <phoneticPr fontId="8"/>
  </si>
  <si>
    <t>市場事業</t>
    <rPh sb="0" eb="2">
      <t>イチバ</t>
    </rPh>
    <rPh sb="2" eb="4">
      <t>ジギョウ</t>
    </rPh>
    <phoneticPr fontId="8"/>
  </si>
  <si>
    <t>観光施設事業</t>
    <rPh sb="0" eb="2">
      <t>カンコウ</t>
    </rPh>
    <rPh sb="2" eb="4">
      <t>シセツ</t>
    </rPh>
    <rPh sb="4" eb="6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</si>
  <si>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</si>
  <si>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駐車場整備事業</t>
    <rPh sb="0" eb="2">
      <t>チュウシャ</t>
    </rPh>
    <rPh sb="2" eb="3">
      <t>ジョウ</t>
    </rPh>
    <rPh sb="3" eb="5">
      <t>セイビ</t>
    </rPh>
    <rPh sb="5" eb="7">
      <t>ジギョウ</t>
    </rPh>
    <phoneticPr fontId="8"/>
  </si>
  <si>
    <t>駐車場整備事業</t>
    <rPh sb="0" eb="3">
      <t>チュウシャジョウ</t>
    </rPh>
    <rPh sb="3" eb="5">
      <t>セイビ</t>
    </rPh>
    <rPh sb="5" eb="7">
      <t>ジギョウ</t>
    </rPh>
    <phoneticPr fontId="8"/>
  </si>
  <si>
    <t>千葉市</t>
    <rPh sb="0" eb="3">
      <t>チバシ</t>
    </rPh>
    <phoneticPr fontId="7"/>
  </si>
  <si>
    <t>千葉市</t>
    <rPh sb="0" eb="3">
      <t>チバシ</t>
    </rPh>
    <phoneticPr fontId="15"/>
  </si>
  <si>
    <t>住宅供給公社</t>
  </si>
  <si>
    <t>千葉都市モノレール株式会社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</si>
</sst>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3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name val="游ゴシック"/>
      <family val="1"/>
      <charset val="128"/>
    </font>
    <font>
      <b/>
      <sz val="11"/>
      <name val="游ゴシック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83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8" borderId="84" applyNumberFormat="0" applyFont="0" applyAlignment="0" applyProtection="0">
      <alignment vertical="center"/>
    </xf>
    <xf numFmtId="0" fontId="25" fillId="0" borderId="8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8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8" applyNumberFormat="0" applyFill="0" applyAlignment="0" applyProtection="0">
      <alignment vertical="center"/>
    </xf>
    <xf numFmtId="0" fontId="30" fillId="0" borderId="87" applyNumberFormat="0" applyFill="0" applyAlignment="0" applyProtection="0">
      <alignment vertical="center"/>
    </xf>
    <xf numFmtId="0" fontId="31" fillId="0" borderId="7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5" applyNumberFormat="0" applyFill="0" applyAlignment="0" applyProtection="0">
      <alignment vertical="center"/>
    </xf>
    <xf numFmtId="0" fontId="33" fillId="30" borderId="8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8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5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0" fontId="0" fillId="0" borderId="53" xfId="0" applyNumberFormat="1" applyFont="1" applyBorder="1" applyAlignment="1">
      <alignment horizontal="center" vertical="center"/>
    </xf>
    <xf numFmtId="179" fontId="2" fillId="0" borderId="48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51" xfId="1" applyNumberFormat="1" applyFont="1" applyFill="1" applyBorder="1" applyAlignment="1">
      <alignment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54" xfId="1" applyNumberFormat="1" applyFont="1" applyFill="1" applyBorder="1" applyAlignment="1">
      <alignment vertical="center"/>
    </xf>
    <xf numFmtId="179" fontId="2" fillId="0" borderId="52" xfId="1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distributed" vertical="center"/>
    </xf>
    <xf numFmtId="0" fontId="0" fillId="0" borderId="86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52" xfId="0" applyNumberFormat="1" applyFill="1" applyBorder="1" applyAlignment="1">
      <alignment horizontal="center"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0" fontId="0" fillId="0" borderId="26" xfId="0" applyNumberFormat="1" applyFont="1" applyBorder="1" applyAlignment="1">
      <alignment horizontal="center"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2" fillId="0" borderId="27" xfId="1" applyNumberFormat="1" applyFon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8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0" fontId="0" fillId="0" borderId="53" xfId="0" applyNumberFormat="1" applyFont="1" applyFill="1" applyBorder="1" applyAlignment="1">
      <alignment horizontal="center"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vertical="center"/>
    </xf>
    <xf numFmtId="176" fontId="0" fillId="0" borderId="53" xfId="0" applyNumberFormat="1" applyFont="1" applyFill="1" applyBorder="1" applyAlignment="1">
      <alignment horizontal="center" vertical="center"/>
    </xf>
    <xf numFmtId="179" fontId="19" fillId="0" borderId="50" xfId="1" applyNumberFormat="1" applyFont="1" applyFill="1" applyBorder="1" applyAlignment="1">
      <alignment vertical="center"/>
    </xf>
    <xf numFmtId="179" fontId="2" fillId="0" borderId="23" xfId="1" applyNumberFormat="1" applyFont="1" applyFill="1" applyBorder="1" applyAlignment="1">
      <alignment vertical="center"/>
    </xf>
    <xf numFmtId="179" fontId="2" fillId="0" borderId="20" xfId="1" applyNumberFormat="1" applyFont="1" applyFill="1" applyBorder="1" applyAlignment="1">
      <alignment vertical="center"/>
    </xf>
    <xf numFmtId="179" fontId="2" fillId="0" borderId="15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57" xfId="1" applyNumberFormat="1" applyFont="1" applyFill="1" applyBorder="1" applyAlignment="1">
      <alignment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48" xfId="1" applyNumberFormat="1" applyFont="1" applyFill="1" applyBorder="1" applyAlignment="1">
      <alignment vertical="center"/>
    </xf>
    <xf numFmtId="179" fontId="2" fillId="0" borderId="51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54" xfId="1" applyNumberFormat="1" applyFont="1" applyFill="1" applyBorder="1" applyAlignment="1">
      <alignment vertical="center"/>
    </xf>
    <xf numFmtId="179" fontId="2" fillId="0" borderId="52" xfId="1" applyNumberFormat="1" applyFont="1" applyFill="1" applyBorder="1" applyAlignment="1">
      <alignment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0" fillId="0" borderId="23" xfId="0" quotePrefix="1" applyNumberFormat="1" applyFill="1" applyBorder="1" applyAlignment="1">
      <alignment horizontal="right" vertical="center"/>
    </xf>
    <xf numFmtId="179" fontId="2" fillId="0" borderId="19" xfId="1" applyNumberFormat="1" applyFont="1" applyFill="1" applyBorder="1" applyAlignment="1">
      <alignment vertical="center"/>
    </xf>
    <xf numFmtId="179" fontId="2" fillId="0" borderId="16" xfId="1" quotePrefix="1" applyNumberFormat="1" applyFont="1" applyFill="1" applyBorder="1" applyAlignment="1">
      <alignment horizontal="right" vertical="center"/>
    </xf>
    <xf numFmtId="179" fontId="2" fillId="0" borderId="17" xfId="1" applyNumberFormat="1" applyFont="1" applyFill="1" applyBorder="1" applyAlignment="1">
      <alignment vertical="center"/>
    </xf>
    <xf numFmtId="179" fontId="2" fillId="0" borderId="16" xfId="1" applyNumberFormat="1" applyFont="1" applyFill="1" applyBorder="1" applyAlignment="1">
      <alignment vertical="center"/>
    </xf>
    <xf numFmtId="179" fontId="2" fillId="0" borderId="35" xfId="1" applyNumberFormat="1" applyFont="1" applyFill="1" applyBorder="1" applyAlignment="1">
      <alignment vertical="center"/>
    </xf>
    <xf numFmtId="179" fontId="2" fillId="0" borderId="21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0" xfId="1" applyNumberFormat="1" applyFont="1" applyFill="1" applyBorder="1" applyAlignment="1">
      <alignment vertical="center"/>
    </xf>
    <xf numFmtId="179" fontId="2" fillId="0" borderId="18" xfId="1" quotePrefix="1" applyNumberFormat="1" applyFont="1" applyFill="1" applyBorder="1" applyAlignment="1">
      <alignment horizontal="right" vertical="center"/>
    </xf>
    <xf numFmtId="179" fontId="2" fillId="0" borderId="38" xfId="1" applyNumberFormat="1" applyFont="1" applyFill="1" applyBorder="1" applyAlignment="1">
      <alignment vertical="center"/>
    </xf>
    <xf numFmtId="179" fontId="0" fillId="0" borderId="42" xfId="0" applyNumberFormat="1" applyFill="1" applyBorder="1" applyAlignment="1">
      <alignment vertical="center"/>
    </xf>
    <xf numFmtId="179" fontId="2" fillId="0" borderId="18" xfId="1" applyNumberFormat="1" applyFont="1" applyFill="1" applyBorder="1" applyAlignment="1">
      <alignment vertical="center"/>
    </xf>
    <xf numFmtId="179" fontId="2" fillId="0" borderId="27" xfId="0" quotePrefix="1" applyNumberFormat="1" applyFont="1" applyFill="1" applyBorder="1" applyAlignment="1">
      <alignment horizontal="right" vertical="center"/>
    </xf>
    <xf numFmtId="179" fontId="2" fillId="0" borderId="12" xfId="1" applyNumberFormat="1" applyFont="1" applyFill="1" applyBorder="1" applyAlignment="1">
      <alignment vertical="center"/>
    </xf>
    <xf numFmtId="179" fontId="2" fillId="0" borderId="57" xfId="1" applyNumberFormat="1" applyFont="1" applyFill="1" applyBorder="1" applyAlignment="1">
      <alignment vertical="center"/>
    </xf>
    <xf numFmtId="179" fontId="0" fillId="0" borderId="57" xfId="0" quotePrefix="1" applyNumberFormat="1" applyFill="1" applyBorder="1" applyAlignment="1">
      <alignment horizontal="right" vertical="center"/>
    </xf>
    <xf numFmtId="179" fontId="2" fillId="0" borderId="56" xfId="1" applyNumberFormat="1" applyFont="1" applyFill="1" applyBorder="1" applyAlignment="1">
      <alignment vertical="center"/>
    </xf>
    <xf numFmtId="179" fontId="2" fillId="0" borderId="55" xfId="1" applyNumberFormat="1" applyFont="1" applyFill="1" applyBorder="1" applyAlignment="1">
      <alignment vertical="center"/>
    </xf>
    <xf numFmtId="179" fontId="2" fillId="0" borderId="59" xfId="1" applyNumberFormat="1" applyFont="1" applyFill="1" applyBorder="1" applyAlignment="1">
      <alignment vertical="center"/>
    </xf>
    <xf numFmtId="179" fontId="2" fillId="0" borderId="13" xfId="1" applyNumberFormat="1" applyFont="1" applyFill="1" applyBorder="1" applyAlignment="1">
      <alignment vertical="center"/>
    </xf>
    <xf numFmtId="179" fontId="2" fillId="0" borderId="14" xfId="1" applyNumberFormat="1" applyFont="1" applyFill="1" applyBorder="1" applyAlignment="1">
      <alignment vertical="center"/>
    </xf>
    <xf numFmtId="179" fontId="2" fillId="0" borderId="23" xfId="1" quotePrefix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vertical="center"/>
    </xf>
    <xf numFmtId="179" fontId="2" fillId="0" borderId="21" xfId="1" quotePrefix="1" applyNumberFormat="1" applyFont="1" applyFill="1" applyBorder="1" applyAlignment="1">
      <alignment horizontal="right" vertical="center"/>
    </xf>
    <xf numFmtId="179" fontId="2" fillId="0" borderId="88" xfId="1" applyNumberFormat="1" applyFont="1" applyFill="1" applyBorder="1" applyAlignment="1">
      <alignment vertical="center"/>
    </xf>
    <xf numFmtId="182" fontId="0" fillId="0" borderId="67" xfId="0" applyNumberFormat="1" applyFill="1" applyBorder="1" applyAlignment="1">
      <alignment vertical="center"/>
    </xf>
    <xf numFmtId="179" fontId="17" fillId="0" borderId="32" xfId="1" applyNumberFormat="1" applyFont="1" applyBorder="1" applyAlignment="1">
      <alignment vertical="center"/>
    </xf>
    <xf numFmtId="0" fontId="38" fillId="0" borderId="4" xfId="0" applyNumberFormat="1" applyFont="1" applyBorder="1" applyAlignment="1">
      <alignment horizontal="distributed" vertical="center" justifyLastLine="1"/>
    </xf>
    <xf numFmtId="0" fontId="37" fillId="0" borderId="4" xfId="0" applyNumberFormat="1" applyFont="1" applyBorder="1" applyAlignment="1">
      <alignment horizontal="distributed" vertical="center" justifyLastLine="1"/>
    </xf>
    <xf numFmtId="41" fontId="37" fillId="0" borderId="4" xfId="0" applyNumberFormat="1" applyFont="1" applyBorder="1" applyAlignment="1">
      <alignment horizontal="distributed" vertical="center" justifyLastLine="1"/>
    </xf>
    <xf numFmtId="179" fontId="0" fillId="0" borderId="71" xfId="1" applyNumberFormat="1" applyFont="1" applyFill="1" applyBorder="1" applyAlignment="1">
      <alignment horizontal="center" vertical="center"/>
    </xf>
    <xf numFmtId="179" fontId="0" fillId="0" borderId="10" xfId="1" applyNumberFormat="1" applyFont="1" applyFill="1" applyBorder="1" applyAlignment="1">
      <alignment horizontal="center" vertical="center"/>
    </xf>
    <xf numFmtId="179" fontId="0" fillId="0" borderId="50" xfId="1" applyNumberFormat="1" applyFont="1" applyFill="1" applyBorder="1" applyAlignment="1">
      <alignment horizontal="center" vertical="center"/>
    </xf>
    <xf numFmtId="179" fontId="0" fillId="0" borderId="52" xfId="1" applyNumberFormat="1" applyFont="1" applyFill="1" applyBorder="1" applyAlignment="1">
      <alignment horizontal="center" vertical="center"/>
    </xf>
    <xf numFmtId="179" fontId="0" fillId="0" borderId="74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52" xfId="1" applyNumberFormat="1" applyFont="1" applyFill="1" applyBorder="1" applyAlignment="1">
      <alignment vertical="center"/>
    </xf>
    <xf numFmtId="179" fontId="0" fillId="0" borderId="86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horizontal="center" vertical="center"/>
    </xf>
    <xf numFmtId="179" fontId="0" fillId="0" borderId="8" xfId="1" applyNumberFormat="1" applyFont="1" applyFill="1" applyBorder="1" applyAlignment="1">
      <alignment horizontal="center" vertical="center"/>
    </xf>
    <xf numFmtId="179" fontId="0" fillId="0" borderId="27" xfId="1" applyNumberFormat="1" applyFont="1" applyFill="1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179" fontId="0" fillId="0" borderId="14" xfId="1" applyNumberFormat="1" applyFont="1" applyFill="1" applyBorder="1" applyAlignment="1">
      <alignment vertical="center"/>
    </xf>
    <xf numFmtId="179" fontId="0" fillId="0" borderId="3" xfId="1" applyNumberFormat="1" applyFont="1" applyFill="1" applyBorder="1" applyAlignment="1">
      <alignment vertical="center"/>
    </xf>
    <xf numFmtId="179" fontId="9" fillId="0" borderId="27" xfId="1" applyNumberFormat="1" applyFont="1" applyFill="1" applyBorder="1" applyAlignment="1">
      <alignment vertical="center"/>
    </xf>
    <xf numFmtId="179" fontId="0" fillId="0" borderId="31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179" fontId="0" fillId="0" borderId="89" xfId="1" applyNumberFormat="1" applyFont="1" applyFill="1" applyBorder="1" applyAlignment="1">
      <alignment horizontal="center" vertical="center"/>
    </xf>
    <xf numFmtId="179" fontId="0" fillId="0" borderId="20" xfId="1" applyNumberFormat="1" applyFont="1" applyFill="1" applyBorder="1" applyAlignment="1">
      <alignment horizontal="center" vertical="center"/>
    </xf>
    <xf numFmtId="179" fontId="0" fillId="0" borderId="23" xfId="1" applyNumberFormat="1" applyFont="1" applyFill="1" applyBorder="1" applyAlignment="1">
      <alignment horizontal="center" vertical="center"/>
    </xf>
    <xf numFmtId="179" fontId="0" fillId="0" borderId="16" xfId="1" applyNumberFormat="1" applyFont="1" applyFill="1" applyBorder="1" applyAlignment="1">
      <alignment horizontal="center" vertical="center"/>
    </xf>
    <xf numFmtId="179" fontId="0" fillId="0" borderId="34" xfId="1" applyNumberFormat="1" applyFont="1" applyFill="1" applyBorder="1" applyAlignment="1">
      <alignment vertical="center"/>
    </xf>
    <xf numFmtId="179" fontId="0" fillId="0" borderId="23" xfId="1" applyNumberFormat="1" applyFont="1" applyFill="1" applyBorder="1" applyAlignment="1">
      <alignment vertical="center"/>
    </xf>
    <xf numFmtId="179" fontId="0" fillId="0" borderId="16" xfId="1" applyNumberFormat="1" applyFont="1" applyFill="1" applyBorder="1" applyAlignment="1">
      <alignment vertical="center"/>
    </xf>
    <xf numFmtId="179" fontId="0" fillId="0" borderId="30" xfId="1" applyNumberFormat="1" applyFont="1" applyFill="1" applyBorder="1" applyAlignment="1">
      <alignment vertical="center"/>
    </xf>
    <xf numFmtId="179" fontId="0" fillId="0" borderId="73" xfId="1" applyNumberFormat="1" applyFont="1" applyFill="1" applyBorder="1" applyAlignment="1">
      <alignment horizontal="center" vertical="center"/>
    </xf>
    <xf numFmtId="179" fontId="0" fillId="0" borderId="58" xfId="1" applyNumberFormat="1" applyFont="1" applyFill="1" applyBorder="1" applyAlignment="1">
      <alignment horizontal="center" vertical="center"/>
    </xf>
    <xf numFmtId="179" fontId="0" fillId="0" borderId="57" xfId="1" applyNumberFormat="1" applyFont="1" applyFill="1" applyBorder="1" applyAlignment="1">
      <alignment horizontal="center" vertical="center"/>
    </xf>
    <xf numFmtId="179" fontId="0" fillId="0" borderId="13" xfId="1" applyNumberFormat="1" applyFont="1" applyFill="1" applyBorder="1" applyAlignment="1">
      <alignment horizontal="center" vertical="center"/>
    </xf>
    <xf numFmtId="179" fontId="0" fillId="0" borderId="58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179" fontId="0" fillId="0" borderId="73" xfId="1" applyNumberFormat="1" applyFont="1" applyFill="1" applyBorder="1" applyAlignment="1">
      <alignment vertical="center"/>
    </xf>
    <xf numFmtId="179" fontId="2" fillId="0" borderId="76" xfId="1" applyNumberFormat="1" applyFont="1" applyFill="1" applyBorder="1" applyAlignment="1">
      <alignment vertical="center"/>
    </xf>
    <xf numFmtId="179" fontId="2" fillId="0" borderId="68" xfId="1" applyNumberFormat="1" applyFont="1" applyFill="1" applyBorder="1" applyAlignment="1">
      <alignment vertical="center"/>
    </xf>
    <xf numFmtId="179" fontId="2" fillId="0" borderId="67" xfId="1" applyNumberFormat="1" applyFont="1" applyFill="1" applyBorder="1" applyAlignment="1">
      <alignment vertical="center"/>
    </xf>
    <xf numFmtId="179" fontId="2" fillId="0" borderId="66" xfId="1" applyNumberFormat="1" applyFont="1" applyFill="1" applyBorder="1" applyAlignment="1">
      <alignment vertical="center"/>
    </xf>
    <xf numFmtId="179" fontId="2" fillId="0" borderId="77" xfId="1" applyNumberFormat="1" applyFont="1" applyFill="1" applyBorder="1" applyAlignment="1">
      <alignment vertical="center"/>
    </xf>
    <xf numFmtId="179" fontId="2" fillId="0" borderId="61" xfId="1" applyNumberFormat="1" applyFont="1" applyFill="1" applyBorder="1" applyAlignment="1">
      <alignment vertical="center"/>
    </xf>
    <xf numFmtId="179" fontId="2" fillId="0" borderId="61" xfId="1" quotePrefix="1" applyNumberFormat="1" applyFont="1" applyFill="1" applyBorder="1" applyAlignment="1">
      <alignment horizontal="right" vertical="center"/>
    </xf>
    <xf numFmtId="179" fontId="2" fillId="0" borderId="65" xfId="1" applyNumberFormat="1" applyFont="1" applyFill="1" applyBorder="1" applyAlignment="1">
      <alignment vertical="center"/>
    </xf>
    <xf numFmtId="179" fontId="2" fillId="0" borderId="67" xfId="1" quotePrefix="1" applyNumberFormat="1" applyFont="1" applyFill="1" applyBorder="1" applyAlignment="1">
      <alignment horizontal="right" vertical="center"/>
    </xf>
    <xf numFmtId="180" fontId="0" fillId="0" borderId="64" xfId="1" applyNumberFormat="1" applyFont="1" applyBorder="1" applyAlignment="1">
      <alignment vertical="center"/>
    </xf>
    <xf numFmtId="179" fontId="0" fillId="0" borderId="35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79" fontId="0" fillId="0" borderId="1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79" fontId="0" fillId="0" borderId="75" xfId="1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2" fillId="0" borderId="55" xfId="1" applyNumberFormat="1" applyFon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9" fontId="2" fillId="0" borderId="19" xfId="1" applyNumberFormat="1" applyFont="1" applyFill="1" applyBorder="1" applyAlignment="1">
      <alignment vertical="center"/>
    </xf>
    <xf numFmtId="179" fontId="0" fillId="0" borderId="20" xfId="0" applyNumberFormat="1" applyFill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1" xfId="1" applyNumberFormat="1" applyFon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Fill="1" applyBorder="1" applyAlignment="1">
      <alignment horizontal="center" vertical="center" shrinkToFit="1"/>
    </xf>
    <xf numFmtId="41" fontId="0" fillId="0" borderId="70" xfId="0" applyNumberFormat="1" applyFill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 shrinkToFit="1"/>
    </xf>
    <xf numFmtId="41" fontId="0" fillId="0" borderId="70" xfId="0" applyNumberForma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5">
    <cellStyle name="20% - アクセント 1 2" xfId="4" xr:uid="{00000000-0005-0000-0000-000031000000}"/>
    <cellStyle name="20% - アクセント 2 2" xfId="5" xr:uid="{00000000-0005-0000-0000-000032000000}"/>
    <cellStyle name="20% - アクセント 3 2" xfId="6" xr:uid="{00000000-0005-0000-0000-000033000000}"/>
    <cellStyle name="20% - アクセント 4 2" xfId="7" xr:uid="{00000000-0005-0000-0000-000034000000}"/>
    <cellStyle name="20% - アクセント 5 2" xfId="8" xr:uid="{00000000-0005-0000-0000-000035000000}"/>
    <cellStyle name="20% - アクセント 6 2" xfId="9" xr:uid="{00000000-0005-0000-0000-000036000000}"/>
    <cellStyle name="40% - アクセント 1 2" xfId="10" xr:uid="{00000000-0005-0000-0000-000037000000}"/>
    <cellStyle name="40% - アクセント 2 2" xfId="11" xr:uid="{00000000-0005-0000-0000-000038000000}"/>
    <cellStyle name="40% - アクセント 3 2" xfId="12" xr:uid="{00000000-0005-0000-0000-000039000000}"/>
    <cellStyle name="40% - アクセント 4 2" xfId="13" xr:uid="{00000000-0005-0000-0000-00003A000000}"/>
    <cellStyle name="40% - アクセント 5 2" xfId="14" xr:uid="{00000000-0005-0000-0000-00003B000000}"/>
    <cellStyle name="40% - アクセント 6 2" xfId="15" xr:uid="{00000000-0005-0000-0000-00003C000000}"/>
    <cellStyle name="60% - アクセント 1 2" xfId="16" xr:uid="{00000000-0005-0000-0000-00003D000000}"/>
    <cellStyle name="60% - アクセント 2 2" xfId="17" xr:uid="{00000000-0005-0000-0000-00003E000000}"/>
    <cellStyle name="60% - アクセント 3 2" xfId="18" xr:uid="{00000000-0005-0000-0000-00003F000000}"/>
    <cellStyle name="60% - アクセント 4 2" xfId="19" xr:uid="{00000000-0005-0000-0000-000040000000}"/>
    <cellStyle name="60% - アクセント 5 2" xfId="20" xr:uid="{00000000-0005-0000-0000-000041000000}"/>
    <cellStyle name="60% - アクセント 6 2" xfId="21" xr:uid="{00000000-0005-0000-0000-000042000000}"/>
    <cellStyle name="アクセント 1 2" xfId="22" xr:uid="{00000000-0005-0000-0000-000043000000}"/>
    <cellStyle name="アクセント 2 2" xfId="23" xr:uid="{00000000-0005-0000-0000-000044000000}"/>
    <cellStyle name="アクセント 3 2" xfId="24" xr:uid="{00000000-0005-0000-0000-000045000000}"/>
    <cellStyle name="アクセント 4 2" xfId="25" xr:uid="{00000000-0005-0000-0000-000046000000}"/>
    <cellStyle name="アクセント 5 2" xfId="26" xr:uid="{00000000-0005-0000-0000-000047000000}"/>
    <cellStyle name="アクセント 6 2" xfId="27" xr:uid="{00000000-0005-0000-0000-000048000000}"/>
    <cellStyle name="タイトル 2" xfId="28" xr:uid="{00000000-0005-0000-0000-000049000000}"/>
    <cellStyle name="チェック セル 2" xfId="29" xr:uid="{00000000-0005-0000-0000-00004A000000}"/>
    <cellStyle name="どちらでもない 2" xfId="30" xr:uid="{00000000-0005-0000-0000-00004B000000}"/>
    <cellStyle name="メモ 2" xfId="31" xr:uid="{00000000-0005-0000-0000-00004C000000}"/>
    <cellStyle name="リンク セル 2" xfId="32" xr:uid="{00000000-0005-0000-0000-00004D000000}"/>
    <cellStyle name="悪い 2" xfId="33" xr:uid="{00000000-0005-0000-0000-00004E000000}"/>
    <cellStyle name="計算 2" xfId="34" xr:uid="{00000000-0005-0000-0000-00004F000000}"/>
    <cellStyle name="警告文 2" xfId="35" xr:uid="{00000000-0005-0000-0000-000050000000}"/>
    <cellStyle name="桁区切り" xfId="1" builtinId="6"/>
    <cellStyle name="見出し 1 2" xfId="36" xr:uid="{00000000-0005-0000-0000-000051000000}"/>
    <cellStyle name="見出し 2 2" xfId="37" xr:uid="{00000000-0005-0000-0000-000052000000}"/>
    <cellStyle name="見出し 3 2" xfId="38" xr:uid="{00000000-0005-0000-0000-000053000000}"/>
    <cellStyle name="見出し 4 2" xfId="39" xr:uid="{00000000-0005-0000-0000-000054000000}"/>
    <cellStyle name="集計 2" xfId="40" xr:uid="{00000000-0005-0000-0000-000055000000}"/>
    <cellStyle name="出力 2" xfId="41" xr:uid="{00000000-0005-0000-0000-000056000000}"/>
    <cellStyle name="説明文 2" xfId="42" xr:uid="{00000000-0005-0000-0000-000057000000}"/>
    <cellStyle name="入力 2" xfId="43" xr:uid="{00000000-0005-0000-0000-000058000000}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  <cellStyle name="良い 2" xfId="44" xr:uid="{00000000-0005-0000-0000-00005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5" t="s">
        <v>0</v>
      </c>
      <c r="B1" s="385"/>
      <c r="C1" s="385"/>
      <c r="D1" s="385"/>
      <c r="E1" s="74" t="s">
        <v>298</v>
      </c>
      <c r="F1" s="2"/>
      <c r="AA1" s="391" t="s">
        <v>105</v>
      </c>
      <c r="AB1" s="391"/>
    </row>
    <row r="2" spans="1:38">
      <c r="AA2" s="392" t="s">
        <v>106</v>
      </c>
      <c r="AB2" s="392"/>
      <c r="AC2" s="393" t="s">
        <v>107</v>
      </c>
      <c r="AD2" s="395" t="s">
        <v>108</v>
      </c>
      <c r="AE2" s="396"/>
      <c r="AF2" s="397"/>
      <c r="AG2" s="392" t="s">
        <v>109</v>
      </c>
      <c r="AH2" s="392" t="s">
        <v>110</v>
      </c>
      <c r="AI2" s="392" t="s">
        <v>111</v>
      </c>
      <c r="AJ2" s="392" t="s">
        <v>112</v>
      </c>
      <c r="AK2" s="392" t="s">
        <v>113</v>
      </c>
    </row>
    <row r="3" spans="1:38" ht="14.25">
      <c r="A3" s="22" t="s">
        <v>104</v>
      </c>
      <c r="AA3" s="392"/>
      <c r="AB3" s="392"/>
      <c r="AC3" s="394"/>
      <c r="AD3" s="143"/>
      <c r="AE3" s="142" t="s">
        <v>126</v>
      </c>
      <c r="AF3" s="142" t="s">
        <v>127</v>
      </c>
      <c r="AG3" s="392"/>
      <c r="AH3" s="392"/>
      <c r="AI3" s="392"/>
      <c r="AJ3" s="392"/>
      <c r="AK3" s="392"/>
    </row>
    <row r="4" spans="1:38">
      <c r="AA4" s="393" t="str">
        <f>E1</f>
        <v>千葉市</v>
      </c>
      <c r="AB4" s="144" t="s">
        <v>114</v>
      </c>
      <c r="AC4" s="145">
        <f>F22</f>
        <v>472141</v>
      </c>
      <c r="AD4" s="145">
        <f>F9</f>
        <v>190000</v>
      </c>
      <c r="AE4" s="145">
        <f>F10</f>
        <v>96709</v>
      </c>
      <c r="AF4" s="145">
        <f>F13</f>
        <v>67681</v>
      </c>
      <c r="AG4" s="145">
        <f>F14</f>
        <v>2464</v>
      </c>
      <c r="AH4" s="145">
        <f>F15</f>
        <v>14600</v>
      </c>
      <c r="AI4" s="145">
        <f>F17</f>
        <v>84409</v>
      </c>
      <c r="AJ4" s="145">
        <f>F20</f>
        <v>67361</v>
      </c>
      <c r="AK4" s="145">
        <f>F21</f>
        <v>73913</v>
      </c>
      <c r="AL4" s="146"/>
    </row>
    <row r="5" spans="1:38">
      <c r="A5" s="21" t="s">
        <v>272</v>
      </c>
      <c r="AA5" s="399"/>
      <c r="AB5" s="144" t="s">
        <v>115</v>
      </c>
      <c r="AC5" s="147"/>
      <c r="AD5" s="147">
        <f>G9</f>
        <v>40.242215778761</v>
      </c>
      <c r="AE5" s="147">
        <f>G10</f>
        <v>20.483076030253674</v>
      </c>
      <c r="AF5" s="147">
        <f>G13</f>
        <v>14.334912663801703</v>
      </c>
      <c r="AG5" s="147">
        <f>G14</f>
        <v>0.52187799830982695</v>
      </c>
      <c r="AH5" s="147">
        <f>G15</f>
        <v>3.0922965808942666</v>
      </c>
      <c r="AI5" s="147">
        <f>G17</f>
        <v>17.877922061418094</v>
      </c>
      <c r="AJ5" s="147">
        <f>G20</f>
        <v>14.267136300384841</v>
      </c>
      <c r="AK5" s="147">
        <f>G21</f>
        <v>15.654857341345064</v>
      </c>
    </row>
    <row r="6" spans="1:38" ht="14.25">
      <c r="A6" s="3"/>
      <c r="G6" s="389" t="s">
        <v>128</v>
      </c>
      <c r="H6" s="390"/>
      <c r="I6" s="390"/>
      <c r="AA6" s="394"/>
      <c r="AB6" s="144" t="s">
        <v>116</v>
      </c>
      <c r="AC6" s="147">
        <f>I22</f>
        <v>0.62852734061962234</v>
      </c>
      <c r="AD6" s="147">
        <f>I9</f>
        <v>-5.2841475573280121</v>
      </c>
      <c r="AE6" s="147">
        <f>I10</f>
        <v>-8.2996719197436004</v>
      </c>
      <c r="AF6" s="147">
        <f>I13</f>
        <v>-2.5120633777457657</v>
      </c>
      <c r="AG6" s="147">
        <f>I14</f>
        <v>-11.143166245943025</v>
      </c>
      <c r="AH6" s="147">
        <f>I15</f>
        <v>-0.25959830577947374</v>
      </c>
      <c r="AI6" s="147">
        <f>I17</f>
        <v>2.6536295863889059</v>
      </c>
      <c r="AJ6" s="147">
        <f>I20</f>
        <v>24.932304610705145</v>
      </c>
      <c r="AK6" s="147">
        <f>I21</f>
        <v>-5.0046910946315855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86" t="s">
        <v>80</v>
      </c>
      <c r="B9" s="386" t="s">
        <v>81</v>
      </c>
      <c r="C9" s="47" t="s">
        <v>3</v>
      </c>
      <c r="D9" s="48"/>
      <c r="E9" s="49"/>
      <c r="F9" s="75">
        <v>190000</v>
      </c>
      <c r="G9" s="76">
        <f t="shared" ref="G9:G22" si="0">F9/$F$22*100</f>
        <v>40.242215778761</v>
      </c>
      <c r="H9" s="377">
        <v>200600</v>
      </c>
      <c r="I9" s="77">
        <f t="shared" ref="I9:I21" si="1">(F9/H9-1)*100</f>
        <v>-5.2841475573280121</v>
      </c>
      <c r="AA9" s="401" t="s">
        <v>105</v>
      </c>
      <c r="AB9" s="402"/>
      <c r="AC9" s="403" t="s">
        <v>117</v>
      </c>
    </row>
    <row r="10" spans="1:38" ht="18" customHeight="1">
      <c r="A10" s="387"/>
      <c r="B10" s="387"/>
      <c r="C10" s="8"/>
      <c r="D10" s="50" t="s">
        <v>22</v>
      </c>
      <c r="E10" s="30"/>
      <c r="F10" s="78">
        <v>96709</v>
      </c>
      <c r="G10" s="79">
        <f t="shared" si="0"/>
        <v>20.483076030253674</v>
      </c>
      <c r="H10" s="378">
        <v>105462</v>
      </c>
      <c r="I10" s="80">
        <f t="shared" si="1"/>
        <v>-8.2996719197436004</v>
      </c>
      <c r="AA10" s="392" t="s">
        <v>106</v>
      </c>
      <c r="AB10" s="392"/>
      <c r="AC10" s="403"/>
      <c r="AD10" s="395" t="s">
        <v>118</v>
      </c>
      <c r="AE10" s="396"/>
      <c r="AF10" s="397"/>
      <c r="AG10" s="395" t="s">
        <v>119</v>
      </c>
      <c r="AH10" s="400"/>
      <c r="AI10" s="398"/>
      <c r="AJ10" s="395" t="s">
        <v>120</v>
      </c>
      <c r="AK10" s="398"/>
    </row>
    <row r="11" spans="1:38" ht="18" customHeight="1">
      <c r="A11" s="387"/>
      <c r="B11" s="387"/>
      <c r="C11" s="34"/>
      <c r="D11" s="35"/>
      <c r="E11" s="33" t="s">
        <v>23</v>
      </c>
      <c r="F11" s="81">
        <v>85573</v>
      </c>
      <c r="G11" s="82">
        <f t="shared" si="0"/>
        <v>18.124458583346925</v>
      </c>
      <c r="H11" s="379">
        <v>89288</v>
      </c>
      <c r="I11" s="83">
        <f t="shared" si="1"/>
        <v>-4.1606934862467471</v>
      </c>
      <c r="AA11" s="392"/>
      <c r="AB11" s="392"/>
      <c r="AC11" s="401"/>
      <c r="AD11" s="143"/>
      <c r="AE11" s="142" t="s">
        <v>121</v>
      </c>
      <c r="AF11" s="142" t="s">
        <v>122</v>
      </c>
      <c r="AG11" s="143"/>
      <c r="AH11" s="142" t="s">
        <v>123</v>
      </c>
      <c r="AI11" s="142" t="s">
        <v>124</v>
      </c>
      <c r="AJ11" s="143"/>
      <c r="AK11" s="148" t="s">
        <v>125</v>
      </c>
    </row>
    <row r="12" spans="1:38" ht="18" customHeight="1">
      <c r="A12" s="387"/>
      <c r="B12" s="387"/>
      <c r="C12" s="34"/>
      <c r="D12" s="36"/>
      <c r="E12" s="33" t="s">
        <v>24</v>
      </c>
      <c r="F12" s="81">
        <v>5880</v>
      </c>
      <c r="G12" s="82">
        <f>F12/$F$22*100</f>
        <v>1.2453906777848143</v>
      </c>
      <c r="H12" s="379">
        <v>10989</v>
      </c>
      <c r="I12" s="83">
        <f t="shared" si="1"/>
        <v>-46.491946491946493</v>
      </c>
      <c r="AA12" s="393" t="str">
        <f>E1</f>
        <v>千葉市</v>
      </c>
      <c r="AB12" s="144" t="s">
        <v>114</v>
      </c>
      <c r="AC12" s="145">
        <f>F40</f>
        <v>472141</v>
      </c>
      <c r="AD12" s="145">
        <f>F23</f>
        <v>270194</v>
      </c>
      <c r="AE12" s="145">
        <f>F24</f>
        <v>100305</v>
      </c>
      <c r="AF12" s="145">
        <f>F26</f>
        <v>53261</v>
      </c>
      <c r="AG12" s="145">
        <f>F27</f>
        <v>155124</v>
      </c>
      <c r="AH12" s="145">
        <f>F28</f>
        <v>60938</v>
      </c>
      <c r="AI12" s="145">
        <f>F32</f>
        <v>2348</v>
      </c>
      <c r="AJ12" s="145">
        <f>F34</f>
        <v>46823</v>
      </c>
      <c r="AK12" s="145">
        <f>F35</f>
        <v>46151</v>
      </c>
      <c r="AL12" s="149"/>
    </row>
    <row r="13" spans="1:38" ht="18" customHeight="1">
      <c r="A13" s="387"/>
      <c r="B13" s="387"/>
      <c r="C13" s="11"/>
      <c r="D13" s="31" t="s">
        <v>25</v>
      </c>
      <c r="E13" s="32"/>
      <c r="F13" s="84">
        <v>67681</v>
      </c>
      <c r="G13" s="85">
        <f t="shared" si="0"/>
        <v>14.334912663801703</v>
      </c>
      <c r="H13" s="380">
        <v>69425</v>
      </c>
      <c r="I13" s="86">
        <f t="shared" si="1"/>
        <v>-2.5120633777457657</v>
      </c>
      <c r="AA13" s="399"/>
      <c r="AB13" s="144" t="s">
        <v>115</v>
      </c>
      <c r="AC13" s="147"/>
      <c r="AD13" s="147">
        <f>G23</f>
        <v>57.227396053297639</v>
      </c>
      <c r="AE13" s="147">
        <f>G24</f>
        <v>21.244712914150647</v>
      </c>
      <c r="AF13" s="147">
        <f>G26</f>
        <v>11.28074028732942</v>
      </c>
      <c r="AG13" s="147">
        <f>G27</f>
        <v>32.855439370865909</v>
      </c>
      <c r="AH13" s="147">
        <f>G28</f>
        <v>12.906737605927043</v>
      </c>
      <c r="AI13" s="147">
        <f>G32</f>
        <v>0.49730906657121499</v>
      </c>
      <c r="AJ13" s="147">
        <f>G34</f>
        <v>9.9171645758364555</v>
      </c>
      <c r="AK13" s="147">
        <f>G35</f>
        <v>9.7748342126610481</v>
      </c>
    </row>
    <row r="14" spans="1:38" ht="18" customHeight="1">
      <c r="A14" s="387"/>
      <c r="B14" s="387"/>
      <c r="C14" s="52" t="s">
        <v>4</v>
      </c>
      <c r="D14" s="53"/>
      <c r="E14" s="54"/>
      <c r="F14" s="81">
        <v>2464</v>
      </c>
      <c r="G14" s="82">
        <f t="shared" si="0"/>
        <v>0.52187799830982695</v>
      </c>
      <c r="H14" s="379">
        <v>2773</v>
      </c>
      <c r="I14" s="83">
        <f t="shared" si="1"/>
        <v>-11.143166245943025</v>
      </c>
      <c r="AA14" s="394"/>
      <c r="AB14" s="144" t="s">
        <v>116</v>
      </c>
      <c r="AC14" s="147">
        <f>I40</f>
        <v>0.62852734061962234</v>
      </c>
      <c r="AD14" s="147">
        <f>I23</f>
        <v>1.4950378267108322</v>
      </c>
      <c r="AE14" s="147">
        <f>I24</f>
        <v>-0.46144685918427797</v>
      </c>
      <c r="AF14" s="147">
        <f>I26</f>
        <v>3.5158983129907506</v>
      </c>
      <c r="AG14" s="147">
        <f>I27</f>
        <v>-2.0335472136613908</v>
      </c>
      <c r="AH14" s="147">
        <f>I28</f>
        <v>3.3215212194170896</v>
      </c>
      <c r="AI14" s="147">
        <f>I32</f>
        <v>3.8019451812555172</v>
      </c>
      <c r="AJ14" s="147">
        <f>I34</f>
        <v>4.9043330196711032</v>
      </c>
      <c r="AK14" s="147">
        <f>I35</f>
        <v>3.5286464175153576</v>
      </c>
    </row>
    <row r="15" spans="1:38" ht="18" customHeight="1">
      <c r="A15" s="387"/>
      <c r="B15" s="387"/>
      <c r="C15" s="52" t="s">
        <v>5</v>
      </c>
      <c r="D15" s="53"/>
      <c r="E15" s="54"/>
      <c r="F15" s="81">
        <v>14600</v>
      </c>
      <c r="G15" s="82">
        <f t="shared" si="0"/>
        <v>3.0922965808942666</v>
      </c>
      <c r="H15" s="379">
        <v>14638</v>
      </c>
      <c r="I15" s="83">
        <f t="shared" si="1"/>
        <v>-0.25959830577947374</v>
      </c>
    </row>
    <row r="16" spans="1:38" ht="18" customHeight="1">
      <c r="A16" s="387"/>
      <c r="B16" s="387"/>
      <c r="C16" s="52" t="s">
        <v>26</v>
      </c>
      <c r="D16" s="53"/>
      <c r="E16" s="54"/>
      <c r="F16" s="81">
        <v>10622</v>
      </c>
      <c r="G16" s="82">
        <f t="shared" si="0"/>
        <v>2.2497516631684178</v>
      </c>
      <c r="H16" s="379">
        <v>10651</v>
      </c>
      <c r="I16" s="83">
        <f>(F16/H16-1)*100</f>
        <v>-0.27227490376490193</v>
      </c>
    </row>
    <row r="17" spans="1:9" ht="18" customHeight="1">
      <c r="A17" s="387"/>
      <c r="B17" s="387"/>
      <c r="C17" s="52" t="s">
        <v>6</v>
      </c>
      <c r="D17" s="53"/>
      <c r="E17" s="54"/>
      <c r="F17" s="81">
        <v>84409</v>
      </c>
      <c r="G17" s="82">
        <f t="shared" si="0"/>
        <v>17.877922061418094</v>
      </c>
      <c r="H17" s="379">
        <v>82227</v>
      </c>
      <c r="I17" s="83">
        <f t="shared" si="1"/>
        <v>2.6536295863889059</v>
      </c>
    </row>
    <row r="18" spans="1:9" ht="18" customHeight="1">
      <c r="A18" s="387"/>
      <c r="B18" s="387"/>
      <c r="C18" s="52" t="s">
        <v>27</v>
      </c>
      <c r="D18" s="53"/>
      <c r="E18" s="54"/>
      <c r="F18" s="81">
        <v>24887</v>
      </c>
      <c r="G18" s="82">
        <f t="shared" si="0"/>
        <v>5.2710948636106583</v>
      </c>
      <c r="H18" s="379">
        <v>22003</v>
      </c>
      <c r="I18" s="83">
        <f t="shared" si="1"/>
        <v>13.107303549515969</v>
      </c>
    </row>
    <row r="19" spans="1:9" ht="18" customHeight="1">
      <c r="A19" s="387"/>
      <c r="B19" s="387"/>
      <c r="C19" s="52" t="s">
        <v>28</v>
      </c>
      <c r="D19" s="53"/>
      <c r="E19" s="54"/>
      <c r="F19" s="81">
        <v>3885</v>
      </c>
      <c r="G19" s="82">
        <f t="shared" si="0"/>
        <v>0.82284741210782375</v>
      </c>
      <c r="H19" s="379">
        <v>4575</v>
      </c>
      <c r="I19" s="83">
        <f t="shared" si="1"/>
        <v>-15.081967213114755</v>
      </c>
    </row>
    <row r="20" spans="1:9" ht="18" customHeight="1">
      <c r="A20" s="387"/>
      <c r="B20" s="387"/>
      <c r="C20" s="52" t="s">
        <v>7</v>
      </c>
      <c r="D20" s="53"/>
      <c r="E20" s="54"/>
      <c r="F20" s="81">
        <v>67361</v>
      </c>
      <c r="G20" s="82">
        <f t="shared" si="0"/>
        <v>14.267136300384841</v>
      </c>
      <c r="H20" s="379">
        <v>53918</v>
      </c>
      <c r="I20" s="83">
        <f t="shared" si="1"/>
        <v>24.932304610705145</v>
      </c>
    </row>
    <row r="21" spans="1:9" ht="18" customHeight="1">
      <c r="A21" s="387"/>
      <c r="B21" s="387"/>
      <c r="C21" s="57" t="s">
        <v>8</v>
      </c>
      <c r="D21" s="58"/>
      <c r="E21" s="56"/>
      <c r="F21" s="87">
        <f>+F22-F9-F14-F15-F16-F17-F18-F19-F20</f>
        <v>73913</v>
      </c>
      <c r="G21" s="88">
        <f t="shared" si="0"/>
        <v>15.654857341345064</v>
      </c>
      <c r="H21" s="381">
        <v>77807</v>
      </c>
      <c r="I21" s="89">
        <f t="shared" si="1"/>
        <v>-5.0046910946315855</v>
      </c>
    </row>
    <row r="22" spans="1:9" ht="18" customHeight="1">
      <c r="A22" s="387"/>
      <c r="B22" s="388"/>
      <c r="C22" s="59" t="s">
        <v>9</v>
      </c>
      <c r="D22" s="37"/>
      <c r="E22" s="60"/>
      <c r="F22" s="90">
        <v>472141</v>
      </c>
      <c r="G22" s="91">
        <f t="shared" si="0"/>
        <v>100</v>
      </c>
      <c r="H22" s="382">
        <f>SUM(H9,H14:H21)</f>
        <v>469192</v>
      </c>
      <c r="I22" s="376">
        <f t="shared" ref="I22:I40" si="2">(F22/H22-1)*100</f>
        <v>0.62852734061962234</v>
      </c>
    </row>
    <row r="23" spans="1:9" ht="18" customHeight="1">
      <c r="A23" s="387"/>
      <c r="B23" s="386" t="s">
        <v>82</v>
      </c>
      <c r="C23" s="4" t="s">
        <v>10</v>
      </c>
      <c r="D23" s="5"/>
      <c r="E23" s="23"/>
      <c r="F23" s="75">
        <v>270194</v>
      </c>
      <c r="G23" s="76">
        <f t="shared" ref="G23:G37" si="3">F23/$F$40*100</f>
        <v>57.227396053297639</v>
      </c>
      <c r="H23" s="383">
        <v>266214</v>
      </c>
      <c r="I23" s="92">
        <f t="shared" si="2"/>
        <v>1.4950378267108322</v>
      </c>
    </row>
    <row r="24" spans="1:9" ht="18" customHeight="1">
      <c r="A24" s="387"/>
      <c r="B24" s="387"/>
      <c r="C24" s="8"/>
      <c r="D24" s="10" t="s">
        <v>11</v>
      </c>
      <c r="E24" s="38"/>
      <c r="F24" s="81">
        <v>100305</v>
      </c>
      <c r="G24" s="82">
        <f t="shared" si="3"/>
        <v>21.244712914150647</v>
      </c>
      <c r="H24" s="379">
        <v>100770</v>
      </c>
      <c r="I24" s="83">
        <f t="shared" si="2"/>
        <v>-0.46144685918427797</v>
      </c>
    </row>
    <row r="25" spans="1:9" ht="18" customHeight="1">
      <c r="A25" s="387"/>
      <c r="B25" s="387"/>
      <c r="C25" s="8"/>
      <c r="D25" s="10" t="s">
        <v>29</v>
      </c>
      <c r="E25" s="38"/>
      <c r="F25" s="81">
        <v>116628</v>
      </c>
      <c r="G25" s="82">
        <f t="shared" si="3"/>
        <v>24.70194285181757</v>
      </c>
      <c r="H25" s="379">
        <v>113992</v>
      </c>
      <c r="I25" s="83">
        <f t="shared" si="2"/>
        <v>2.3124429784546319</v>
      </c>
    </row>
    <row r="26" spans="1:9" ht="18" customHeight="1">
      <c r="A26" s="387"/>
      <c r="B26" s="387"/>
      <c r="C26" s="11"/>
      <c r="D26" s="10" t="s">
        <v>12</v>
      </c>
      <c r="E26" s="38"/>
      <c r="F26" s="81">
        <v>53261</v>
      </c>
      <c r="G26" s="82">
        <f t="shared" si="3"/>
        <v>11.28074028732942</v>
      </c>
      <c r="H26" s="379">
        <v>51452</v>
      </c>
      <c r="I26" s="83">
        <f t="shared" si="2"/>
        <v>3.5158983129907506</v>
      </c>
    </row>
    <row r="27" spans="1:9" ht="18" customHeight="1">
      <c r="A27" s="387"/>
      <c r="B27" s="387"/>
      <c r="C27" s="8" t="s">
        <v>13</v>
      </c>
      <c r="D27" s="14"/>
      <c r="E27" s="25"/>
      <c r="F27" s="75">
        <v>155124</v>
      </c>
      <c r="G27" s="76">
        <f t="shared" si="3"/>
        <v>32.855439370865909</v>
      </c>
      <c r="H27" s="383">
        <v>158344</v>
      </c>
      <c r="I27" s="92">
        <f t="shared" si="2"/>
        <v>-2.0335472136613908</v>
      </c>
    </row>
    <row r="28" spans="1:9" ht="18" customHeight="1">
      <c r="A28" s="387"/>
      <c r="B28" s="387"/>
      <c r="C28" s="8"/>
      <c r="D28" s="10" t="s">
        <v>14</v>
      </c>
      <c r="E28" s="38"/>
      <c r="F28" s="81">
        <v>60938</v>
      </c>
      <c r="G28" s="82">
        <f t="shared" si="3"/>
        <v>12.906737605927043</v>
      </c>
      <c r="H28" s="379">
        <v>58979</v>
      </c>
      <c r="I28" s="83">
        <f t="shared" si="2"/>
        <v>3.3215212194170896</v>
      </c>
    </row>
    <row r="29" spans="1:9" ht="18" customHeight="1">
      <c r="A29" s="387"/>
      <c r="B29" s="387"/>
      <c r="C29" s="8"/>
      <c r="D29" s="10" t="s">
        <v>30</v>
      </c>
      <c r="E29" s="38"/>
      <c r="F29" s="81">
        <v>9184</v>
      </c>
      <c r="G29" s="82">
        <f t="shared" si="3"/>
        <v>1.9451816300639004</v>
      </c>
      <c r="H29" s="379">
        <v>10200</v>
      </c>
      <c r="I29" s="83">
        <f t="shared" si="2"/>
        <v>-9.9607843137254903</v>
      </c>
    </row>
    <row r="30" spans="1:9" ht="18" customHeight="1">
      <c r="A30" s="387"/>
      <c r="B30" s="387"/>
      <c r="C30" s="8"/>
      <c r="D30" s="10" t="s">
        <v>31</v>
      </c>
      <c r="E30" s="38"/>
      <c r="F30" s="81">
        <v>29864</v>
      </c>
      <c r="G30" s="82">
        <f t="shared" si="3"/>
        <v>6.3252291158785194</v>
      </c>
      <c r="H30" s="379">
        <v>28445</v>
      </c>
      <c r="I30" s="83">
        <f t="shared" si="2"/>
        <v>4.9885744419054356</v>
      </c>
    </row>
    <row r="31" spans="1:9" ht="18" customHeight="1">
      <c r="A31" s="387"/>
      <c r="B31" s="387"/>
      <c r="C31" s="8"/>
      <c r="D31" s="10" t="s">
        <v>32</v>
      </c>
      <c r="E31" s="38"/>
      <c r="F31" s="81">
        <v>30358</v>
      </c>
      <c r="G31" s="82">
        <f t="shared" si="3"/>
        <v>6.4298588769032978</v>
      </c>
      <c r="H31" s="379">
        <v>29840</v>
      </c>
      <c r="I31" s="83">
        <f t="shared" si="2"/>
        <v>1.7359249329758741</v>
      </c>
    </row>
    <row r="32" spans="1:9" ht="18" customHeight="1">
      <c r="A32" s="387"/>
      <c r="B32" s="387"/>
      <c r="C32" s="8"/>
      <c r="D32" s="10" t="s">
        <v>15</v>
      </c>
      <c r="E32" s="38"/>
      <c r="F32" s="81">
        <v>2348</v>
      </c>
      <c r="G32" s="82">
        <f t="shared" si="3"/>
        <v>0.49730906657121499</v>
      </c>
      <c r="H32" s="379">
        <v>2262</v>
      </c>
      <c r="I32" s="83">
        <f t="shared" si="2"/>
        <v>3.8019451812555172</v>
      </c>
    </row>
    <row r="33" spans="1:9" ht="18" customHeight="1">
      <c r="A33" s="387"/>
      <c r="B33" s="387"/>
      <c r="C33" s="11"/>
      <c r="D33" s="10" t="s">
        <v>33</v>
      </c>
      <c r="E33" s="38"/>
      <c r="F33" s="81">
        <v>21929</v>
      </c>
      <c r="G33" s="82">
        <f t="shared" si="3"/>
        <v>4.6445871042760531</v>
      </c>
      <c r="H33" s="379">
        <v>28315</v>
      </c>
      <c r="I33" s="83">
        <f t="shared" si="2"/>
        <v>-22.553416916828539</v>
      </c>
    </row>
    <row r="34" spans="1:9" ht="18" customHeight="1">
      <c r="A34" s="387"/>
      <c r="B34" s="387"/>
      <c r="C34" s="8" t="s">
        <v>16</v>
      </c>
      <c r="D34" s="14"/>
      <c r="E34" s="25"/>
      <c r="F34" s="75">
        <v>46823</v>
      </c>
      <c r="G34" s="76">
        <f t="shared" si="3"/>
        <v>9.9171645758364555</v>
      </c>
      <c r="H34" s="383">
        <v>44634</v>
      </c>
      <c r="I34" s="92">
        <f t="shared" si="2"/>
        <v>4.9043330196711032</v>
      </c>
    </row>
    <row r="35" spans="1:9" ht="18" customHeight="1">
      <c r="A35" s="387"/>
      <c r="B35" s="387"/>
      <c r="C35" s="8"/>
      <c r="D35" s="39" t="s">
        <v>17</v>
      </c>
      <c r="E35" s="40"/>
      <c r="F35" s="78">
        <v>46151</v>
      </c>
      <c r="G35" s="79">
        <f t="shared" si="3"/>
        <v>9.7748342126610481</v>
      </c>
      <c r="H35" s="378">
        <v>44578</v>
      </c>
      <c r="I35" s="80">
        <f t="shared" si="2"/>
        <v>3.5286464175153576</v>
      </c>
    </row>
    <row r="36" spans="1:9" ht="18" customHeight="1">
      <c r="A36" s="387"/>
      <c r="B36" s="387"/>
      <c r="C36" s="8"/>
      <c r="D36" s="41"/>
      <c r="E36" s="137" t="s">
        <v>103</v>
      </c>
      <c r="F36" s="81">
        <v>10494</v>
      </c>
      <c r="G36" s="82">
        <f t="shared" si="3"/>
        <v>2.2226411178016736</v>
      </c>
      <c r="H36" s="379">
        <v>13325</v>
      </c>
      <c r="I36" s="83">
        <f>(F36/H36-1)*100</f>
        <v>-21.245778611632272</v>
      </c>
    </row>
    <row r="37" spans="1:9" ht="18" customHeight="1">
      <c r="A37" s="387"/>
      <c r="B37" s="387"/>
      <c r="C37" s="8"/>
      <c r="D37" s="12"/>
      <c r="E37" s="33" t="s">
        <v>34</v>
      </c>
      <c r="F37" s="81">
        <v>35657</v>
      </c>
      <c r="G37" s="82">
        <f t="shared" si="3"/>
        <v>7.5521930948593745</v>
      </c>
      <c r="H37" s="379">
        <v>31253</v>
      </c>
      <c r="I37" s="83">
        <f t="shared" si="2"/>
        <v>14.091447221066788</v>
      </c>
    </row>
    <row r="38" spans="1:9" ht="18" customHeight="1">
      <c r="A38" s="387"/>
      <c r="B38" s="387"/>
      <c r="C38" s="8"/>
      <c r="D38" s="61" t="s">
        <v>35</v>
      </c>
      <c r="E38" s="54"/>
      <c r="F38" s="81">
        <v>672</v>
      </c>
      <c r="G38" s="79">
        <f>F38/$F$40*100</f>
        <v>0.14233036317540734</v>
      </c>
      <c r="H38" s="379">
        <v>56</v>
      </c>
      <c r="I38" s="83">
        <f t="shared" si="2"/>
        <v>1100</v>
      </c>
    </row>
    <row r="39" spans="1:9" ht="18" customHeight="1">
      <c r="A39" s="387"/>
      <c r="B39" s="387"/>
      <c r="C39" s="6"/>
      <c r="D39" s="55" t="s">
        <v>36</v>
      </c>
      <c r="E39" s="56"/>
      <c r="F39" s="330">
        <v>0</v>
      </c>
      <c r="G39" s="88">
        <f>F39/$F$40*100</f>
        <v>0</v>
      </c>
      <c r="H39" s="381">
        <v>0</v>
      </c>
      <c r="I39" s="89" t="e">
        <f t="shared" si="2"/>
        <v>#DIV/0!</v>
      </c>
    </row>
    <row r="40" spans="1:9" ht="18" customHeight="1">
      <c r="A40" s="388"/>
      <c r="B40" s="388"/>
      <c r="C40" s="6" t="s">
        <v>18</v>
      </c>
      <c r="D40" s="7"/>
      <c r="E40" s="24"/>
      <c r="F40" s="90">
        <f>SUM(F23,F27,F34)</f>
        <v>472141</v>
      </c>
      <c r="G40" s="247">
        <f>F40/$F$40*100</f>
        <v>100</v>
      </c>
      <c r="H40" s="382">
        <f>SUM(H23,H27,H34)</f>
        <v>469192</v>
      </c>
      <c r="I40" s="376">
        <f t="shared" si="2"/>
        <v>0.62852734061962234</v>
      </c>
    </row>
    <row r="41" spans="1:9" ht="18" customHeight="1">
      <c r="A41" s="135" t="s">
        <v>19</v>
      </c>
      <c r="B41" s="135"/>
    </row>
    <row r="42" spans="1:9" ht="18" customHeight="1">
      <c r="A42" s="136" t="s">
        <v>20</v>
      </c>
      <c r="B42" s="135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331" t="s">
        <v>298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429" t="s">
        <v>45</v>
      </c>
      <c r="B6" s="430"/>
      <c r="C6" s="430"/>
      <c r="D6" s="430"/>
      <c r="E6" s="431"/>
      <c r="F6" s="408" t="s">
        <v>287</v>
      </c>
      <c r="G6" s="409"/>
      <c r="H6" s="408" t="s">
        <v>290</v>
      </c>
      <c r="I6" s="409"/>
      <c r="J6" s="408" t="s">
        <v>291</v>
      </c>
      <c r="K6" s="409"/>
      <c r="L6" s="404"/>
      <c r="M6" s="405"/>
      <c r="N6" s="404"/>
      <c r="O6" s="405"/>
    </row>
    <row r="7" spans="1:25" ht="15.95" customHeight="1">
      <c r="A7" s="432"/>
      <c r="B7" s="433"/>
      <c r="C7" s="433"/>
      <c r="D7" s="433"/>
      <c r="E7" s="434"/>
      <c r="F7" s="268" t="s">
        <v>288</v>
      </c>
      <c r="G7" s="281" t="s">
        <v>1</v>
      </c>
      <c r="H7" s="268" t="s">
        <v>288</v>
      </c>
      <c r="I7" s="281" t="s">
        <v>1</v>
      </c>
      <c r="J7" s="268" t="s">
        <v>288</v>
      </c>
      <c r="K7" s="281" t="s">
        <v>1</v>
      </c>
      <c r="L7" s="150" t="s">
        <v>273</v>
      </c>
      <c r="M7" s="51" t="s">
        <v>1</v>
      </c>
      <c r="N7" s="150" t="s">
        <v>273</v>
      </c>
      <c r="O7" s="257" t="s">
        <v>1</v>
      </c>
    </row>
    <row r="8" spans="1:25" ht="15.95" customHeight="1">
      <c r="A8" s="435" t="s">
        <v>84</v>
      </c>
      <c r="B8" s="47" t="s">
        <v>46</v>
      </c>
      <c r="C8" s="48"/>
      <c r="D8" s="48"/>
      <c r="E8" s="93" t="s">
        <v>37</v>
      </c>
      <c r="F8" s="289">
        <v>2069.4580000000001</v>
      </c>
      <c r="G8" s="308">
        <v>2092.5439999999999</v>
      </c>
      <c r="H8" s="293">
        <f>21997253/1000</f>
        <v>21997.253000000001</v>
      </c>
      <c r="I8" s="288">
        <v>22016.881000000001</v>
      </c>
      <c r="J8" s="289">
        <v>29175.107</v>
      </c>
      <c r="K8" s="317">
        <v>29304.635999999999</v>
      </c>
      <c r="L8" s="105"/>
      <c r="M8" s="106"/>
      <c r="N8" s="105"/>
      <c r="O8" s="107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36"/>
      <c r="B9" s="14"/>
      <c r="C9" s="61" t="s">
        <v>47</v>
      </c>
      <c r="D9" s="53"/>
      <c r="E9" s="94" t="s">
        <v>38</v>
      </c>
      <c r="F9" s="275">
        <v>2043.623</v>
      </c>
      <c r="G9" s="309">
        <v>2066.7089999999998</v>
      </c>
      <c r="H9" s="295">
        <f>(15852105+5806172)/1000</f>
        <v>21658.276999999998</v>
      </c>
      <c r="I9" s="286">
        <v>21816.214</v>
      </c>
      <c r="J9" s="275">
        <v>29147.512999999999</v>
      </c>
      <c r="K9" s="318">
        <v>29279.371999999999</v>
      </c>
      <c r="L9" s="108"/>
      <c r="M9" s="110"/>
      <c r="N9" s="108"/>
      <c r="O9" s="11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36"/>
      <c r="B10" s="11"/>
      <c r="C10" s="61" t="s">
        <v>48</v>
      </c>
      <c r="D10" s="53"/>
      <c r="E10" s="94" t="s">
        <v>39</v>
      </c>
      <c r="F10" s="275">
        <v>25.835000000000001</v>
      </c>
      <c r="G10" s="309">
        <v>25.835000000000001</v>
      </c>
      <c r="H10" s="295">
        <f>338976/1000</f>
        <v>338.976</v>
      </c>
      <c r="I10" s="286">
        <v>200.667</v>
      </c>
      <c r="J10" s="316">
        <v>27.594000000000001</v>
      </c>
      <c r="K10" s="319">
        <v>25.263999999999999</v>
      </c>
      <c r="L10" s="108"/>
      <c r="M10" s="110"/>
      <c r="N10" s="108"/>
      <c r="O10" s="11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36"/>
      <c r="B11" s="66" t="s">
        <v>49</v>
      </c>
      <c r="C11" s="67"/>
      <c r="D11" s="67"/>
      <c r="E11" s="96" t="s">
        <v>40</v>
      </c>
      <c r="F11" s="278">
        <v>2069.4580000000001</v>
      </c>
      <c r="G11" s="310">
        <v>2092.5439999999999</v>
      </c>
      <c r="H11" s="296">
        <f>22788287/1000</f>
        <v>22788.287</v>
      </c>
      <c r="I11" s="287">
        <v>22434.478999999999</v>
      </c>
      <c r="J11" s="278">
        <v>28492.539000000001</v>
      </c>
      <c r="K11" s="320">
        <v>28905.762999999999</v>
      </c>
      <c r="L11" s="113"/>
      <c r="M11" s="114"/>
      <c r="N11" s="113"/>
      <c r="O11" s="11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36"/>
      <c r="B12" s="8"/>
      <c r="C12" s="61" t="s">
        <v>50</v>
      </c>
      <c r="D12" s="53"/>
      <c r="E12" s="94" t="s">
        <v>41</v>
      </c>
      <c r="F12" s="275">
        <f>2068.129+0.91</f>
        <v>2069.0389999999998</v>
      </c>
      <c r="G12" s="309">
        <v>2092.1179999999999</v>
      </c>
      <c r="H12" s="296">
        <f>(22149221+452007)/1000</f>
        <v>22601.227999999999</v>
      </c>
      <c r="I12" s="287">
        <v>22107.677</v>
      </c>
      <c r="J12" s="278">
        <v>28394.295999999998</v>
      </c>
      <c r="K12" s="320">
        <v>28895.213</v>
      </c>
      <c r="L12" s="108"/>
      <c r="M12" s="110"/>
      <c r="N12" s="108"/>
      <c r="O12" s="11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36"/>
      <c r="B13" s="14"/>
      <c r="C13" s="50" t="s">
        <v>51</v>
      </c>
      <c r="D13" s="68"/>
      <c r="E13" s="97" t="s">
        <v>42</v>
      </c>
      <c r="F13" s="279">
        <v>0.41899999999999998</v>
      </c>
      <c r="G13" s="311">
        <v>0.42599999999999999</v>
      </c>
      <c r="H13" s="302">
        <f>185059/1000</f>
        <v>185.059</v>
      </c>
      <c r="I13" s="303">
        <v>324.80200000000002</v>
      </c>
      <c r="J13" s="316">
        <v>98.242999999999995</v>
      </c>
      <c r="K13" s="319">
        <v>10.55</v>
      </c>
      <c r="L13" s="116"/>
      <c r="M13" s="117"/>
      <c r="N13" s="116"/>
      <c r="O13" s="11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36"/>
      <c r="B14" s="52" t="s">
        <v>52</v>
      </c>
      <c r="C14" s="53"/>
      <c r="D14" s="53"/>
      <c r="E14" s="94" t="s">
        <v>88</v>
      </c>
      <c r="F14" s="275">
        <f t="shared" ref="F14:K15" si="0">F9-F12</f>
        <v>-25.415999999999713</v>
      </c>
      <c r="G14" s="309">
        <f t="shared" si="0"/>
        <v>-25.409000000000106</v>
      </c>
      <c r="H14" s="295">
        <f t="shared" si="0"/>
        <v>-942.95100000000093</v>
      </c>
      <c r="I14" s="286">
        <f t="shared" si="0"/>
        <v>-291.46299999999974</v>
      </c>
      <c r="J14" s="275">
        <f t="shared" si="0"/>
        <v>753.21700000000055</v>
      </c>
      <c r="K14" s="318">
        <f t="shared" si="0"/>
        <v>384.15899999999965</v>
      </c>
      <c r="L14" s="139">
        <f t="shared" ref="L14:O14" si="1">L9-L12</f>
        <v>0</v>
      </c>
      <c r="M14" s="132">
        <f t="shared" si="1"/>
        <v>0</v>
      </c>
      <c r="N14" s="139">
        <f t="shared" si="1"/>
        <v>0</v>
      </c>
      <c r="O14" s="132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36"/>
      <c r="B15" s="52" t="s">
        <v>53</v>
      </c>
      <c r="C15" s="53"/>
      <c r="D15" s="53"/>
      <c r="E15" s="94" t="s">
        <v>89</v>
      </c>
      <c r="F15" s="275">
        <f t="shared" si="0"/>
        <v>25.416</v>
      </c>
      <c r="G15" s="309">
        <f t="shared" si="0"/>
        <v>25.409000000000002</v>
      </c>
      <c r="H15" s="295">
        <f t="shared" si="0"/>
        <v>153.917</v>
      </c>
      <c r="I15" s="286">
        <f t="shared" si="0"/>
        <v>-124.13500000000002</v>
      </c>
      <c r="J15" s="275">
        <f t="shared" si="0"/>
        <v>-70.649000000000001</v>
      </c>
      <c r="K15" s="318">
        <f t="shared" si="0"/>
        <v>14.713999999999999</v>
      </c>
      <c r="L15" s="139">
        <f t="shared" ref="L15:O15" si="2">L10-L13</f>
        <v>0</v>
      </c>
      <c r="M15" s="132">
        <f t="shared" si="2"/>
        <v>0</v>
      </c>
      <c r="N15" s="139">
        <f t="shared" si="2"/>
        <v>0</v>
      </c>
      <c r="O15" s="132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36"/>
      <c r="B16" s="52" t="s">
        <v>54</v>
      </c>
      <c r="C16" s="53"/>
      <c r="D16" s="53"/>
      <c r="E16" s="94" t="s">
        <v>90</v>
      </c>
      <c r="F16" s="279">
        <f>F8-F11</f>
        <v>0</v>
      </c>
      <c r="G16" s="311">
        <f t="shared" ref="G16:K16" si="3">G8-G11</f>
        <v>0</v>
      </c>
      <c r="H16" s="294">
        <f t="shared" si="3"/>
        <v>-791.03399999999965</v>
      </c>
      <c r="I16" s="304">
        <f t="shared" si="3"/>
        <v>-417.59799999999814</v>
      </c>
      <c r="J16" s="279">
        <f t="shared" si="3"/>
        <v>682.5679999999993</v>
      </c>
      <c r="K16" s="321">
        <f t="shared" si="3"/>
        <v>398.87299999999959</v>
      </c>
      <c r="L16" s="138">
        <f t="shared" ref="L16:O16" si="4">L8-L11</f>
        <v>0</v>
      </c>
      <c r="M16" s="127">
        <f t="shared" si="4"/>
        <v>0</v>
      </c>
      <c r="N16" s="138">
        <f t="shared" si="4"/>
        <v>0</v>
      </c>
      <c r="O16" s="127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36"/>
      <c r="B17" s="52" t="s">
        <v>55</v>
      </c>
      <c r="C17" s="53"/>
      <c r="D17" s="53"/>
      <c r="E17" s="43"/>
      <c r="F17" s="275"/>
      <c r="G17" s="309">
        <v>0</v>
      </c>
      <c r="H17" s="302">
        <v>0</v>
      </c>
      <c r="I17" s="303">
        <v>0</v>
      </c>
      <c r="J17" s="275">
        <v>0</v>
      </c>
      <c r="K17" s="318">
        <v>0</v>
      </c>
      <c r="L17" s="108"/>
      <c r="M17" s="110"/>
      <c r="N17" s="112"/>
      <c r="O17" s="1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37"/>
      <c r="B18" s="59" t="s">
        <v>56</v>
      </c>
      <c r="C18" s="37"/>
      <c r="D18" s="37"/>
      <c r="E18" s="15"/>
      <c r="F18" s="272"/>
      <c r="G18" s="312">
        <v>0</v>
      </c>
      <c r="H18" s="299">
        <v>0</v>
      </c>
      <c r="I18" s="305">
        <v>0</v>
      </c>
      <c r="J18" s="272">
        <v>0</v>
      </c>
      <c r="K18" s="292">
        <v>0</v>
      </c>
      <c r="L18" s="120"/>
      <c r="M18" s="121"/>
      <c r="N18" s="120"/>
      <c r="O18" s="12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36" t="s">
        <v>85</v>
      </c>
      <c r="B19" s="66" t="s">
        <v>57</v>
      </c>
      <c r="C19" s="69"/>
      <c r="D19" s="69"/>
      <c r="E19" s="98"/>
      <c r="F19" s="277">
        <v>1467.145</v>
      </c>
      <c r="G19" s="313">
        <v>1067.921</v>
      </c>
      <c r="H19" s="297">
        <f>3661228/1000</f>
        <v>3661.2280000000001</v>
      </c>
      <c r="I19" s="306">
        <v>3229.35</v>
      </c>
      <c r="J19" s="277">
        <v>18436.212</v>
      </c>
      <c r="K19" s="322">
        <v>17946.897000000001</v>
      </c>
      <c r="L19" s="123"/>
      <c r="M19" s="125"/>
      <c r="N19" s="123"/>
      <c r="O19" s="12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36"/>
      <c r="B20" s="13"/>
      <c r="C20" s="61" t="s">
        <v>58</v>
      </c>
      <c r="D20" s="53"/>
      <c r="E20" s="94"/>
      <c r="F20" s="275">
        <v>545</v>
      </c>
      <c r="G20" s="309">
        <v>135</v>
      </c>
      <c r="H20" s="295">
        <f>1298000/1000</f>
        <v>1298</v>
      </c>
      <c r="I20" s="286">
        <v>818</v>
      </c>
      <c r="J20" s="275">
        <v>12801</v>
      </c>
      <c r="K20" s="318">
        <v>13842</v>
      </c>
      <c r="L20" s="108"/>
      <c r="M20" s="110"/>
      <c r="N20" s="108"/>
      <c r="O20" s="11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36"/>
      <c r="B21" s="26" t="s">
        <v>59</v>
      </c>
      <c r="C21" s="67"/>
      <c r="D21" s="67"/>
      <c r="E21" s="96" t="s">
        <v>91</v>
      </c>
      <c r="F21" s="278">
        <v>1467.145</v>
      </c>
      <c r="G21" s="310">
        <v>1067.921</v>
      </c>
      <c r="H21" s="296">
        <f>3661228/1000</f>
        <v>3661.2280000000001</v>
      </c>
      <c r="I21" s="287">
        <v>3229.35</v>
      </c>
      <c r="J21" s="278">
        <v>18436.212</v>
      </c>
      <c r="K21" s="320">
        <v>17946.897000000001</v>
      </c>
      <c r="L21" s="113"/>
      <c r="M21" s="114"/>
      <c r="N21" s="113"/>
      <c r="O21" s="11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36"/>
      <c r="B22" s="66" t="s">
        <v>60</v>
      </c>
      <c r="C22" s="69"/>
      <c r="D22" s="69"/>
      <c r="E22" s="98" t="s">
        <v>92</v>
      </c>
      <c r="F22" s="277">
        <v>1952.421</v>
      </c>
      <c r="G22" s="313">
        <v>1544.96</v>
      </c>
      <c r="H22" s="297">
        <f>3661228/1000</f>
        <v>3661.2280000000001</v>
      </c>
      <c r="I22" s="306">
        <v>3269.35</v>
      </c>
      <c r="J22" s="277">
        <v>28473.163</v>
      </c>
      <c r="K22" s="322">
        <v>29322.688999999998</v>
      </c>
      <c r="L22" s="123"/>
      <c r="M22" s="125"/>
      <c r="N22" s="123"/>
      <c r="O22" s="12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36"/>
      <c r="B23" s="8" t="s">
        <v>61</v>
      </c>
      <c r="C23" s="50" t="s">
        <v>62</v>
      </c>
      <c r="D23" s="68"/>
      <c r="E23" s="97"/>
      <c r="F23" s="279">
        <v>1081.502</v>
      </c>
      <c r="G23" s="311">
        <v>1082.26</v>
      </c>
      <c r="H23" s="294">
        <f>1972027/1000</f>
        <v>1972.027</v>
      </c>
      <c r="I23" s="304">
        <v>1991.184</v>
      </c>
      <c r="J23" s="279">
        <v>16900.258000000002</v>
      </c>
      <c r="K23" s="321">
        <v>16728.321</v>
      </c>
      <c r="L23" s="116"/>
      <c r="M23" s="117"/>
      <c r="N23" s="116"/>
      <c r="O23" s="11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36"/>
      <c r="B24" s="52" t="s">
        <v>93</v>
      </c>
      <c r="C24" s="53"/>
      <c r="D24" s="53"/>
      <c r="E24" s="94" t="s">
        <v>94</v>
      </c>
      <c r="F24" s="275">
        <f t="shared" ref="F24:K24" si="5">F21-F22</f>
        <v>-485.27600000000007</v>
      </c>
      <c r="G24" s="309">
        <f t="shared" si="5"/>
        <v>-477.03899999999999</v>
      </c>
      <c r="H24" s="295">
        <f t="shared" si="5"/>
        <v>0</v>
      </c>
      <c r="I24" s="286">
        <f t="shared" si="5"/>
        <v>-40</v>
      </c>
      <c r="J24" s="275">
        <f t="shared" si="5"/>
        <v>-10036.951000000001</v>
      </c>
      <c r="K24" s="318">
        <f t="shared" si="5"/>
        <v>-11375.791999999998</v>
      </c>
      <c r="L24" s="139">
        <f t="shared" ref="L24:O24" si="6">L21-L22</f>
        <v>0</v>
      </c>
      <c r="M24" s="132">
        <f t="shared" si="6"/>
        <v>0</v>
      </c>
      <c r="N24" s="139">
        <f t="shared" si="6"/>
        <v>0</v>
      </c>
      <c r="O24" s="132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36"/>
      <c r="B25" s="104" t="s">
        <v>63</v>
      </c>
      <c r="C25" s="68"/>
      <c r="D25" s="68"/>
      <c r="E25" s="438" t="s">
        <v>95</v>
      </c>
      <c r="F25" s="414">
        <v>485.27600000000001</v>
      </c>
      <c r="G25" s="311">
        <v>477</v>
      </c>
      <c r="H25" s="442">
        <v>0</v>
      </c>
      <c r="I25" s="418">
        <v>40</v>
      </c>
      <c r="J25" s="414">
        <v>10036.950999999999</v>
      </c>
      <c r="K25" s="416">
        <v>11376</v>
      </c>
      <c r="L25" s="410"/>
      <c r="M25" s="412"/>
      <c r="N25" s="410"/>
      <c r="O25" s="412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36"/>
      <c r="B26" s="26" t="s">
        <v>64</v>
      </c>
      <c r="C26" s="67"/>
      <c r="D26" s="67"/>
      <c r="E26" s="439"/>
      <c r="F26" s="415"/>
      <c r="G26" s="314"/>
      <c r="H26" s="443"/>
      <c r="I26" s="419"/>
      <c r="J26" s="415"/>
      <c r="K26" s="417"/>
      <c r="L26" s="411"/>
      <c r="M26" s="413"/>
      <c r="N26" s="411"/>
      <c r="O26" s="413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37"/>
      <c r="B27" s="59" t="s">
        <v>96</v>
      </c>
      <c r="C27" s="37"/>
      <c r="D27" s="37"/>
      <c r="E27" s="99" t="s">
        <v>97</v>
      </c>
      <c r="F27" s="280">
        <f>F24+F25</f>
        <v>0</v>
      </c>
      <c r="G27" s="315">
        <v>0</v>
      </c>
      <c r="H27" s="298">
        <f t="shared" ref="H27:J27" si="7">H24+H25</f>
        <v>0</v>
      </c>
      <c r="I27" s="307">
        <f t="shared" si="7"/>
        <v>0</v>
      </c>
      <c r="J27" s="280">
        <f t="shared" si="7"/>
        <v>0</v>
      </c>
      <c r="K27" s="323">
        <v>0</v>
      </c>
      <c r="L27" s="140">
        <f t="shared" ref="L27:O27" si="8">L24+L25</f>
        <v>0</v>
      </c>
      <c r="M27" s="133">
        <f t="shared" si="8"/>
        <v>0</v>
      </c>
      <c r="N27" s="140">
        <f t="shared" si="8"/>
        <v>0</v>
      </c>
      <c r="O27" s="133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23" t="s">
        <v>65</v>
      </c>
      <c r="B30" s="424"/>
      <c r="C30" s="424"/>
      <c r="D30" s="424"/>
      <c r="E30" s="425"/>
      <c r="F30" s="406" t="s">
        <v>293</v>
      </c>
      <c r="G30" s="407"/>
      <c r="H30" s="406" t="s">
        <v>294</v>
      </c>
      <c r="I30" s="407"/>
      <c r="J30" s="406" t="s">
        <v>295</v>
      </c>
      <c r="K30" s="407"/>
      <c r="L30" s="406" t="s">
        <v>296</v>
      </c>
      <c r="M30" s="407"/>
      <c r="N30" s="406" t="s">
        <v>292</v>
      </c>
      <c r="O30" s="407"/>
      <c r="P30" s="131"/>
      <c r="Q30" s="72"/>
      <c r="R30" s="131"/>
      <c r="S30" s="72"/>
      <c r="T30" s="131"/>
      <c r="U30" s="72"/>
      <c r="V30" s="131"/>
      <c r="W30" s="72"/>
      <c r="X30" s="131"/>
      <c r="Y30" s="72"/>
    </row>
    <row r="31" spans="1:25" ht="15.95" customHeight="1">
      <c r="A31" s="426"/>
      <c r="B31" s="427"/>
      <c r="C31" s="427"/>
      <c r="D31" s="427"/>
      <c r="E31" s="428"/>
      <c r="F31" s="268" t="s">
        <v>288</v>
      </c>
      <c r="G31" s="284" t="s">
        <v>1</v>
      </c>
      <c r="H31" s="268" t="s">
        <v>288</v>
      </c>
      <c r="I31" s="284" t="s">
        <v>1</v>
      </c>
      <c r="J31" s="268" t="s">
        <v>288</v>
      </c>
      <c r="K31" s="284" t="s">
        <v>1</v>
      </c>
      <c r="L31" s="268" t="s">
        <v>288</v>
      </c>
      <c r="M31" s="284" t="s">
        <v>1</v>
      </c>
      <c r="N31" s="268" t="s">
        <v>288</v>
      </c>
      <c r="O31" s="284" t="s">
        <v>1</v>
      </c>
      <c r="P31" s="129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5" ht="15.95" customHeight="1">
      <c r="A32" s="435" t="s">
        <v>86</v>
      </c>
      <c r="B32" s="47" t="s">
        <v>46</v>
      </c>
      <c r="C32" s="48"/>
      <c r="D32" s="48"/>
      <c r="E32" s="16" t="s">
        <v>37</v>
      </c>
      <c r="F32" s="289">
        <v>866</v>
      </c>
      <c r="G32" s="308">
        <v>879</v>
      </c>
      <c r="H32" s="293">
        <v>846</v>
      </c>
      <c r="I32" s="288">
        <v>832</v>
      </c>
      <c r="J32" s="289"/>
      <c r="K32" s="308">
        <v>0</v>
      </c>
      <c r="L32" s="293">
        <v>3.7789999999999999</v>
      </c>
      <c r="M32" s="306">
        <v>3.7789999999999999</v>
      </c>
      <c r="N32" s="293">
        <v>261.08199999999999</v>
      </c>
      <c r="O32" s="288">
        <v>305</v>
      </c>
      <c r="P32" s="124"/>
      <c r="Q32" s="124"/>
      <c r="R32" s="124"/>
      <c r="S32" s="124"/>
      <c r="T32" s="130"/>
      <c r="U32" s="130"/>
      <c r="V32" s="124"/>
      <c r="W32" s="124"/>
      <c r="X32" s="130"/>
      <c r="Y32" s="130"/>
    </row>
    <row r="33" spans="1:25" ht="15.95" customHeight="1">
      <c r="A33" s="440"/>
      <c r="B33" s="14"/>
      <c r="C33" s="50" t="s">
        <v>66</v>
      </c>
      <c r="D33" s="68"/>
      <c r="E33" s="100"/>
      <c r="F33" s="279">
        <v>477</v>
      </c>
      <c r="G33" s="311">
        <v>482</v>
      </c>
      <c r="H33" s="294">
        <v>330</v>
      </c>
      <c r="I33" s="304">
        <v>204</v>
      </c>
      <c r="J33" s="279"/>
      <c r="K33" s="311">
        <v>0</v>
      </c>
      <c r="L33" s="294">
        <v>3.7789999999999999</v>
      </c>
      <c r="M33" s="304">
        <v>3.7789999999999999</v>
      </c>
      <c r="N33" s="294">
        <v>64.739999999999995</v>
      </c>
      <c r="O33" s="304">
        <v>66</v>
      </c>
      <c r="P33" s="124"/>
      <c r="Q33" s="124"/>
      <c r="R33" s="124"/>
      <c r="S33" s="124"/>
      <c r="T33" s="130"/>
      <c r="U33" s="130"/>
      <c r="V33" s="124"/>
      <c r="W33" s="124"/>
      <c r="X33" s="130"/>
      <c r="Y33" s="130"/>
    </row>
    <row r="34" spans="1:25" ht="15.95" customHeight="1">
      <c r="A34" s="440"/>
      <c r="B34" s="14"/>
      <c r="C34" s="12"/>
      <c r="D34" s="61" t="s">
        <v>67</v>
      </c>
      <c r="E34" s="95"/>
      <c r="F34" s="275">
        <v>477</v>
      </c>
      <c r="G34" s="309">
        <v>482</v>
      </c>
      <c r="H34" s="295">
        <v>320</v>
      </c>
      <c r="I34" s="286">
        <v>194</v>
      </c>
      <c r="J34" s="275"/>
      <c r="K34" s="309">
        <v>0</v>
      </c>
      <c r="L34" s="295">
        <v>3.7789999999999999</v>
      </c>
      <c r="M34" s="286">
        <v>3.7789999999999999</v>
      </c>
      <c r="N34" s="295">
        <v>64.739999999999995</v>
      </c>
      <c r="O34" s="286">
        <v>66</v>
      </c>
      <c r="P34" s="124"/>
      <c r="Q34" s="124"/>
      <c r="R34" s="124"/>
      <c r="S34" s="124"/>
      <c r="T34" s="130"/>
      <c r="U34" s="130"/>
      <c r="V34" s="124"/>
      <c r="W34" s="124"/>
      <c r="X34" s="130"/>
      <c r="Y34" s="130"/>
    </row>
    <row r="35" spans="1:25" ht="15.95" customHeight="1">
      <c r="A35" s="440"/>
      <c r="B35" s="11"/>
      <c r="C35" s="31" t="s">
        <v>68</v>
      </c>
      <c r="D35" s="67"/>
      <c r="E35" s="101"/>
      <c r="F35" s="278">
        <v>389</v>
      </c>
      <c r="G35" s="310">
        <v>397</v>
      </c>
      <c r="H35" s="296">
        <v>516</v>
      </c>
      <c r="I35" s="287">
        <v>628</v>
      </c>
      <c r="J35" s="271"/>
      <c r="K35" s="327">
        <v>0</v>
      </c>
      <c r="L35" s="296"/>
      <c r="M35" s="287">
        <v>0</v>
      </c>
      <c r="N35" s="296">
        <v>196.34200000000001</v>
      </c>
      <c r="O35" s="287">
        <v>239</v>
      </c>
      <c r="P35" s="124"/>
      <c r="Q35" s="124"/>
      <c r="R35" s="124"/>
      <c r="S35" s="124"/>
      <c r="T35" s="130"/>
      <c r="U35" s="130"/>
      <c r="V35" s="124"/>
      <c r="W35" s="124"/>
      <c r="X35" s="130"/>
      <c r="Y35" s="130"/>
    </row>
    <row r="36" spans="1:25" ht="15.95" customHeight="1">
      <c r="A36" s="440"/>
      <c r="B36" s="66" t="s">
        <v>49</v>
      </c>
      <c r="C36" s="69"/>
      <c r="D36" s="69"/>
      <c r="E36" s="16" t="s">
        <v>38</v>
      </c>
      <c r="F36" s="277">
        <v>740</v>
      </c>
      <c r="G36" s="313">
        <v>769</v>
      </c>
      <c r="H36" s="297">
        <v>846</v>
      </c>
      <c r="I36" s="306">
        <v>832</v>
      </c>
      <c r="J36" s="277"/>
      <c r="K36" s="313">
        <v>0</v>
      </c>
      <c r="L36" s="297">
        <v>0.8</v>
      </c>
      <c r="M36" s="306">
        <v>0.8</v>
      </c>
      <c r="N36" s="297">
        <v>261.08199999999999</v>
      </c>
      <c r="O36" s="306">
        <v>305</v>
      </c>
      <c r="P36" s="124"/>
      <c r="Q36" s="124"/>
      <c r="R36" s="124"/>
      <c r="S36" s="124"/>
      <c r="T36" s="124"/>
      <c r="U36" s="124"/>
      <c r="V36" s="124"/>
      <c r="W36" s="124"/>
      <c r="X36" s="130"/>
      <c r="Y36" s="130"/>
    </row>
    <row r="37" spans="1:25" ht="15.95" customHeight="1">
      <c r="A37" s="440"/>
      <c r="B37" s="14"/>
      <c r="C37" s="61" t="s">
        <v>69</v>
      </c>
      <c r="D37" s="53"/>
      <c r="E37" s="95"/>
      <c r="F37" s="275">
        <v>461</v>
      </c>
      <c r="G37" s="309">
        <v>485</v>
      </c>
      <c r="H37" s="295">
        <v>834</v>
      </c>
      <c r="I37" s="286">
        <v>827</v>
      </c>
      <c r="J37" s="275"/>
      <c r="K37" s="309">
        <v>0</v>
      </c>
      <c r="L37" s="295">
        <v>0.8</v>
      </c>
      <c r="M37" s="286">
        <v>0.8</v>
      </c>
      <c r="N37" s="295">
        <v>203.31100000000001</v>
      </c>
      <c r="O37" s="286">
        <v>243</v>
      </c>
      <c r="P37" s="124"/>
      <c r="Q37" s="124"/>
      <c r="R37" s="124"/>
      <c r="S37" s="124"/>
      <c r="T37" s="124"/>
      <c r="U37" s="124"/>
      <c r="V37" s="124"/>
      <c r="W37" s="124"/>
      <c r="X37" s="130"/>
      <c r="Y37" s="130"/>
    </row>
    <row r="38" spans="1:25" ht="15.95" customHeight="1">
      <c r="A38" s="440"/>
      <c r="B38" s="11"/>
      <c r="C38" s="61" t="s">
        <v>70</v>
      </c>
      <c r="D38" s="53"/>
      <c r="E38" s="95"/>
      <c r="F38" s="275">
        <v>279</v>
      </c>
      <c r="G38" s="309">
        <v>284</v>
      </c>
      <c r="H38" s="295">
        <v>12</v>
      </c>
      <c r="I38" s="286">
        <v>5</v>
      </c>
      <c r="J38" s="275"/>
      <c r="K38" s="309">
        <v>0</v>
      </c>
      <c r="L38" s="295"/>
      <c r="M38" s="286">
        <v>0</v>
      </c>
      <c r="N38" s="295">
        <v>57.771000000000001</v>
      </c>
      <c r="O38" s="286">
        <v>62</v>
      </c>
      <c r="P38" s="124"/>
      <c r="Q38" s="124"/>
      <c r="R38" s="130"/>
      <c r="S38" s="130"/>
      <c r="T38" s="124"/>
      <c r="U38" s="124"/>
      <c r="V38" s="124"/>
      <c r="W38" s="124"/>
      <c r="X38" s="130"/>
      <c r="Y38" s="130"/>
    </row>
    <row r="39" spans="1:25" ht="15.95" customHeight="1">
      <c r="A39" s="441"/>
      <c r="B39" s="6" t="s">
        <v>71</v>
      </c>
      <c r="C39" s="7"/>
      <c r="D39" s="7"/>
      <c r="E39" s="102" t="s">
        <v>98</v>
      </c>
      <c r="F39" s="280">
        <f t="shared" ref="F39" si="9">F32-F36</f>
        <v>126</v>
      </c>
      <c r="G39" s="315">
        <v>110</v>
      </c>
      <c r="H39" s="298">
        <f t="shared" ref="H39" si="10">H32-H36</f>
        <v>0</v>
      </c>
      <c r="I39" s="307">
        <v>0</v>
      </c>
      <c r="J39" s="280">
        <f t="shared" ref="J39" si="11">J32-J36</f>
        <v>0</v>
      </c>
      <c r="K39" s="315">
        <v>0</v>
      </c>
      <c r="L39" s="298">
        <f t="shared" ref="L39" si="12">L32-L36</f>
        <v>2.9790000000000001</v>
      </c>
      <c r="M39" s="307">
        <v>2.9790000000000001</v>
      </c>
      <c r="N39" s="298">
        <f t="shared" ref="N39" si="13">N32-N36</f>
        <v>0</v>
      </c>
      <c r="O39" s="307">
        <v>0</v>
      </c>
      <c r="P39" s="124"/>
      <c r="Q39" s="124"/>
      <c r="R39" s="124"/>
      <c r="S39" s="124"/>
      <c r="T39" s="124"/>
      <c r="U39" s="124"/>
      <c r="V39" s="124"/>
      <c r="W39" s="124"/>
      <c r="X39" s="130"/>
      <c r="Y39" s="130"/>
    </row>
    <row r="40" spans="1:25" ht="15.95" customHeight="1">
      <c r="A40" s="435" t="s">
        <v>87</v>
      </c>
      <c r="B40" s="66" t="s">
        <v>72</v>
      </c>
      <c r="C40" s="69"/>
      <c r="D40" s="69"/>
      <c r="E40" s="16" t="s">
        <v>40</v>
      </c>
      <c r="F40" s="277">
        <v>454</v>
      </c>
      <c r="G40" s="313">
        <v>484</v>
      </c>
      <c r="H40" s="297">
        <v>391</v>
      </c>
      <c r="I40" s="306">
        <v>914</v>
      </c>
      <c r="J40" s="277">
        <v>886</v>
      </c>
      <c r="K40" s="313">
        <v>978.154</v>
      </c>
      <c r="L40" s="297"/>
      <c r="M40" s="306">
        <v>0</v>
      </c>
      <c r="N40" s="297">
        <v>324.65899999999999</v>
      </c>
      <c r="O40" s="306">
        <v>603</v>
      </c>
      <c r="P40" s="124"/>
      <c r="Q40" s="124"/>
      <c r="R40" s="124"/>
      <c r="S40" s="124"/>
      <c r="T40" s="130"/>
      <c r="U40" s="130"/>
      <c r="V40" s="130"/>
      <c r="W40" s="130"/>
      <c r="X40" s="124"/>
      <c r="Y40" s="124"/>
    </row>
    <row r="41" spans="1:25" ht="15.95" customHeight="1">
      <c r="A41" s="444"/>
      <c r="B41" s="11"/>
      <c r="C41" s="61" t="s">
        <v>73</v>
      </c>
      <c r="D41" s="53"/>
      <c r="E41" s="95"/>
      <c r="F41" s="271">
        <v>414</v>
      </c>
      <c r="G41" s="327">
        <v>447</v>
      </c>
      <c r="H41" s="301">
        <v>303</v>
      </c>
      <c r="I41" s="325">
        <v>833</v>
      </c>
      <c r="J41" s="275"/>
      <c r="K41" s="309">
        <v>0</v>
      </c>
      <c r="L41" s="295"/>
      <c r="M41" s="286">
        <v>0</v>
      </c>
      <c r="N41" s="295">
        <v>17</v>
      </c>
      <c r="O41" s="286">
        <v>152</v>
      </c>
      <c r="P41" s="130"/>
      <c r="Q41" s="130"/>
      <c r="R41" s="130"/>
      <c r="S41" s="130"/>
      <c r="T41" s="130"/>
      <c r="U41" s="130"/>
      <c r="V41" s="130"/>
      <c r="W41" s="130"/>
      <c r="X41" s="124"/>
      <c r="Y41" s="124"/>
    </row>
    <row r="42" spans="1:25" ht="15.95" customHeight="1">
      <c r="A42" s="444"/>
      <c r="B42" s="66" t="s">
        <v>60</v>
      </c>
      <c r="C42" s="69"/>
      <c r="D42" s="69"/>
      <c r="E42" s="16" t="s">
        <v>41</v>
      </c>
      <c r="F42" s="277">
        <v>580</v>
      </c>
      <c r="G42" s="313">
        <v>594</v>
      </c>
      <c r="H42" s="297">
        <v>391</v>
      </c>
      <c r="I42" s="306">
        <v>914</v>
      </c>
      <c r="J42" s="277">
        <v>886</v>
      </c>
      <c r="K42" s="313">
        <v>978.154</v>
      </c>
      <c r="L42" s="297"/>
      <c r="M42" s="306">
        <v>0</v>
      </c>
      <c r="N42" s="297">
        <v>324.65899999999999</v>
      </c>
      <c r="O42" s="306">
        <v>603</v>
      </c>
      <c r="P42" s="124"/>
      <c r="Q42" s="124"/>
      <c r="R42" s="124"/>
      <c r="S42" s="124"/>
      <c r="T42" s="130"/>
      <c r="U42" s="130"/>
      <c r="V42" s="124"/>
      <c r="W42" s="124"/>
      <c r="X42" s="124"/>
      <c r="Y42" s="124"/>
    </row>
    <row r="43" spans="1:25" ht="15.95" customHeight="1">
      <c r="A43" s="444"/>
      <c r="B43" s="11"/>
      <c r="C43" s="61" t="s">
        <v>74</v>
      </c>
      <c r="D43" s="53"/>
      <c r="E43" s="95"/>
      <c r="F43" s="275">
        <v>153</v>
      </c>
      <c r="G43" s="309">
        <v>148</v>
      </c>
      <c r="H43" s="295">
        <v>87</v>
      </c>
      <c r="I43" s="286">
        <v>82</v>
      </c>
      <c r="J43" s="271">
        <v>719</v>
      </c>
      <c r="K43" s="327">
        <v>719.346</v>
      </c>
      <c r="L43" s="295"/>
      <c r="M43" s="286">
        <v>0</v>
      </c>
      <c r="N43" s="295">
        <v>295.65899999999999</v>
      </c>
      <c r="O43" s="286">
        <v>292</v>
      </c>
      <c r="P43" s="124"/>
      <c r="Q43" s="124"/>
      <c r="R43" s="130"/>
      <c r="S43" s="124"/>
      <c r="T43" s="130"/>
      <c r="U43" s="130"/>
      <c r="V43" s="124"/>
      <c r="W43" s="124"/>
      <c r="X43" s="130"/>
      <c r="Y43" s="130"/>
    </row>
    <row r="44" spans="1:25" ht="15.95" customHeight="1">
      <c r="A44" s="445"/>
      <c r="B44" s="59" t="s">
        <v>71</v>
      </c>
      <c r="C44" s="37"/>
      <c r="D44" s="37"/>
      <c r="E44" s="102" t="s">
        <v>99</v>
      </c>
      <c r="F44" s="272">
        <f t="shared" ref="F44" si="14">F40-F42</f>
        <v>-126</v>
      </c>
      <c r="G44" s="312">
        <v>-110</v>
      </c>
      <c r="H44" s="299">
        <f t="shared" ref="H44" si="15">H40-H42</f>
        <v>0</v>
      </c>
      <c r="I44" s="305">
        <v>0</v>
      </c>
      <c r="J44" s="272">
        <f t="shared" ref="J44" si="16">J40-J42</f>
        <v>0</v>
      </c>
      <c r="K44" s="312">
        <v>0</v>
      </c>
      <c r="L44" s="299">
        <f t="shared" ref="L44" si="17">L40-L42</f>
        <v>0</v>
      </c>
      <c r="M44" s="305">
        <v>0</v>
      </c>
      <c r="N44" s="299">
        <f t="shared" ref="N44" si="18">N40-N42</f>
        <v>0</v>
      </c>
      <c r="O44" s="305">
        <v>0</v>
      </c>
      <c r="P44" s="130"/>
      <c r="Q44" s="130"/>
      <c r="R44" s="124"/>
      <c r="S44" s="124"/>
      <c r="T44" s="130"/>
      <c r="U44" s="130"/>
      <c r="V44" s="124"/>
      <c r="W44" s="124"/>
      <c r="X44" s="124"/>
      <c r="Y44" s="124"/>
    </row>
    <row r="45" spans="1:25" ht="15.95" customHeight="1">
      <c r="A45" s="420" t="s">
        <v>79</v>
      </c>
      <c r="B45" s="20" t="s">
        <v>75</v>
      </c>
      <c r="C45" s="9"/>
      <c r="D45" s="9"/>
      <c r="E45" s="103" t="s">
        <v>100</v>
      </c>
      <c r="F45" s="324">
        <f t="shared" ref="F45" si="19">F39+F44</f>
        <v>0</v>
      </c>
      <c r="G45" s="328">
        <v>0</v>
      </c>
      <c r="H45" s="300">
        <f t="shared" ref="H45" si="20">H39+H44</f>
        <v>0</v>
      </c>
      <c r="I45" s="326">
        <v>0</v>
      </c>
      <c r="J45" s="324">
        <f t="shared" ref="J45" si="21">J39+J44</f>
        <v>0</v>
      </c>
      <c r="K45" s="328">
        <v>0</v>
      </c>
      <c r="L45" s="300">
        <f t="shared" ref="L45" si="22">L39+L44</f>
        <v>2.9790000000000001</v>
      </c>
      <c r="M45" s="326">
        <v>2.9790000000000001</v>
      </c>
      <c r="N45" s="300">
        <f t="shared" ref="N45" si="23">N39+N44</f>
        <v>0</v>
      </c>
      <c r="O45" s="326">
        <v>0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ht="15.95" customHeight="1">
      <c r="A46" s="421"/>
      <c r="B46" s="52" t="s">
        <v>76</v>
      </c>
      <c r="C46" s="53"/>
      <c r="D46" s="53"/>
      <c r="E46" s="53"/>
      <c r="F46" s="271"/>
      <c r="G46" s="327">
        <v>0</v>
      </c>
      <c r="H46" s="301"/>
      <c r="I46" s="325">
        <v>0</v>
      </c>
      <c r="J46" s="271"/>
      <c r="K46" s="327">
        <v>0</v>
      </c>
      <c r="L46" s="295"/>
      <c r="M46" s="286">
        <v>0</v>
      </c>
      <c r="N46" s="301">
        <v>0</v>
      </c>
      <c r="O46" s="325">
        <v>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</row>
    <row r="47" spans="1:25" ht="15.95" customHeight="1">
      <c r="A47" s="421"/>
      <c r="B47" s="52" t="s">
        <v>77</v>
      </c>
      <c r="C47" s="53"/>
      <c r="D47" s="53"/>
      <c r="E47" s="53"/>
      <c r="F47" s="275"/>
      <c r="G47" s="309">
        <v>0</v>
      </c>
      <c r="H47" s="295"/>
      <c r="I47" s="286">
        <v>0</v>
      </c>
      <c r="J47" s="275"/>
      <c r="K47" s="309">
        <v>0</v>
      </c>
      <c r="L47" s="295"/>
      <c r="M47" s="286">
        <v>0</v>
      </c>
      <c r="N47" s="295">
        <v>0</v>
      </c>
      <c r="O47" s="286">
        <v>0</v>
      </c>
      <c r="P47" s="124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ht="15.95" customHeight="1">
      <c r="A48" s="422"/>
      <c r="B48" s="59" t="s">
        <v>78</v>
      </c>
      <c r="C48" s="37"/>
      <c r="D48" s="37"/>
      <c r="E48" s="37"/>
      <c r="F48" s="280"/>
      <c r="G48" s="315">
        <v>0</v>
      </c>
      <c r="H48" s="298"/>
      <c r="I48" s="307">
        <v>0</v>
      </c>
      <c r="J48" s="280"/>
      <c r="K48" s="315">
        <v>0</v>
      </c>
      <c r="L48" s="298"/>
      <c r="M48" s="307">
        <v>0</v>
      </c>
      <c r="N48" s="298">
        <v>0</v>
      </c>
      <c r="O48" s="307">
        <v>0</v>
      </c>
      <c r="P48" s="124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7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H25:H26"/>
    <mergeCell ref="A40:A44"/>
    <mergeCell ref="N6:O6"/>
    <mergeCell ref="F30:G30"/>
    <mergeCell ref="H30:I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J30:K30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="90" zoomScaleNormal="100" zoomScaleSheetLayoutView="9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5" t="s">
        <v>0</v>
      </c>
      <c r="B1" s="385"/>
      <c r="C1" s="385"/>
      <c r="D1" s="385"/>
      <c r="E1" s="332" t="s">
        <v>299</v>
      </c>
      <c r="F1" s="2"/>
      <c r="AA1" s="391" t="s">
        <v>129</v>
      </c>
      <c r="AB1" s="391"/>
    </row>
    <row r="2" spans="1:38">
      <c r="AA2" s="392" t="s">
        <v>106</v>
      </c>
      <c r="AB2" s="392"/>
      <c r="AC2" s="393" t="s">
        <v>107</v>
      </c>
      <c r="AD2" s="395" t="s">
        <v>108</v>
      </c>
      <c r="AE2" s="396"/>
      <c r="AF2" s="397"/>
      <c r="AG2" s="392" t="s">
        <v>109</v>
      </c>
      <c r="AH2" s="392" t="s">
        <v>110</v>
      </c>
      <c r="AI2" s="392" t="s">
        <v>111</v>
      </c>
      <c r="AJ2" s="392" t="s">
        <v>112</v>
      </c>
      <c r="AK2" s="392" t="s">
        <v>113</v>
      </c>
    </row>
    <row r="3" spans="1:38" ht="14.25">
      <c r="A3" s="22" t="s">
        <v>130</v>
      </c>
      <c r="AA3" s="392"/>
      <c r="AB3" s="392"/>
      <c r="AC3" s="394"/>
      <c r="AD3" s="143"/>
      <c r="AE3" s="142" t="s">
        <v>126</v>
      </c>
      <c r="AF3" s="142" t="s">
        <v>127</v>
      </c>
      <c r="AG3" s="392"/>
      <c r="AH3" s="392"/>
      <c r="AI3" s="392"/>
      <c r="AJ3" s="392"/>
      <c r="AK3" s="392"/>
    </row>
    <row r="4" spans="1:38">
      <c r="AA4" s="144" t="str">
        <f>E1</f>
        <v>千葉市</v>
      </c>
      <c r="AB4" s="144" t="s">
        <v>131</v>
      </c>
      <c r="AC4" s="145">
        <f>SUM(F22)</f>
        <v>463263</v>
      </c>
      <c r="AD4" s="145">
        <f>F9</f>
        <v>202584</v>
      </c>
      <c r="AE4" s="145">
        <f>F10</f>
        <v>107917</v>
      </c>
      <c r="AF4" s="145">
        <f>F13</f>
        <v>68910</v>
      </c>
      <c r="AG4" s="145">
        <f>F14</f>
        <v>2618</v>
      </c>
      <c r="AH4" s="145">
        <f>F15</f>
        <v>13739</v>
      </c>
      <c r="AI4" s="145">
        <f>F17</f>
        <v>80175</v>
      </c>
      <c r="AJ4" s="145">
        <f>F20</f>
        <v>49938</v>
      </c>
      <c r="AK4" s="145">
        <f>F21</f>
        <v>77138</v>
      </c>
      <c r="AL4" s="146"/>
    </row>
    <row r="5" spans="1:38" ht="14.25">
      <c r="A5" s="21" t="s">
        <v>275</v>
      </c>
      <c r="E5" s="3"/>
      <c r="AA5" s="144" t="str">
        <f>E1</f>
        <v>千葉市</v>
      </c>
      <c r="AB5" s="144" t="s">
        <v>115</v>
      </c>
      <c r="AC5" s="147"/>
      <c r="AD5" s="147">
        <f>G9</f>
        <v>43.729803588890107</v>
      </c>
      <c r="AE5" s="147">
        <f>G10</f>
        <v>23.294974992606789</v>
      </c>
      <c r="AF5" s="147">
        <f>G13</f>
        <v>14.874919861935876</v>
      </c>
      <c r="AG5" s="147">
        <f>G14</f>
        <v>0.56512175589244118</v>
      </c>
      <c r="AH5" s="147">
        <f>G15</f>
        <v>2.9657019878557107</v>
      </c>
      <c r="AI5" s="147">
        <f>G17</f>
        <v>17.306583949074284</v>
      </c>
      <c r="AJ5" s="147">
        <f>G20</f>
        <v>10.779621942611433</v>
      </c>
      <c r="AK5" s="147">
        <f>G21</f>
        <v>16.651016809026405</v>
      </c>
    </row>
    <row r="6" spans="1:38" ht="14.25">
      <c r="A6" s="3"/>
      <c r="G6" s="389" t="s">
        <v>132</v>
      </c>
      <c r="H6" s="390"/>
      <c r="I6" s="390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AA6" s="144" t="str">
        <f>E1</f>
        <v>千葉市</v>
      </c>
      <c r="AB6" s="144" t="s">
        <v>116</v>
      </c>
      <c r="AC6" s="147">
        <f>SUM(I22)</f>
        <v>5.7492176032980513</v>
      </c>
      <c r="AD6" s="147">
        <f>I9</f>
        <v>2.7291812456263109</v>
      </c>
      <c r="AE6" s="147">
        <f>I10</f>
        <v>4.2031980224788601</v>
      </c>
      <c r="AF6" s="147">
        <f>I13</f>
        <v>0.88721011946590878</v>
      </c>
      <c r="AG6" s="147">
        <f>I14</f>
        <v>-1.4678208505833679</v>
      </c>
      <c r="AH6" s="147">
        <f>I15</f>
        <v>7.4198592650508211</v>
      </c>
      <c r="AI6" s="147">
        <f>I17</f>
        <v>9.096475710981089</v>
      </c>
      <c r="AJ6" s="147">
        <f>I20</f>
        <v>23.872600089299013</v>
      </c>
      <c r="AK6" s="147">
        <f>I21</f>
        <v>-5.1846206794827658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48" t="s">
        <v>1</v>
      </c>
      <c r="I7" s="153" t="s">
        <v>21</v>
      </c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49"/>
      <c r="I8" s="18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1:38" ht="18" customHeight="1">
      <c r="A9" s="386" t="s">
        <v>80</v>
      </c>
      <c r="B9" s="386" t="s">
        <v>81</v>
      </c>
      <c r="C9" s="47" t="s">
        <v>3</v>
      </c>
      <c r="D9" s="48"/>
      <c r="E9" s="49"/>
      <c r="F9" s="75">
        <v>202584</v>
      </c>
      <c r="G9" s="76">
        <f t="shared" ref="G9:G22" si="0">F9/$F$22*100</f>
        <v>43.729803588890107</v>
      </c>
      <c r="H9" s="75">
        <v>197202</v>
      </c>
      <c r="I9" s="250">
        <f t="shared" ref="I9:I40" si="1">(F9/H9-1)*100</f>
        <v>2.7291812456263109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AA9" s="401" t="s">
        <v>129</v>
      </c>
      <c r="AB9" s="402"/>
      <c r="AC9" s="403" t="s">
        <v>117</v>
      </c>
    </row>
    <row r="10" spans="1:38" ht="18" customHeight="1">
      <c r="A10" s="387"/>
      <c r="B10" s="387"/>
      <c r="C10" s="8"/>
      <c r="D10" s="50" t="s">
        <v>22</v>
      </c>
      <c r="E10" s="30"/>
      <c r="F10" s="78">
        <v>107917</v>
      </c>
      <c r="G10" s="79">
        <f t="shared" si="0"/>
        <v>23.294974992606789</v>
      </c>
      <c r="H10" s="78">
        <v>103564</v>
      </c>
      <c r="I10" s="251">
        <f t="shared" si="1"/>
        <v>4.2031980224788601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AA10" s="392" t="s">
        <v>106</v>
      </c>
      <c r="AB10" s="392"/>
      <c r="AC10" s="403"/>
      <c r="AD10" s="395" t="s">
        <v>118</v>
      </c>
      <c r="AE10" s="396"/>
      <c r="AF10" s="397"/>
      <c r="AG10" s="395" t="s">
        <v>119</v>
      </c>
      <c r="AH10" s="400"/>
      <c r="AI10" s="398"/>
      <c r="AJ10" s="395" t="s">
        <v>120</v>
      </c>
      <c r="AK10" s="398"/>
    </row>
    <row r="11" spans="1:38" ht="18" customHeight="1">
      <c r="A11" s="387"/>
      <c r="B11" s="387"/>
      <c r="C11" s="34"/>
      <c r="D11" s="35"/>
      <c r="E11" s="33" t="s">
        <v>23</v>
      </c>
      <c r="F11" s="81">
        <v>89003</v>
      </c>
      <c r="G11" s="82">
        <f t="shared" si="0"/>
        <v>19.212196959394557</v>
      </c>
      <c r="H11" s="81">
        <v>84478</v>
      </c>
      <c r="I11" s="252">
        <f t="shared" si="1"/>
        <v>5.3564241577688909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AA11" s="392"/>
      <c r="AB11" s="392"/>
      <c r="AC11" s="401"/>
      <c r="AD11" s="143"/>
      <c r="AE11" s="142" t="s">
        <v>121</v>
      </c>
      <c r="AF11" s="142" t="s">
        <v>122</v>
      </c>
      <c r="AG11" s="143"/>
      <c r="AH11" s="142" t="s">
        <v>123</v>
      </c>
      <c r="AI11" s="142" t="s">
        <v>124</v>
      </c>
      <c r="AJ11" s="143"/>
      <c r="AK11" s="148" t="s">
        <v>125</v>
      </c>
    </row>
    <row r="12" spans="1:38" ht="18" customHeight="1">
      <c r="A12" s="387"/>
      <c r="B12" s="387"/>
      <c r="C12" s="34"/>
      <c r="D12" s="36"/>
      <c r="E12" s="33" t="s">
        <v>24</v>
      </c>
      <c r="F12" s="81">
        <v>13600</v>
      </c>
      <c r="G12" s="82">
        <f t="shared" si="0"/>
        <v>2.935697433207487</v>
      </c>
      <c r="H12" s="81">
        <v>13797</v>
      </c>
      <c r="I12" s="252">
        <f t="shared" si="1"/>
        <v>-1.4278466333260909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AA12" s="144" t="str">
        <f>E1</f>
        <v>千葉市</v>
      </c>
      <c r="AB12" s="144" t="s">
        <v>131</v>
      </c>
      <c r="AC12" s="145">
        <f>F40</f>
        <v>456068</v>
      </c>
      <c r="AD12" s="145">
        <f>F23</f>
        <v>258934</v>
      </c>
      <c r="AE12" s="145">
        <f>F24</f>
        <v>93726</v>
      </c>
      <c r="AF12" s="145">
        <f>F26</f>
        <v>53469</v>
      </c>
      <c r="AG12" s="145">
        <f>F27</f>
        <v>152094</v>
      </c>
      <c r="AH12" s="145">
        <f>F28</f>
        <v>54583</v>
      </c>
      <c r="AI12" s="145">
        <f>F32</f>
        <v>3637</v>
      </c>
      <c r="AJ12" s="145">
        <f>F34</f>
        <v>45040</v>
      </c>
      <c r="AK12" s="145">
        <f>F35</f>
        <v>42222</v>
      </c>
      <c r="AL12" s="149"/>
    </row>
    <row r="13" spans="1:38" ht="18" customHeight="1">
      <c r="A13" s="387"/>
      <c r="B13" s="387"/>
      <c r="C13" s="11"/>
      <c r="D13" s="31" t="s">
        <v>25</v>
      </c>
      <c r="E13" s="32"/>
      <c r="F13" s="84">
        <v>68910</v>
      </c>
      <c r="G13" s="85">
        <f t="shared" si="0"/>
        <v>14.874919861935876</v>
      </c>
      <c r="H13" s="84">
        <v>68304</v>
      </c>
      <c r="I13" s="253">
        <f t="shared" si="1"/>
        <v>0.88721011946590878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AA13" s="144" t="str">
        <f>E1</f>
        <v>千葉市</v>
      </c>
      <c r="AB13" s="144" t="s">
        <v>115</v>
      </c>
      <c r="AC13" s="147"/>
      <c r="AD13" s="147">
        <f>G23</f>
        <v>56.775305436908532</v>
      </c>
      <c r="AE13" s="147">
        <f>G24</f>
        <v>20.55088276309673</v>
      </c>
      <c r="AF13" s="147">
        <f>G26</f>
        <v>11.7239095924292</v>
      </c>
      <c r="AG13" s="147">
        <f>G27</f>
        <v>33.348974275765897</v>
      </c>
      <c r="AH13" s="147">
        <f>G28</f>
        <v>11.968171413034897</v>
      </c>
      <c r="AI13" s="147">
        <f>G32</f>
        <v>0.79746879851250241</v>
      </c>
      <c r="AJ13" s="147">
        <f>G34</f>
        <v>9.8757202873255743</v>
      </c>
      <c r="AK13" s="147">
        <f>G35</f>
        <v>9.2578299727233659</v>
      </c>
    </row>
    <row r="14" spans="1:38" ht="18" customHeight="1">
      <c r="A14" s="387"/>
      <c r="B14" s="387"/>
      <c r="C14" s="52" t="s">
        <v>4</v>
      </c>
      <c r="D14" s="53"/>
      <c r="E14" s="54"/>
      <c r="F14" s="81">
        <v>2618</v>
      </c>
      <c r="G14" s="82">
        <f t="shared" si="0"/>
        <v>0.56512175589244118</v>
      </c>
      <c r="H14" s="81">
        <v>2657</v>
      </c>
      <c r="I14" s="252">
        <f t="shared" si="1"/>
        <v>-1.4678208505833679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AA14" s="144" t="str">
        <f>E1</f>
        <v>千葉市</v>
      </c>
      <c r="AB14" s="144" t="s">
        <v>116</v>
      </c>
      <c r="AC14" s="147">
        <f>I40</f>
        <v>4.9498570961758803</v>
      </c>
      <c r="AD14" s="147">
        <f>I23</f>
        <v>2.4937261017915269</v>
      </c>
      <c r="AE14" s="147">
        <f>I24</f>
        <v>-0.58972020109883116</v>
      </c>
      <c r="AF14" s="147">
        <f>I26</f>
        <v>-0.1997162908765171</v>
      </c>
      <c r="AG14" s="147">
        <f>I27</f>
        <v>1.7793689564024495</v>
      </c>
      <c r="AH14" s="147">
        <f>I28</f>
        <v>5.6397453018250721</v>
      </c>
      <c r="AI14" s="147">
        <f>I32</f>
        <v>0.69213732004429485</v>
      </c>
      <c r="AJ14" s="147">
        <f>I34</f>
        <v>38.63153682784943</v>
      </c>
      <c r="AK14" s="147">
        <f>I35</f>
        <v>29.957831881559915</v>
      </c>
    </row>
    <row r="15" spans="1:38" ht="18" customHeight="1">
      <c r="A15" s="387"/>
      <c r="B15" s="387"/>
      <c r="C15" s="52" t="s">
        <v>5</v>
      </c>
      <c r="D15" s="53"/>
      <c r="E15" s="54"/>
      <c r="F15" s="81">
        <v>13739</v>
      </c>
      <c r="G15" s="82">
        <f t="shared" si="0"/>
        <v>2.9657019878557107</v>
      </c>
      <c r="H15" s="81">
        <v>12790</v>
      </c>
      <c r="I15" s="252">
        <f t="shared" si="1"/>
        <v>7.4198592650508211</v>
      </c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</row>
    <row r="16" spans="1:38" ht="18" customHeight="1">
      <c r="A16" s="387"/>
      <c r="B16" s="387"/>
      <c r="C16" s="52" t="s">
        <v>26</v>
      </c>
      <c r="D16" s="53"/>
      <c r="E16" s="54"/>
      <c r="F16" s="81">
        <v>10408</v>
      </c>
      <c r="G16" s="82">
        <f t="shared" si="0"/>
        <v>2.246671976825259</v>
      </c>
      <c r="H16" s="81">
        <v>10883</v>
      </c>
      <c r="I16" s="252">
        <f t="shared" si="1"/>
        <v>-4.3646053477901292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25" ht="18" customHeight="1">
      <c r="A17" s="387"/>
      <c r="B17" s="387"/>
      <c r="C17" s="52" t="s">
        <v>6</v>
      </c>
      <c r="D17" s="53"/>
      <c r="E17" s="54"/>
      <c r="F17" s="81">
        <v>80175</v>
      </c>
      <c r="G17" s="82">
        <f t="shared" si="0"/>
        <v>17.306583949074284</v>
      </c>
      <c r="H17" s="81">
        <v>73490</v>
      </c>
      <c r="I17" s="252">
        <f t="shared" si="1"/>
        <v>9.096475710981089</v>
      </c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ht="18" customHeight="1">
      <c r="A18" s="387"/>
      <c r="B18" s="387"/>
      <c r="C18" s="52" t="s">
        <v>27</v>
      </c>
      <c r="D18" s="53"/>
      <c r="E18" s="54"/>
      <c r="F18" s="81">
        <v>19639</v>
      </c>
      <c r="G18" s="82">
        <f t="shared" si="0"/>
        <v>4.2392766096148407</v>
      </c>
      <c r="H18" s="81">
        <v>17093</v>
      </c>
      <c r="I18" s="252">
        <f t="shared" si="1"/>
        <v>14.894986251681974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</row>
    <row r="19" spans="1:25" ht="18" customHeight="1">
      <c r="A19" s="387"/>
      <c r="B19" s="387"/>
      <c r="C19" s="52" t="s">
        <v>28</v>
      </c>
      <c r="D19" s="53"/>
      <c r="E19" s="54"/>
      <c r="F19" s="81">
        <v>7024</v>
      </c>
      <c r="G19" s="82">
        <f t="shared" si="0"/>
        <v>1.5162013802095138</v>
      </c>
      <c r="H19" s="81">
        <v>2292</v>
      </c>
      <c r="I19" s="252">
        <f t="shared" si="1"/>
        <v>206.45724258289704</v>
      </c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ht="18" customHeight="1">
      <c r="A20" s="387"/>
      <c r="B20" s="387"/>
      <c r="C20" s="52" t="s">
        <v>7</v>
      </c>
      <c r="D20" s="53"/>
      <c r="E20" s="54"/>
      <c r="F20" s="81">
        <v>49938</v>
      </c>
      <c r="G20" s="82">
        <f t="shared" si="0"/>
        <v>10.779621942611433</v>
      </c>
      <c r="H20" s="81">
        <v>40314</v>
      </c>
      <c r="I20" s="252">
        <f t="shared" si="1"/>
        <v>23.872600089299013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</row>
    <row r="21" spans="1:25" ht="18" customHeight="1">
      <c r="A21" s="387"/>
      <c r="B21" s="387"/>
      <c r="C21" s="57" t="s">
        <v>8</v>
      </c>
      <c r="D21" s="58"/>
      <c r="E21" s="56"/>
      <c r="F21" s="78">
        <v>77138</v>
      </c>
      <c r="G21" s="88">
        <f t="shared" si="0"/>
        <v>16.651016809026405</v>
      </c>
      <c r="H21" s="87">
        <v>81356</v>
      </c>
      <c r="I21" s="254">
        <f t="shared" si="1"/>
        <v>-5.1846206794827658</v>
      </c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</row>
    <row r="22" spans="1:25" ht="18" customHeight="1">
      <c r="A22" s="387"/>
      <c r="B22" s="388"/>
      <c r="C22" s="59" t="s">
        <v>9</v>
      </c>
      <c r="D22" s="37"/>
      <c r="E22" s="60"/>
      <c r="F22" s="384">
        <f>SUM(F9,F14:F21)</f>
        <v>463263</v>
      </c>
      <c r="G22" s="91">
        <f t="shared" si="0"/>
        <v>100</v>
      </c>
      <c r="H22" s="90">
        <f>SUM(H9,H14:H21)</f>
        <v>438077</v>
      </c>
      <c r="I22" s="255">
        <f t="shared" si="1"/>
        <v>5.7492176032980513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</row>
    <row r="23" spans="1:25" ht="18" customHeight="1">
      <c r="A23" s="387"/>
      <c r="B23" s="386" t="s">
        <v>82</v>
      </c>
      <c r="C23" s="4" t="s">
        <v>10</v>
      </c>
      <c r="D23" s="5"/>
      <c r="E23" s="23"/>
      <c r="F23" s="75">
        <v>258934</v>
      </c>
      <c r="G23" s="76">
        <f t="shared" ref="G23:G40" si="2">F23/$F$40*100</f>
        <v>56.775305436908532</v>
      </c>
      <c r="H23" s="75">
        <v>252634</v>
      </c>
      <c r="I23" s="256">
        <f t="shared" si="1"/>
        <v>2.4937261017915269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</row>
    <row r="24" spans="1:25" ht="18" customHeight="1">
      <c r="A24" s="387"/>
      <c r="B24" s="387"/>
      <c r="C24" s="8"/>
      <c r="D24" s="10" t="s">
        <v>11</v>
      </c>
      <c r="E24" s="38"/>
      <c r="F24" s="81">
        <v>93726</v>
      </c>
      <c r="G24" s="82">
        <f t="shared" si="2"/>
        <v>20.55088276309673</v>
      </c>
      <c r="H24" s="81">
        <v>94282</v>
      </c>
      <c r="I24" s="252">
        <f t="shared" si="1"/>
        <v>-0.58972020109883116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</row>
    <row r="25" spans="1:25" ht="18" customHeight="1">
      <c r="A25" s="387"/>
      <c r="B25" s="387"/>
      <c r="C25" s="8"/>
      <c r="D25" s="10" t="s">
        <v>29</v>
      </c>
      <c r="E25" s="38"/>
      <c r="F25" s="81">
        <v>111739</v>
      </c>
      <c r="G25" s="82">
        <f t="shared" si="2"/>
        <v>24.500513081382604</v>
      </c>
      <c r="H25" s="81">
        <v>104776</v>
      </c>
      <c r="I25" s="252">
        <f t="shared" si="1"/>
        <v>6.6456058639382976</v>
      </c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</row>
    <row r="26" spans="1:25" ht="18" customHeight="1">
      <c r="A26" s="387"/>
      <c r="B26" s="387"/>
      <c r="C26" s="11"/>
      <c r="D26" s="10" t="s">
        <v>12</v>
      </c>
      <c r="E26" s="38"/>
      <c r="F26" s="81">
        <v>53469</v>
      </c>
      <c r="G26" s="82">
        <f t="shared" si="2"/>
        <v>11.7239095924292</v>
      </c>
      <c r="H26" s="81">
        <v>53576</v>
      </c>
      <c r="I26" s="252">
        <f t="shared" si="1"/>
        <v>-0.1997162908765171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</row>
    <row r="27" spans="1:25" ht="18" customHeight="1">
      <c r="A27" s="387"/>
      <c r="B27" s="387"/>
      <c r="C27" s="8" t="s">
        <v>13</v>
      </c>
      <c r="D27" s="14"/>
      <c r="E27" s="25"/>
      <c r="F27" s="75">
        <v>152094</v>
      </c>
      <c r="G27" s="76">
        <f t="shared" si="2"/>
        <v>33.348974275765897</v>
      </c>
      <c r="H27" s="75">
        <v>149435</v>
      </c>
      <c r="I27" s="256">
        <f t="shared" si="1"/>
        <v>1.7793689564024495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</row>
    <row r="28" spans="1:25" ht="18" customHeight="1">
      <c r="A28" s="387"/>
      <c r="B28" s="387"/>
      <c r="C28" s="8"/>
      <c r="D28" s="10" t="s">
        <v>14</v>
      </c>
      <c r="E28" s="38"/>
      <c r="F28" s="81">
        <v>54583</v>
      </c>
      <c r="G28" s="82">
        <f t="shared" si="2"/>
        <v>11.968171413034897</v>
      </c>
      <c r="H28" s="81">
        <v>51669</v>
      </c>
      <c r="I28" s="252">
        <f t="shared" si="1"/>
        <v>5.6397453018250721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</row>
    <row r="29" spans="1:25" ht="18" customHeight="1">
      <c r="A29" s="387"/>
      <c r="B29" s="387"/>
      <c r="C29" s="8"/>
      <c r="D29" s="10" t="s">
        <v>30</v>
      </c>
      <c r="E29" s="38"/>
      <c r="F29" s="81">
        <v>8281</v>
      </c>
      <c r="G29" s="82">
        <f t="shared" si="2"/>
        <v>1.8157380039818625</v>
      </c>
      <c r="H29" s="81">
        <v>8064</v>
      </c>
      <c r="I29" s="252">
        <f t="shared" si="1"/>
        <v>2.6909722222222321</v>
      </c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</row>
    <row r="30" spans="1:25" ht="18" customHeight="1">
      <c r="A30" s="387"/>
      <c r="B30" s="387"/>
      <c r="C30" s="8"/>
      <c r="D30" s="10" t="s">
        <v>31</v>
      </c>
      <c r="E30" s="38"/>
      <c r="F30" s="81">
        <v>27112</v>
      </c>
      <c r="G30" s="82">
        <f t="shared" si="2"/>
        <v>5.9447275406299056</v>
      </c>
      <c r="H30" s="81">
        <v>27064</v>
      </c>
      <c r="I30" s="252">
        <f t="shared" si="1"/>
        <v>0.1773573751108426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</row>
    <row r="31" spans="1:25" ht="18" customHeight="1">
      <c r="A31" s="387"/>
      <c r="B31" s="387"/>
      <c r="C31" s="8"/>
      <c r="D31" s="10" t="s">
        <v>32</v>
      </c>
      <c r="E31" s="38"/>
      <c r="F31" s="81">
        <v>27493</v>
      </c>
      <c r="G31" s="82">
        <f t="shared" si="2"/>
        <v>6.0282677144636327</v>
      </c>
      <c r="H31" s="81">
        <v>27371</v>
      </c>
      <c r="I31" s="252">
        <f t="shared" si="1"/>
        <v>0.4457272295495196</v>
      </c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</row>
    <row r="32" spans="1:25" ht="18" customHeight="1">
      <c r="A32" s="387"/>
      <c r="B32" s="387"/>
      <c r="C32" s="8"/>
      <c r="D32" s="10" t="s">
        <v>15</v>
      </c>
      <c r="E32" s="38"/>
      <c r="F32" s="81">
        <v>3637</v>
      </c>
      <c r="G32" s="82">
        <f t="shared" si="2"/>
        <v>0.79746879851250241</v>
      </c>
      <c r="H32" s="81">
        <v>3612</v>
      </c>
      <c r="I32" s="252">
        <f t="shared" si="1"/>
        <v>0.69213732004429485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</row>
    <row r="33" spans="1:25" ht="18" customHeight="1">
      <c r="A33" s="387"/>
      <c r="B33" s="387"/>
      <c r="C33" s="11"/>
      <c r="D33" s="10" t="s">
        <v>33</v>
      </c>
      <c r="E33" s="38"/>
      <c r="F33" s="81">
        <v>30988</v>
      </c>
      <c r="G33" s="82">
        <f t="shared" si="2"/>
        <v>6.7946008051430935</v>
      </c>
      <c r="H33" s="81">
        <v>31655</v>
      </c>
      <c r="I33" s="252">
        <f t="shared" si="1"/>
        <v>-2.1070920865582043</v>
      </c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</row>
    <row r="34" spans="1:25" ht="18" customHeight="1">
      <c r="A34" s="387"/>
      <c r="B34" s="387"/>
      <c r="C34" s="8" t="s">
        <v>16</v>
      </c>
      <c r="D34" s="14"/>
      <c r="E34" s="25"/>
      <c r="F34" s="75">
        <v>45040</v>
      </c>
      <c r="G34" s="76">
        <f t="shared" si="2"/>
        <v>9.8757202873255743</v>
      </c>
      <c r="H34" s="75">
        <v>32489</v>
      </c>
      <c r="I34" s="256">
        <f t="shared" si="1"/>
        <v>38.63153682784943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</row>
    <row r="35" spans="1:25" ht="18" customHeight="1">
      <c r="A35" s="387"/>
      <c r="B35" s="387"/>
      <c r="C35" s="8"/>
      <c r="D35" s="39" t="s">
        <v>17</v>
      </c>
      <c r="E35" s="40"/>
      <c r="F35" s="78">
        <v>42222</v>
      </c>
      <c r="G35" s="79">
        <f t="shared" si="2"/>
        <v>9.2578299727233659</v>
      </c>
      <c r="H35" s="78">
        <v>32489</v>
      </c>
      <c r="I35" s="251">
        <f t="shared" si="1"/>
        <v>29.957831881559915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</row>
    <row r="36" spans="1:25" ht="18" customHeight="1">
      <c r="A36" s="387"/>
      <c r="B36" s="387"/>
      <c r="C36" s="8"/>
      <c r="D36" s="41"/>
      <c r="E36" s="137" t="s">
        <v>103</v>
      </c>
      <c r="F36" s="81">
        <v>15439</v>
      </c>
      <c r="G36" s="82">
        <f t="shared" si="2"/>
        <v>3.3852407974249452</v>
      </c>
      <c r="H36" s="81">
        <v>14448</v>
      </c>
      <c r="I36" s="252">
        <f t="shared" si="1"/>
        <v>6.8590808416389759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</row>
    <row r="37" spans="1:25" ht="18" customHeight="1">
      <c r="A37" s="387"/>
      <c r="B37" s="387"/>
      <c r="C37" s="8"/>
      <c r="D37" s="12"/>
      <c r="E37" s="33" t="s">
        <v>34</v>
      </c>
      <c r="F37" s="81">
        <v>26783</v>
      </c>
      <c r="G37" s="82">
        <f t="shared" si="2"/>
        <v>5.8725891752984207</v>
      </c>
      <c r="H37" s="81">
        <v>18041</v>
      </c>
      <c r="I37" s="252">
        <f t="shared" si="1"/>
        <v>48.456293997006817</v>
      </c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5" ht="18" customHeight="1">
      <c r="A38" s="387"/>
      <c r="B38" s="387"/>
      <c r="C38" s="8"/>
      <c r="D38" s="61" t="s">
        <v>35</v>
      </c>
      <c r="E38" s="54"/>
      <c r="F38" s="81">
        <v>2818</v>
      </c>
      <c r="G38" s="82">
        <f t="shared" si="2"/>
        <v>0.61789031460220845</v>
      </c>
      <c r="H38" s="81">
        <v>0</v>
      </c>
      <c r="I38" s="252" t="s">
        <v>286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</row>
    <row r="39" spans="1:25" ht="18" customHeight="1">
      <c r="A39" s="387"/>
      <c r="B39" s="387"/>
      <c r="C39" s="6"/>
      <c r="D39" s="55" t="s">
        <v>36</v>
      </c>
      <c r="E39" s="56"/>
      <c r="F39" s="87">
        <v>0</v>
      </c>
      <c r="G39" s="88">
        <f t="shared" si="2"/>
        <v>0</v>
      </c>
      <c r="H39" s="87">
        <v>0</v>
      </c>
      <c r="I39" s="254">
        <v>0</v>
      </c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</row>
    <row r="40" spans="1:25" ht="18" customHeight="1">
      <c r="A40" s="388"/>
      <c r="B40" s="388"/>
      <c r="C40" s="6" t="s">
        <v>18</v>
      </c>
      <c r="D40" s="7"/>
      <c r="E40" s="24"/>
      <c r="F40" s="90">
        <f>SUM(F23,F27,F34)</f>
        <v>456068</v>
      </c>
      <c r="G40" s="91">
        <f t="shared" si="2"/>
        <v>100</v>
      </c>
      <c r="H40" s="90">
        <f>SUM(H23,H27,H34)</f>
        <v>434558</v>
      </c>
      <c r="I40" s="255">
        <f t="shared" si="1"/>
        <v>4.9498570961758803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</row>
    <row r="41" spans="1:25" ht="18" customHeight="1">
      <c r="A41" s="135" t="s">
        <v>19</v>
      </c>
    </row>
    <row r="42" spans="1:25" ht="18" customHeight="1">
      <c r="A42" s="136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57" t="s">
        <v>0</v>
      </c>
      <c r="B1" s="157"/>
      <c r="C1" s="332" t="s">
        <v>299</v>
      </c>
      <c r="D1" s="158"/>
      <c r="E1" s="158"/>
      <c r="AA1" s="1" t="str">
        <f>C1</f>
        <v>千葉市</v>
      </c>
      <c r="AB1" s="1" t="s">
        <v>134</v>
      </c>
      <c r="AC1" s="1" t="s">
        <v>135</v>
      </c>
      <c r="AD1" s="159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60">
        <f>I7</f>
        <v>463263</v>
      </c>
      <c r="AC2" s="160">
        <f>I9</f>
        <v>456068</v>
      </c>
      <c r="AD2" s="160">
        <f>I10</f>
        <v>7195</v>
      </c>
      <c r="AE2" s="160">
        <f>I11</f>
        <v>1357</v>
      </c>
      <c r="AF2" s="160">
        <f>I12</f>
        <v>5839</v>
      </c>
      <c r="AG2" s="160">
        <f>I13</f>
        <v>3393</v>
      </c>
      <c r="AH2" s="1">
        <f>I14</f>
        <v>0</v>
      </c>
      <c r="AI2" s="160">
        <f>I15</f>
        <v>4702</v>
      </c>
      <c r="AJ2" s="160">
        <f>I25</f>
        <v>247107</v>
      </c>
      <c r="AK2" s="161">
        <f>I26</f>
        <v>0.93100000000000005</v>
      </c>
      <c r="AL2" s="162">
        <f>I27</f>
        <v>2.4</v>
      </c>
      <c r="AM2" s="162">
        <f>I28</f>
        <v>98.5</v>
      </c>
      <c r="AN2" s="162">
        <f>I29</f>
        <v>58</v>
      </c>
      <c r="AO2" s="162">
        <f>I33</f>
        <v>138.30000000000001</v>
      </c>
      <c r="AP2" s="160">
        <f>I16</f>
        <v>21502</v>
      </c>
      <c r="AQ2" s="160">
        <f>I17</f>
        <v>198713</v>
      </c>
      <c r="AR2" s="160">
        <f>I18</f>
        <v>695651</v>
      </c>
      <c r="AS2" s="163">
        <f>I21</f>
        <v>3.5302525358743306</v>
      </c>
    </row>
    <row r="3" spans="1:45">
      <c r="AA3" s="1" t="s">
        <v>152</v>
      </c>
      <c r="AB3" s="160">
        <f>H7</f>
        <v>438077</v>
      </c>
      <c r="AC3" s="160">
        <f>H9</f>
        <v>434558</v>
      </c>
      <c r="AD3" s="160">
        <f>H10</f>
        <v>3520</v>
      </c>
      <c r="AE3" s="160">
        <f>H11</f>
        <v>1074</v>
      </c>
      <c r="AF3" s="160">
        <f>H12</f>
        <v>2445</v>
      </c>
      <c r="AG3" s="160">
        <f>H13</f>
        <v>-704</v>
      </c>
      <c r="AH3" s="1">
        <f>H14</f>
        <v>0</v>
      </c>
      <c r="AI3" s="160">
        <f>H15</f>
        <v>-636</v>
      </c>
      <c r="AJ3" s="160">
        <f>H25</f>
        <v>247989</v>
      </c>
      <c r="AK3" s="161">
        <f>H26</f>
        <v>0.93899999999999995</v>
      </c>
      <c r="AL3" s="162">
        <f>H27</f>
        <v>1</v>
      </c>
      <c r="AM3" s="162">
        <f>H28</f>
        <v>98.6</v>
      </c>
      <c r="AN3" s="162">
        <f>H29</f>
        <v>59.9</v>
      </c>
      <c r="AO3" s="162">
        <f>H33</f>
        <v>145.5</v>
      </c>
      <c r="AP3" s="160">
        <f>H16</f>
        <v>20087</v>
      </c>
      <c r="AQ3" s="160">
        <f>H17</f>
        <v>207124</v>
      </c>
      <c r="AR3" s="160">
        <f>H18</f>
        <v>694412</v>
      </c>
      <c r="AS3" s="163">
        <f>H21</f>
        <v>3.6437063370675045</v>
      </c>
    </row>
    <row r="4" spans="1:45">
      <c r="A4" s="21" t="s">
        <v>153</v>
      </c>
      <c r="AP4" s="160"/>
      <c r="AQ4" s="160"/>
      <c r="AR4" s="160"/>
    </row>
    <row r="5" spans="1:45">
      <c r="I5" s="164" t="s">
        <v>154</v>
      </c>
    </row>
    <row r="6" spans="1:45" s="151" customFormat="1" ht="29.25" customHeight="1">
      <c r="A6" s="165" t="s">
        <v>155</v>
      </c>
      <c r="B6" s="166"/>
      <c r="C6" s="166"/>
      <c r="D6" s="167"/>
      <c r="E6" s="142" t="s">
        <v>277</v>
      </c>
      <c r="F6" s="142" t="s">
        <v>278</v>
      </c>
      <c r="G6" s="142" t="s">
        <v>279</v>
      </c>
      <c r="H6" s="142" t="s">
        <v>280</v>
      </c>
      <c r="I6" s="142" t="s">
        <v>281</v>
      </c>
    </row>
    <row r="7" spans="1:45" ht="27" customHeight="1">
      <c r="A7" s="386" t="s">
        <v>156</v>
      </c>
      <c r="B7" s="47" t="s">
        <v>157</v>
      </c>
      <c r="C7" s="48"/>
      <c r="D7" s="93" t="s">
        <v>158</v>
      </c>
      <c r="E7" s="168">
        <v>394266</v>
      </c>
      <c r="F7" s="168">
        <v>406047</v>
      </c>
      <c r="G7" s="168">
        <v>442271</v>
      </c>
      <c r="H7" s="168">
        <v>438077</v>
      </c>
      <c r="I7" s="168">
        <v>463263</v>
      </c>
    </row>
    <row r="8" spans="1:45" ht="27" customHeight="1">
      <c r="A8" s="387"/>
      <c r="B8" s="26"/>
      <c r="C8" s="61" t="s">
        <v>159</v>
      </c>
      <c r="D8" s="94" t="s">
        <v>38</v>
      </c>
      <c r="E8" s="169">
        <v>212713</v>
      </c>
      <c r="F8" s="169">
        <v>212548</v>
      </c>
      <c r="G8" s="169">
        <v>219954</v>
      </c>
      <c r="H8" s="170">
        <v>241910</v>
      </c>
      <c r="I8" s="170">
        <v>247252</v>
      </c>
    </row>
    <row r="9" spans="1:45" ht="27" customHeight="1">
      <c r="A9" s="387"/>
      <c r="B9" s="52" t="s">
        <v>160</v>
      </c>
      <c r="C9" s="53"/>
      <c r="D9" s="95"/>
      <c r="E9" s="171">
        <v>386679</v>
      </c>
      <c r="F9" s="171">
        <v>400622</v>
      </c>
      <c r="G9" s="171">
        <v>438331</v>
      </c>
      <c r="H9" s="172">
        <v>434558</v>
      </c>
      <c r="I9" s="172">
        <v>456068</v>
      </c>
    </row>
    <row r="10" spans="1:45" ht="27" customHeight="1">
      <c r="A10" s="387"/>
      <c r="B10" s="52" t="s">
        <v>161</v>
      </c>
      <c r="C10" s="53"/>
      <c r="D10" s="95"/>
      <c r="E10" s="171">
        <v>7587</v>
      </c>
      <c r="F10" s="171">
        <v>5425</v>
      </c>
      <c r="G10" s="171">
        <v>3940</v>
      </c>
      <c r="H10" s="172">
        <v>3520</v>
      </c>
      <c r="I10" s="172">
        <v>7195</v>
      </c>
    </row>
    <row r="11" spans="1:45" ht="27" customHeight="1">
      <c r="A11" s="387"/>
      <c r="B11" s="52" t="s">
        <v>162</v>
      </c>
      <c r="C11" s="53"/>
      <c r="D11" s="95"/>
      <c r="E11" s="171">
        <v>3046</v>
      </c>
      <c r="F11" s="171">
        <v>598</v>
      </c>
      <c r="G11" s="171">
        <v>790</v>
      </c>
      <c r="H11" s="172">
        <v>1074</v>
      </c>
      <c r="I11" s="172">
        <v>1357</v>
      </c>
    </row>
    <row r="12" spans="1:45" ht="27" customHeight="1">
      <c r="A12" s="387"/>
      <c r="B12" s="52" t="s">
        <v>163</v>
      </c>
      <c r="C12" s="53"/>
      <c r="D12" s="95"/>
      <c r="E12" s="171">
        <v>4541</v>
      </c>
      <c r="F12" s="171">
        <v>4827</v>
      </c>
      <c r="G12" s="171">
        <v>3150</v>
      </c>
      <c r="H12" s="172">
        <v>2445</v>
      </c>
      <c r="I12" s="172">
        <v>5839</v>
      </c>
    </row>
    <row r="13" spans="1:45" ht="27" customHeight="1">
      <c r="A13" s="387"/>
      <c r="B13" s="52" t="s">
        <v>164</v>
      </c>
      <c r="C13" s="53"/>
      <c r="D13" s="100"/>
      <c r="E13" s="173">
        <v>1569</v>
      </c>
      <c r="F13" s="173">
        <v>287</v>
      </c>
      <c r="G13" s="173">
        <v>-1677</v>
      </c>
      <c r="H13" s="174">
        <v>-704</v>
      </c>
      <c r="I13" s="174">
        <v>3393</v>
      </c>
    </row>
    <row r="14" spans="1:45" ht="27" customHeight="1">
      <c r="A14" s="387"/>
      <c r="B14" s="104" t="s">
        <v>165</v>
      </c>
      <c r="C14" s="68"/>
      <c r="D14" s="100"/>
      <c r="E14" s="173">
        <v>0</v>
      </c>
      <c r="F14" s="173">
        <v>0</v>
      </c>
      <c r="G14" s="173">
        <v>0</v>
      </c>
      <c r="H14" s="174">
        <v>0</v>
      </c>
      <c r="I14" s="174">
        <v>0</v>
      </c>
    </row>
    <row r="15" spans="1:45" ht="27" customHeight="1">
      <c r="A15" s="387"/>
      <c r="B15" s="57" t="s">
        <v>166</v>
      </c>
      <c r="C15" s="58"/>
      <c r="D15" s="175"/>
      <c r="E15" s="176">
        <v>3346</v>
      </c>
      <c r="F15" s="176">
        <v>1948</v>
      </c>
      <c r="G15" s="176">
        <v>-1230</v>
      </c>
      <c r="H15" s="177">
        <v>-636</v>
      </c>
      <c r="I15" s="177">
        <v>4702</v>
      </c>
    </row>
    <row r="16" spans="1:45" ht="27" customHeight="1">
      <c r="A16" s="387"/>
      <c r="B16" s="178" t="s">
        <v>167</v>
      </c>
      <c r="C16" s="179"/>
      <c r="D16" s="180" t="s">
        <v>39</v>
      </c>
      <c r="E16" s="181">
        <v>16839</v>
      </c>
      <c r="F16" s="181">
        <v>20241</v>
      </c>
      <c r="G16" s="181">
        <v>21084</v>
      </c>
      <c r="H16" s="182">
        <v>20087</v>
      </c>
      <c r="I16" s="182">
        <v>21502</v>
      </c>
    </row>
    <row r="17" spans="1:9" ht="27" customHeight="1">
      <c r="A17" s="387"/>
      <c r="B17" s="52" t="s">
        <v>168</v>
      </c>
      <c r="C17" s="53"/>
      <c r="D17" s="94" t="s">
        <v>40</v>
      </c>
      <c r="E17" s="171">
        <v>108718</v>
      </c>
      <c r="F17" s="171">
        <v>95265</v>
      </c>
      <c r="G17" s="171">
        <v>110455</v>
      </c>
      <c r="H17" s="172">
        <v>207124</v>
      </c>
      <c r="I17" s="172">
        <v>198713</v>
      </c>
    </row>
    <row r="18" spans="1:9" ht="27" customHeight="1">
      <c r="A18" s="387"/>
      <c r="B18" s="52" t="s">
        <v>169</v>
      </c>
      <c r="C18" s="53"/>
      <c r="D18" s="94" t="s">
        <v>41</v>
      </c>
      <c r="E18" s="171">
        <v>715089</v>
      </c>
      <c r="F18" s="171">
        <v>708741</v>
      </c>
      <c r="G18" s="171">
        <v>701487</v>
      </c>
      <c r="H18" s="172">
        <v>694412</v>
      </c>
      <c r="I18" s="172">
        <v>695651</v>
      </c>
    </row>
    <row r="19" spans="1:9" ht="27" customHeight="1">
      <c r="A19" s="387"/>
      <c r="B19" s="52" t="s">
        <v>170</v>
      </c>
      <c r="C19" s="53"/>
      <c r="D19" s="94" t="s">
        <v>171</v>
      </c>
      <c r="E19" s="171">
        <f>E17+E18-E16</f>
        <v>806968</v>
      </c>
      <c r="F19" s="171">
        <f>F17+F18-F16</f>
        <v>783765</v>
      </c>
      <c r="G19" s="171">
        <f>G17+G18-G16</f>
        <v>790858</v>
      </c>
      <c r="H19" s="171">
        <f>H17+H18-H16</f>
        <v>881449</v>
      </c>
      <c r="I19" s="171">
        <f>I17+I18-I16</f>
        <v>872862</v>
      </c>
    </row>
    <row r="20" spans="1:9" ht="27" customHeight="1">
      <c r="A20" s="387"/>
      <c r="B20" s="52" t="s">
        <v>172</v>
      </c>
      <c r="C20" s="53"/>
      <c r="D20" s="95" t="s">
        <v>173</v>
      </c>
      <c r="E20" s="183">
        <f>E18/E8</f>
        <v>3.3617550408296624</v>
      </c>
      <c r="F20" s="183">
        <f>F18/F8</f>
        <v>3.3344985603251973</v>
      </c>
      <c r="G20" s="183">
        <f>G18/G8</f>
        <v>3.1892441146785235</v>
      </c>
      <c r="H20" s="183">
        <f>H18/H8</f>
        <v>2.8705386300690341</v>
      </c>
      <c r="I20" s="329">
        <f>I18/I8</f>
        <v>2.8135303253360942</v>
      </c>
    </row>
    <row r="21" spans="1:9" ht="27" customHeight="1">
      <c r="A21" s="387"/>
      <c r="B21" s="52" t="s">
        <v>174</v>
      </c>
      <c r="C21" s="53"/>
      <c r="D21" s="95" t="s">
        <v>175</v>
      </c>
      <c r="E21" s="183">
        <f>E19/E8</f>
        <v>3.7936938503993645</v>
      </c>
      <c r="F21" s="183">
        <f>F19/F8</f>
        <v>3.6874729472872012</v>
      </c>
      <c r="G21" s="183">
        <f>G19/G8</f>
        <v>3.5955608900042737</v>
      </c>
      <c r="H21" s="183">
        <f>H19/H8</f>
        <v>3.6437063370675045</v>
      </c>
      <c r="I21" s="329">
        <f>I19/I8</f>
        <v>3.5302525358743306</v>
      </c>
    </row>
    <row r="22" spans="1:9" ht="27" customHeight="1">
      <c r="A22" s="387"/>
      <c r="B22" s="52" t="s">
        <v>176</v>
      </c>
      <c r="C22" s="53"/>
      <c r="D22" s="95" t="s">
        <v>177</v>
      </c>
      <c r="E22" s="171">
        <f>E18/E24*1000000</f>
        <v>735777.59439932008</v>
      </c>
      <c r="F22" s="171">
        <f>F18/F24*1000000</f>
        <v>729245.93726398877</v>
      </c>
      <c r="G22" s="171">
        <f>G18/G24*1000000</f>
        <v>721782.06819346384</v>
      </c>
      <c r="H22" s="171">
        <f>H18/H24*1000000</f>
        <v>714502.37786068686</v>
      </c>
      <c r="I22" s="171">
        <f>I18/I24*1000000</f>
        <v>715777.22398398153</v>
      </c>
    </row>
    <row r="23" spans="1:9" ht="27" customHeight="1">
      <c r="A23" s="387"/>
      <c r="B23" s="52" t="s">
        <v>178</v>
      </c>
      <c r="C23" s="53"/>
      <c r="D23" s="95" t="s">
        <v>179</v>
      </c>
      <c r="E23" s="171">
        <f>E19/E24*1000000</f>
        <v>830314.79130182473</v>
      </c>
      <c r="F23" s="171">
        <f>F19/F24*1000000</f>
        <v>806440.49380480347</v>
      </c>
      <c r="G23" s="171">
        <f>G19/G24*1000000</f>
        <v>813738.70490450482</v>
      </c>
      <c r="H23" s="171">
        <f>H19/H24*1000000</f>
        <v>906950.63804042048</v>
      </c>
      <c r="I23" s="171">
        <f>I19/I24*1000000</f>
        <v>898115.20328599564</v>
      </c>
    </row>
    <row r="24" spans="1:9" ht="27" customHeight="1">
      <c r="A24" s="387"/>
      <c r="B24" s="184" t="s">
        <v>180</v>
      </c>
      <c r="C24" s="185"/>
      <c r="D24" s="186" t="s">
        <v>181</v>
      </c>
      <c r="E24" s="176">
        <v>971882</v>
      </c>
      <c r="F24" s="176">
        <v>971882</v>
      </c>
      <c r="G24" s="176">
        <v>971882</v>
      </c>
      <c r="H24" s="177">
        <f>G24</f>
        <v>971882</v>
      </c>
      <c r="I24" s="177">
        <f>H24</f>
        <v>971882</v>
      </c>
    </row>
    <row r="25" spans="1:9" ht="27" customHeight="1">
      <c r="A25" s="387"/>
      <c r="B25" s="11" t="s">
        <v>182</v>
      </c>
      <c r="C25" s="187"/>
      <c r="D25" s="188"/>
      <c r="E25" s="169">
        <v>210635</v>
      </c>
      <c r="F25" s="169">
        <v>214916</v>
      </c>
      <c r="G25" s="169">
        <v>246184</v>
      </c>
      <c r="H25" s="189">
        <v>247989</v>
      </c>
      <c r="I25" s="189">
        <v>247107</v>
      </c>
    </row>
    <row r="26" spans="1:9" ht="27" customHeight="1">
      <c r="A26" s="387"/>
      <c r="B26" s="190" t="s">
        <v>183</v>
      </c>
      <c r="C26" s="191"/>
      <c r="D26" s="192"/>
      <c r="E26" s="193">
        <v>0.95399999999999996</v>
      </c>
      <c r="F26" s="193">
        <v>0.95299999999999996</v>
      </c>
      <c r="G26" s="193">
        <v>0.94399999999999995</v>
      </c>
      <c r="H26" s="194">
        <v>0.93899999999999995</v>
      </c>
      <c r="I26" s="194">
        <v>0.93100000000000005</v>
      </c>
    </row>
    <row r="27" spans="1:9" ht="27" customHeight="1">
      <c r="A27" s="387"/>
      <c r="B27" s="190" t="s">
        <v>184</v>
      </c>
      <c r="C27" s="191"/>
      <c r="D27" s="192"/>
      <c r="E27" s="195">
        <v>2.2000000000000002</v>
      </c>
      <c r="F27" s="195">
        <v>2.2000000000000002</v>
      </c>
      <c r="G27" s="195">
        <v>1.3</v>
      </c>
      <c r="H27" s="196">
        <v>1</v>
      </c>
      <c r="I27" s="196">
        <v>2.4</v>
      </c>
    </row>
    <row r="28" spans="1:9" ht="27" customHeight="1">
      <c r="A28" s="387"/>
      <c r="B28" s="190" t="s">
        <v>185</v>
      </c>
      <c r="C28" s="191"/>
      <c r="D28" s="192"/>
      <c r="E28" s="195">
        <v>95.7</v>
      </c>
      <c r="F28" s="195">
        <v>96.1</v>
      </c>
      <c r="G28" s="195">
        <v>96.9</v>
      </c>
      <c r="H28" s="196">
        <v>98.6</v>
      </c>
      <c r="I28" s="196">
        <v>98.5</v>
      </c>
    </row>
    <row r="29" spans="1:9" ht="27" customHeight="1">
      <c r="A29" s="387"/>
      <c r="B29" s="197" t="s">
        <v>186</v>
      </c>
      <c r="C29" s="198"/>
      <c r="D29" s="199"/>
      <c r="E29" s="200">
        <v>60.5</v>
      </c>
      <c r="F29" s="200">
        <v>61.2</v>
      </c>
      <c r="G29" s="200">
        <v>55.8</v>
      </c>
      <c r="H29" s="201">
        <v>59.9</v>
      </c>
      <c r="I29" s="205">
        <v>58</v>
      </c>
    </row>
    <row r="30" spans="1:9" ht="27" customHeight="1">
      <c r="A30" s="387"/>
      <c r="B30" s="386" t="s">
        <v>187</v>
      </c>
      <c r="C30" s="20" t="s">
        <v>188</v>
      </c>
      <c r="D30" s="202"/>
      <c r="E30" s="203">
        <v>0</v>
      </c>
      <c r="F30" s="203">
        <v>0</v>
      </c>
      <c r="G30" s="203">
        <v>0</v>
      </c>
      <c r="H30" s="204">
        <v>0</v>
      </c>
      <c r="I30" s="204">
        <v>0</v>
      </c>
    </row>
    <row r="31" spans="1:9" ht="27" customHeight="1">
      <c r="A31" s="387"/>
      <c r="B31" s="387"/>
      <c r="C31" s="190" t="s">
        <v>189</v>
      </c>
      <c r="D31" s="192"/>
      <c r="E31" s="195">
        <v>0</v>
      </c>
      <c r="F31" s="195">
        <v>0</v>
      </c>
      <c r="G31" s="195">
        <v>0</v>
      </c>
      <c r="H31" s="196">
        <v>0</v>
      </c>
      <c r="I31" s="196">
        <v>0</v>
      </c>
    </row>
    <row r="32" spans="1:9" ht="27" customHeight="1">
      <c r="A32" s="387"/>
      <c r="B32" s="387"/>
      <c r="C32" s="190" t="s">
        <v>190</v>
      </c>
      <c r="D32" s="192"/>
      <c r="E32" s="195">
        <v>18</v>
      </c>
      <c r="F32" s="195">
        <v>17.3</v>
      </c>
      <c r="G32" s="195">
        <v>15.8</v>
      </c>
      <c r="H32" s="196">
        <v>13.8</v>
      </c>
      <c r="I32" s="196">
        <v>12.9</v>
      </c>
    </row>
    <row r="33" spans="1:9" ht="27" customHeight="1">
      <c r="A33" s="388"/>
      <c r="B33" s="388"/>
      <c r="C33" s="197" t="s">
        <v>191</v>
      </c>
      <c r="D33" s="199"/>
      <c r="E33" s="200">
        <v>208.7</v>
      </c>
      <c r="F33" s="200">
        <v>186.2</v>
      </c>
      <c r="G33" s="200">
        <v>159.4</v>
      </c>
      <c r="H33" s="205">
        <v>145.5</v>
      </c>
      <c r="I33" s="205">
        <v>138.30000000000001</v>
      </c>
    </row>
    <row r="34" spans="1:9" ht="27" customHeight="1">
      <c r="A34" s="1" t="s">
        <v>282</v>
      </c>
      <c r="B34" s="14"/>
      <c r="C34" s="14"/>
      <c r="D34" s="14"/>
      <c r="E34" s="206"/>
      <c r="F34" s="206"/>
      <c r="G34" s="206"/>
      <c r="H34" s="206"/>
      <c r="I34" s="207"/>
    </row>
    <row r="35" spans="1:9" ht="27" customHeight="1">
      <c r="A35" s="27" t="s">
        <v>192</v>
      </c>
    </row>
    <row r="36" spans="1:9">
      <c r="A36" s="208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6" width="13.625" style="239" customWidth="1"/>
    <col min="7" max="7" width="13.625" style="1" customWidth="1"/>
    <col min="8" max="8" width="13.625" style="239" customWidth="1"/>
    <col min="9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331" t="s">
        <v>299</v>
      </c>
      <c r="E1" s="44"/>
      <c r="F1" s="267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429" t="s">
        <v>45</v>
      </c>
      <c r="B6" s="430"/>
      <c r="C6" s="430"/>
      <c r="D6" s="430"/>
      <c r="E6" s="431"/>
      <c r="F6" s="404" t="s">
        <v>287</v>
      </c>
      <c r="G6" s="405"/>
      <c r="H6" s="404" t="s">
        <v>290</v>
      </c>
      <c r="I6" s="405"/>
      <c r="J6" s="408" t="s">
        <v>291</v>
      </c>
      <c r="K6" s="409"/>
      <c r="L6" s="404"/>
      <c r="M6" s="405"/>
      <c r="N6" s="404"/>
      <c r="O6" s="405"/>
    </row>
    <row r="7" spans="1:25" ht="15.95" customHeight="1">
      <c r="A7" s="432"/>
      <c r="B7" s="433"/>
      <c r="C7" s="433"/>
      <c r="D7" s="433"/>
      <c r="E7" s="434"/>
      <c r="F7" s="270" t="s">
        <v>289</v>
      </c>
      <c r="G7" s="273" t="s">
        <v>1</v>
      </c>
      <c r="H7" s="270" t="s">
        <v>289</v>
      </c>
      <c r="I7" s="259" t="s">
        <v>1</v>
      </c>
      <c r="J7" s="270" t="s">
        <v>289</v>
      </c>
      <c r="K7" s="281" t="s">
        <v>1</v>
      </c>
      <c r="L7" s="150" t="s">
        <v>284</v>
      </c>
      <c r="M7" s="51" t="s">
        <v>1</v>
      </c>
      <c r="N7" s="150" t="s">
        <v>284</v>
      </c>
      <c r="O7" s="257" t="s">
        <v>1</v>
      </c>
    </row>
    <row r="8" spans="1:25" ht="15.95" customHeight="1">
      <c r="A8" s="435" t="s">
        <v>84</v>
      </c>
      <c r="B8" s="47" t="s">
        <v>46</v>
      </c>
      <c r="C8" s="48"/>
      <c r="D8" s="48"/>
      <c r="E8" s="93" t="s">
        <v>37</v>
      </c>
      <c r="F8" s="260">
        <v>2009.902</v>
      </c>
      <c r="G8" s="260">
        <v>3629.3311829999998</v>
      </c>
      <c r="H8" s="260">
        <f>21622195234/1000000</f>
        <v>21622.195233999999</v>
      </c>
      <c r="I8" s="260">
        <v>21214.2</v>
      </c>
      <c r="J8" s="260">
        <v>28988.175999999999</v>
      </c>
      <c r="K8" s="260">
        <v>28681.786</v>
      </c>
      <c r="L8" s="105"/>
      <c r="M8" s="106"/>
      <c r="N8" s="105"/>
      <c r="O8" s="107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36"/>
      <c r="B9" s="14"/>
      <c r="C9" s="61" t="s">
        <v>47</v>
      </c>
      <c r="D9" s="53"/>
      <c r="E9" s="94" t="s">
        <v>38</v>
      </c>
      <c r="F9" s="261">
        <v>1976.9639999999999</v>
      </c>
      <c r="G9" s="261">
        <v>2357.3440540000001</v>
      </c>
      <c r="H9" s="261">
        <f>21593527124/1000000</f>
        <v>21593.527124</v>
      </c>
      <c r="I9" s="261">
        <v>21201.59</v>
      </c>
      <c r="J9" s="261">
        <v>28975.291000000001</v>
      </c>
      <c r="K9" s="261">
        <v>28631.686000000002</v>
      </c>
      <c r="L9" s="108"/>
      <c r="M9" s="110"/>
      <c r="N9" s="108"/>
      <c r="O9" s="11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36"/>
      <c r="B10" s="11"/>
      <c r="C10" s="61" t="s">
        <v>48</v>
      </c>
      <c r="D10" s="53"/>
      <c r="E10" s="94" t="s">
        <v>39</v>
      </c>
      <c r="F10" s="261">
        <v>32.938000000000002</v>
      </c>
      <c r="G10" s="261">
        <v>1271.9871290000001</v>
      </c>
      <c r="H10" s="261">
        <f>28668110/1000000</f>
        <v>28.668109999999999</v>
      </c>
      <c r="I10" s="261">
        <v>12.611000000000001</v>
      </c>
      <c r="J10" s="274">
        <v>12.885</v>
      </c>
      <c r="K10" s="274">
        <v>50.1</v>
      </c>
      <c r="L10" s="108"/>
      <c r="M10" s="110"/>
      <c r="N10" s="108"/>
      <c r="O10" s="11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36"/>
      <c r="B11" s="66" t="s">
        <v>49</v>
      </c>
      <c r="C11" s="67"/>
      <c r="D11" s="67"/>
      <c r="E11" s="96" t="s">
        <v>40</v>
      </c>
      <c r="F11" s="262">
        <v>2009.902</v>
      </c>
      <c r="G11" s="261">
        <v>3629.3311829999998</v>
      </c>
      <c r="H11" s="262">
        <f>21680724090/1000000</f>
        <v>21680.72409</v>
      </c>
      <c r="I11" s="262">
        <v>21651.830999999998</v>
      </c>
      <c r="J11" s="262">
        <v>27845.523000000001</v>
      </c>
      <c r="K11" s="262">
        <v>27232.294999999998</v>
      </c>
      <c r="L11" s="113"/>
      <c r="M11" s="114"/>
      <c r="N11" s="113"/>
      <c r="O11" s="11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36"/>
      <c r="B12" s="8"/>
      <c r="C12" s="61" t="s">
        <v>50</v>
      </c>
      <c r="D12" s="53"/>
      <c r="E12" s="94" t="s">
        <v>41</v>
      </c>
      <c r="F12" s="261">
        <v>2009.5740000000001</v>
      </c>
      <c r="G12" s="261">
        <v>1969.566808</v>
      </c>
      <c r="H12" s="262">
        <f>21269681254/1000000</f>
        <v>21269.681253999999</v>
      </c>
      <c r="I12" s="262">
        <v>21048.14</v>
      </c>
      <c r="J12" s="262">
        <v>27843.905999999999</v>
      </c>
      <c r="K12" s="262">
        <v>27229.632000000001</v>
      </c>
      <c r="L12" s="108"/>
      <c r="M12" s="110"/>
      <c r="N12" s="108"/>
      <c r="O12" s="11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36"/>
      <c r="B13" s="14"/>
      <c r="C13" s="50" t="s">
        <v>51</v>
      </c>
      <c r="D13" s="68"/>
      <c r="E13" s="97" t="s">
        <v>42</v>
      </c>
      <c r="F13" s="263">
        <v>0.32800000000000001</v>
      </c>
      <c r="G13" s="261">
        <v>1659.764375</v>
      </c>
      <c r="H13" s="274">
        <f>411042836/1000000</f>
        <v>411.04283600000002</v>
      </c>
      <c r="I13" s="274">
        <v>603.69100000000003</v>
      </c>
      <c r="J13" s="274">
        <v>1.617</v>
      </c>
      <c r="K13" s="274">
        <v>2.6629999999999998</v>
      </c>
      <c r="L13" s="116"/>
      <c r="M13" s="117"/>
      <c r="N13" s="116"/>
      <c r="O13" s="118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36"/>
      <c r="B14" s="52" t="s">
        <v>52</v>
      </c>
      <c r="C14" s="53"/>
      <c r="D14" s="53"/>
      <c r="E14" s="94" t="s">
        <v>194</v>
      </c>
      <c r="F14" s="275">
        <f>F9-F12</f>
        <v>-32.610000000000127</v>
      </c>
      <c r="G14" s="261">
        <f>G9-G12</f>
        <v>387.7772460000001</v>
      </c>
      <c r="H14" s="261">
        <f t="shared" ref="H14:I15" si="0">H9-H12</f>
        <v>323.84587000000101</v>
      </c>
      <c r="I14" s="261">
        <v>153.45000000000073</v>
      </c>
      <c r="J14" s="261">
        <f t="shared" ref="J14:K15" si="1">J9-J12</f>
        <v>1131.385000000002</v>
      </c>
      <c r="K14" s="261">
        <f t="shared" si="1"/>
        <v>1402.0540000000001</v>
      </c>
      <c r="L14" s="139">
        <f t="shared" ref="L14:O15" si="2">L9-L12</f>
        <v>0</v>
      </c>
      <c r="M14" s="132">
        <f t="shared" si="2"/>
        <v>0</v>
      </c>
      <c r="N14" s="139">
        <f t="shared" si="2"/>
        <v>0</v>
      </c>
      <c r="O14" s="132">
        <f t="shared" si="2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36"/>
      <c r="B15" s="52" t="s">
        <v>53</v>
      </c>
      <c r="C15" s="53"/>
      <c r="D15" s="53"/>
      <c r="E15" s="94" t="s">
        <v>195</v>
      </c>
      <c r="F15" s="275">
        <f t="shared" ref="F15:G15" si="3">F10-F13</f>
        <v>32.61</v>
      </c>
      <c r="G15" s="261">
        <f t="shared" si="3"/>
        <v>-387.77724599999988</v>
      </c>
      <c r="H15" s="261">
        <f t="shared" si="0"/>
        <v>-382.37472600000001</v>
      </c>
      <c r="I15" s="261">
        <f t="shared" si="0"/>
        <v>-591.08000000000004</v>
      </c>
      <c r="J15" s="261">
        <f t="shared" si="1"/>
        <v>11.268000000000001</v>
      </c>
      <c r="K15" s="261">
        <f t="shared" si="1"/>
        <v>47.437000000000005</v>
      </c>
      <c r="L15" s="139">
        <f t="shared" si="2"/>
        <v>0</v>
      </c>
      <c r="M15" s="132">
        <f t="shared" si="2"/>
        <v>0</v>
      </c>
      <c r="N15" s="139">
        <f t="shared" si="2"/>
        <v>0</v>
      </c>
      <c r="O15" s="132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36"/>
      <c r="B16" s="52" t="s">
        <v>54</v>
      </c>
      <c r="C16" s="53"/>
      <c r="D16" s="53"/>
      <c r="E16" s="94" t="s">
        <v>196</v>
      </c>
      <c r="F16" s="275">
        <f t="shared" ref="F16:K16" si="4">F8-F11</f>
        <v>0</v>
      </c>
      <c r="G16" s="261">
        <f t="shared" si="4"/>
        <v>0</v>
      </c>
      <c r="H16" s="261">
        <f t="shared" si="4"/>
        <v>-58.528856000000815</v>
      </c>
      <c r="I16" s="261">
        <f t="shared" si="4"/>
        <v>-437.63099999999758</v>
      </c>
      <c r="J16" s="261">
        <f t="shared" si="4"/>
        <v>1142.6529999999984</v>
      </c>
      <c r="K16" s="261">
        <f t="shared" si="4"/>
        <v>1449.4910000000018</v>
      </c>
      <c r="L16" s="139">
        <f t="shared" ref="L16:O16" si="5">L8-L11</f>
        <v>0</v>
      </c>
      <c r="M16" s="132">
        <f t="shared" si="5"/>
        <v>0</v>
      </c>
      <c r="N16" s="139">
        <f t="shared" si="5"/>
        <v>0</v>
      </c>
      <c r="O16" s="132">
        <f t="shared" si="5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36"/>
      <c r="B17" s="52" t="s">
        <v>55</v>
      </c>
      <c r="C17" s="53"/>
      <c r="D17" s="53"/>
      <c r="E17" s="43"/>
      <c r="F17" s="276"/>
      <c r="G17" s="274">
        <v>0</v>
      </c>
      <c r="H17" s="274">
        <f>8590487132/1000000</f>
        <v>8590.4871320000002</v>
      </c>
      <c r="I17" s="274">
        <v>8531.9580000000005</v>
      </c>
      <c r="J17" s="285">
        <v>0</v>
      </c>
      <c r="K17" s="261">
        <v>0</v>
      </c>
      <c r="L17" s="108"/>
      <c r="M17" s="110"/>
      <c r="N17" s="112"/>
      <c r="O17" s="11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37"/>
      <c r="B18" s="59" t="s">
        <v>56</v>
      </c>
      <c r="C18" s="37"/>
      <c r="D18" s="37"/>
      <c r="E18" s="15"/>
      <c r="F18" s="272"/>
      <c r="G18" s="264">
        <v>0</v>
      </c>
      <c r="H18" s="264">
        <v>0</v>
      </c>
      <c r="I18" s="264">
        <v>0</v>
      </c>
      <c r="J18" s="264">
        <v>0</v>
      </c>
      <c r="K18" s="264">
        <v>0</v>
      </c>
      <c r="L18" s="120"/>
      <c r="M18" s="121"/>
      <c r="N18" s="120"/>
      <c r="O18" s="122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36" t="s">
        <v>85</v>
      </c>
      <c r="B19" s="66" t="s">
        <v>57</v>
      </c>
      <c r="C19" s="69"/>
      <c r="D19" s="69"/>
      <c r="E19" s="98"/>
      <c r="F19" s="277">
        <v>1025.7260000000001</v>
      </c>
      <c r="G19" s="260">
        <v>758.66623900000002</v>
      </c>
      <c r="H19" s="265">
        <f>3009240418/1000000</f>
        <v>3009.2404179999999</v>
      </c>
      <c r="I19" s="265">
        <v>2812.3029999999999</v>
      </c>
      <c r="J19" s="265">
        <v>14417.284</v>
      </c>
      <c r="K19" s="265">
        <v>14720.697</v>
      </c>
      <c r="L19" s="123"/>
      <c r="M19" s="125"/>
      <c r="N19" s="123"/>
      <c r="O19" s="126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36"/>
      <c r="B20" s="13"/>
      <c r="C20" s="61" t="s">
        <v>58</v>
      </c>
      <c r="D20" s="53"/>
      <c r="E20" s="94"/>
      <c r="F20" s="275">
        <v>102</v>
      </c>
      <c r="G20" s="261">
        <v>202</v>
      </c>
      <c r="H20" s="261">
        <f>644000000/1000000</f>
        <v>644</v>
      </c>
      <c r="I20" s="261">
        <v>466</v>
      </c>
      <c r="J20" s="261">
        <v>10881.6</v>
      </c>
      <c r="K20" s="261">
        <v>11509.9</v>
      </c>
      <c r="L20" s="108"/>
      <c r="M20" s="110"/>
      <c r="N20" s="108"/>
      <c r="O20" s="11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36"/>
      <c r="B21" s="26" t="s">
        <v>59</v>
      </c>
      <c r="C21" s="67"/>
      <c r="D21" s="67"/>
      <c r="E21" s="96" t="s">
        <v>197</v>
      </c>
      <c r="F21" s="278">
        <v>1025.7260000000001</v>
      </c>
      <c r="G21" s="262">
        <v>758.66623900000002</v>
      </c>
      <c r="H21" s="262">
        <f>3009240418/1000000</f>
        <v>3009.2404179999999</v>
      </c>
      <c r="I21" s="262">
        <v>2812.3029999999999</v>
      </c>
      <c r="J21" s="262">
        <v>14417.284</v>
      </c>
      <c r="K21" s="262">
        <v>14720.697</v>
      </c>
      <c r="L21" s="113"/>
      <c r="M21" s="114"/>
      <c r="N21" s="113"/>
      <c r="O21" s="11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36"/>
      <c r="B22" s="66" t="s">
        <v>60</v>
      </c>
      <c r="C22" s="69"/>
      <c r="D22" s="69"/>
      <c r="E22" s="98" t="s">
        <v>198</v>
      </c>
      <c r="F22" s="277">
        <v>1506.3420000000001</v>
      </c>
      <c r="G22" s="262">
        <v>1614.1828129999999</v>
      </c>
      <c r="H22" s="265">
        <f>3009240418/1000000</f>
        <v>3009.2404179999999</v>
      </c>
      <c r="I22" s="265">
        <v>2812.3029999999999</v>
      </c>
      <c r="J22" s="265">
        <v>25778.091</v>
      </c>
      <c r="K22" s="265">
        <v>25958.025000000001</v>
      </c>
      <c r="L22" s="123"/>
      <c r="M22" s="125"/>
      <c r="N22" s="123"/>
      <c r="O22" s="126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36"/>
      <c r="B23" s="8" t="s">
        <v>61</v>
      </c>
      <c r="C23" s="50" t="s">
        <v>62</v>
      </c>
      <c r="D23" s="68"/>
      <c r="E23" s="97"/>
      <c r="F23" s="279">
        <v>1082.26</v>
      </c>
      <c r="G23" s="263">
        <v>1026.5365139999999</v>
      </c>
      <c r="H23" s="263">
        <f>1961246424/1000000</f>
        <v>1961.2464239999999</v>
      </c>
      <c r="I23" s="263">
        <v>1923.731</v>
      </c>
      <c r="J23" s="263">
        <v>16205.133</v>
      </c>
      <c r="K23" s="263">
        <v>16376.976000000001</v>
      </c>
      <c r="L23" s="116"/>
      <c r="M23" s="117"/>
      <c r="N23" s="116"/>
      <c r="O23" s="118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36"/>
      <c r="B24" s="52" t="s">
        <v>199</v>
      </c>
      <c r="C24" s="53"/>
      <c r="D24" s="53"/>
      <c r="E24" s="94" t="s">
        <v>200</v>
      </c>
      <c r="F24" s="275">
        <f>F21-F22</f>
        <v>-480.61599999999999</v>
      </c>
      <c r="G24" s="261">
        <f>G21-G22</f>
        <v>-855.51657399999988</v>
      </c>
      <c r="H24" s="261">
        <f t="shared" ref="H24:J24" si="6">H21-H22</f>
        <v>0</v>
      </c>
      <c r="I24" s="261">
        <f t="shared" si="6"/>
        <v>0</v>
      </c>
      <c r="J24" s="261">
        <f t="shared" si="6"/>
        <v>-11360.807000000001</v>
      </c>
      <c r="K24" s="261">
        <f>K21-K22</f>
        <v>-11237.328000000001</v>
      </c>
      <c r="L24" s="139">
        <f t="shared" ref="L24:O24" si="7">L21-L22</f>
        <v>0</v>
      </c>
      <c r="M24" s="132">
        <f t="shared" si="7"/>
        <v>0</v>
      </c>
      <c r="N24" s="139">
        <f t="shared" si="7"/>
        <v>0</v>
      </c>
      <c r="O24" s="132">
        <f t="shared" si="7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36"/>
      <c r="B25" s="104" t="s">
        <v>63</v>
      </c>
      <c r="C25" s="68"/>
      <c r="D25" s="68"/>
      <c r="E25" s="438" t="s">
        <v>201</v>
      </c>
      <c r="F25" s="414">
        <v>480.61599999999999</v>
      </c>
      <c r="G25" s="442">
        <f>SUM(855516574)/1000000</f>
        <v>855.51657399999999</v>
      </c>
      <c r="H25" s="442">
        <v>0</v>
      </c>
      <c r="I25" s="442">
        <v>0</v>
      </c>
      <c r="J25" s="442">
        <v>11360.807000000001</v>
      </c>
      <c r="K25" s="442">
        <v>11237</v>
      </c>
      <c r="L25" s="410"/>
      <c r="M25" s="412"/>
      <c r="N25" s="410"/>
      <c r="O25" s="412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36"/>
      <c r="B26" s="26" t="s">
        <v>64</v>
      </c>
      <c r="C26" s="67"/>
      <c r="D26" s="67"/>
      <c r="E26" s="439"/>
      <c r="F26" s="415"/>
      <c r="G26" s="443"/>
      <c r="H26" s="443"/>
      <c r="I26" s="443"/>
      <c r="J26" s="443"/>
      <c r="K26" s="443"/>
      <c r="L26" s="411"/>
      <c r="M26" s="413"/>
      <c r="N26" s="411"/>
      <c r="O26" s="413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37"/>
      <c r="B27" s="59" t="s">
        <v>202</v>
      </c>
      <c r="C27" s="37"/>
      <c r="D27" s="37"/>
      <c r="E27" s="99" t="s">
        <v>203</v>
      </c>
      <c r="F27" s="280">
        <f t="shared" ref="F27:J27" si="8">F24+F25</f>
        <v>0</v>
      </c>
      <c r="G27" s="266">
        <f t="shared" si="8"/>
        <v>0</v>
      </c>
      <c r="H27" s="266">
        <f t="shared" si="8"/>
        <v>0</v>
      </c>
      <c r="I27" s="266">
        <f t="shared" si="8"/>
        <v>0</v>
      </c>
      <c r="J27" s="266">
        <f t="shared" si="8"/>
        <v>0</v>
      </c>
      <c r="K27" s="266">
        <v>0</v>
      </c>
      <c r="L27" s="140">
        <f t="shared" ref="L27:O27" si="9">L24+L25</f>
        <v>0</v>
      </c>
      <c r="M27" s="133">
        <f t="shared" si="9"/>
        <v>0</v>
      </c>
      <c r="N27" s="140">
        <f t="shared" si="9"/>
        <v>0</v>
      </c>
      <c r="O27" s="133">
        <f t="shared" si="9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269"/>
      <c r="G28" s="71"/>
      <c r="H28" s="269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269"/>
      <c r="G29" s="71"/>
      <c r="H29" s="269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23" t="s">
        <v>65</v>
      </c>
      <c r="B30" s="424"/>
      <c r="C30" s="424"/>
      <c r="D30" s="424"/>
      <c r="E30" s="425"/>
      <c r="F30" s="406" t="s">
        <v>293</v>
      </c>
      <c r="G30" s="407"/>
      <c r="H30" s="406" t="s">
        <v>294</v>
      </c>
      <c r="I30" s="407"/>
      <c r="J30" s="406" t="s">
        <v>295</v>
      </c>
      <c r="K30" s="407"/>
      <c r="L30" s="406" t="s">
        <v>297</v>
      </c>
      <c r="M30" s="407"/>
      <c r="N30" s="406" t="s">
        <v>292</v>
      </c>
      <c r="O30" s="407"/>
      <c r="P30" s="131"/>
      <c r="Q30" s="72"/>
      <c r="R30" s="131"/>
      <c r="S30" s="72"/>
      <c r="T30" s="131"/>
      <c r="U30" s="72"/>
      <c r="V30" s="131"/>
      <c r="W30" s="72"/>
      <c r="X30" s="131"/>
      <c r="Y30" s="72"/>
    </row>
    <row r="31" spans="1:25" ht="15.95" customHeight="1">
      <c r="A31" s="426"/>
      <c r="B31" s="427"/>
      <c r="C31" s="427"/>
      <c r="D31" s="427"/>
      <c r="E31" s="428"/>
      <c r="F31" s="270" t="s">
        <v>289</v>
      </c>
      <c r="G31" s="281" t="s">
        <v>1</v>
      </c>
      <c r="H31" s="270" t="s">
        <v>289</v>
      </c>
      <c r="I31" s="281" t="s">
        <v>1</v>
      </c>
      <c r="J31" s="270" t="s">
        <v>289</v>
      </c>
      <c r="K31" s="281" t="s">
        <v>1</v>
      </c>
      <c r="L31" s="270" t="s">
        <v>289</v>
      </c>
      <c r="M31" s="281" t="s">
        <v>1</v>
      </c>
      <c r="N31" s="270" t="s">
        <v>289</v>
      </c>
      <c r="O31" s="281" t="s">
        <v>1</v>
      </c>
      <c r="P31" s="129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5" ht="15.95" customHeight="1">
      <c r="A32" s="435" t="s">
        <v>86</v>
      </c>
      <c r="B32" s="47" t="s">
        <v>46</v>
      </c>
      <c r="C32" s="48"/>
      <c r="D32" s="48"/>
      <c r="E32" s="16" t="s">
        <v>37</v>
      </c>
      <c r="F32" s="265">
        <v>769</v>
      </c>
      <c r="G32" s="265">
        <v>767</v>
      </c>
      <c r="H32" s="260">
        <v>804</v>
      </c>
      <c r="I32" s="260">
        <v>794</v>
      </c>
      <c r="J32" s="293"/>
      <c r="K32" s="293">
        <v>0</v>
      </c>
      <c r="L32" s="297">
        <v>4.6369999999999996</v>
      </c>
      <c r="M32" s="297">
        <v>4.7789999999999999</v>
      </c>
      <c r="N32" s="293">
        <v>267.49799999999999</v>
      </c>
      <c r="O32" s="367">
        <v>220</v>
      </c>
      <c r="P32" s="124"/>
      <c r="Q32" s="124"/>
      <c r="R32" s="124"/>
      <c r="S32" s="124"/>
      <c r="T32" s="130"/>
      <c r="U32" s="130"/>
      <c r="V32" s="124"/>
      <c r="W32" s="124"/>
      <c r="X32" s="130"/>
      <c r="Y32" s="130"/>
    </row>
    <row r="33" spans="1:25" ht="15.95" customHeight="1">
      <c r="A33" s="440"/>
      <c r="B33" s="14"/>
      <c r="C33" s="50" t="s">
        <v>66</v>
      </c>
      <c r="D33" s="68"/>
      <c r="E33" s="100"/>
      <c r="F33" s="263">
        <v>474</v>
      </c>
      <c r="G33" s="263">
        <v>473</v>
      </c>
      <c r="H33" s="263">
        <v>250</v>
      </c>
      <c r="I33" s="263">
        <v>258</v>
      </c>
      <c r="J33" s="294"/>
      <c r="K33" s="294">
        <v>0</v>
      </c>
      <c r="L33" s="294">
        <v>4.6369999999999996</v>
      </c>
      <c r="M33" s="294">
        <v>4.7789999999999999</v>
      </c>
      <c r="N33" s="294">
        <v>60.540999999999997</v>
      </c>
      <c r="O33" s="368">
        <v>61</v>
      </c>
      <c r="P33" s="124"/>
      <c r="Q33" s="124"/>
      <c r="R33" s="124"/>
      <c r="S33" s="124"/>
      <c r="T33" s="130"/>
      <c r="U33" s="130"/>
      <c r="V33" s="124"/>
      <c r="W33" s="124"/>
      <c r="X33" s="130"/>
      <c r="Y33" s="130"/>
    </row>
    <row r="34" spans="1:25" ht="15.95" customHeight="1">
      <c r="A34" s="440"/>
      <c r="B34" s="14"/>
      <c r="C34" s="12"/>
      <c r="D34" s="61" t="s">
        <v>67</v>
      </c>
      <c r="E34" s="95"/>
      <c r="F34" s="261">
        <v>474</v>
      </c>
      <c r="G34" s="261">
        <v>473</v>
      </c>
      <c r="H34" s="261">
        <v>241</v>
      </c>
      <c r="I34" s="261">
        <v>248</v>
      </c>
      <c r="J34" s="295"/>
      <c r="K34" s="295">
        <v>0</v>
      </c>
      <c r="L34" s="295">
        <v>4.6369999999999996</v>
      </c>
      <c r="M34" s="295">
        <v>4.7789999999999999</v>
      </c>
      <c r="N34" s="295">
        <v>60.540999999999997</v>
      </c>
      <c r="O34" s="369">
        <v>61</v>
      </c>
      <c r="P34" s="124"/>
      <c r="Q34" s="124"/>
      <c r="R34" s="124"/>
      <c r="S34" s="124"/>
      <c r="T34" s="130"/>
      <c r="U34" s="130"/>
      <c r="V34" s="124"/>
      <c r="W34" s="124"/>
      <c r="X34" s="130"/>
      <c r="Y34" s="130"/>
    </row>
    <row r="35" spans="1:25" ht="15.95" customHeight="1">
      <c r="A35" s="440"/>
      <c r="B35" s="11"/>
      <c r="C35" s="31" t="s">
        <v>68</v>
      </c>
      <c r="D35" s="67"/>
      <c r="E35" s="101"/>
      <c r="F35" s="262">
        <v>295</v>
      </c>
      <c r="G35" s="262">
        <v>294</v>
      </c>
      <c r="H35" s="262">
        <v>554</v>
      </c>
      <c r="I35" s="262">
        <v>536</v>
      </c>
      <c r="J35" s="301"/>
      <c r="K35" s="301">
        <v>0</v>
      </c>
      <c r="L35" s="296"/>
      <c r="M35" s="296">
        <v>0</v>
      </c>
      <c r="N35" s="296">
        <v>206.95699999999999</v>
      </c>
      <c r="O35" s="370">
        <v>159</v>
      </c>
      <c r="P35" s="124"/>
      <c r="Q35" s="124"/>
      <c r="R35" s="124"/>
      <c r="S35" s="124"/>
      <c r="T35" s="130"/>
      <c r="U35" s="130"/>
      <c r="V35" s="124"/>
      <c r="W35" s="124"/>
      <c r="X35" s="130"/>
      <c r="Y35" s="130"/>
    </row>
    <row r="36" spans="1:25" ht="15.95" customHeight="1">
      <c r="A36" s="440"/>
      <c r="B36" s="66" t="s">
        <v>49</v>
      </c>
      <c r="C36" s="69"/>
      <c r="D36" s="69"/>
      <c r="E36" s="16" t="s">
        <v>38</v>
      </c>
      <c r="F36" s="265">
        <v>651</v>
      </c>
      <c r="G36" s="265">
        <v>647</v>
      </c>
      <c r="H36" s="265">
        <v>804</v>
      </c>
      <c r="I36" s="265">
        <v>794</v>
      </c>
      <c r="J36" s="297"/>
      <c r="K36" s="297">
        <v>0</v>
      </c>
      <c r="L36" s="297">
        <v>0.66</v>
      </c>
      <c r="M36" s="297">
        <v>0.68100000000000005</v>
      </c>
      <c r="N36" s="297">
        <v>267.49799999999999</v>
      </c>
      <c r="O36" s="371">
        <v>220</v>
      </c>
      <c r="P36" s="124"/>
      <c r="Q36" s="124"/>
      <c r="R36" s="124"/>
      <c r="S36" s="124"/>
      <c r="T36" s="124"/>
      <c r="U36" s="124"/>
      <c r="V36" s="124"/>
      <c r="W36" s="124"/>
      <c r="X36" s="130"/>
      <c r="Y36" s="130"/>
    </row>
    <row r="37" spans="1:25" ht="15.95" customHeight="1">
      <c r="A37" s="440"/>
      <c r="B37" s="14"/>
      <c r="C37" s="61" t="s">
        <v>69</v>
      </c>
      <c r="D37" s="53"/>
      <c r="E37" s="95"/>
      <c r="F37" s="261">
        <v>422</v>
      </c>
      <c r="G37" s="261">
        <v>442</v>
      </c>
      <c r="H37" s="261">
        <v>799</v>
      </c>
      <c r="I37" s="261">
        <v>788</v>
      </c>
      <c r="J37" s="295"/>
      <c r="K37" s="295">
        <v>0</v>
      </c>
      <c r="L37" s="295">
        <v>0.66</v>
      </c>
      <c r="M37" s="295">
        <v>0.68100000000000005</v>
      </c>
      <c r="N37" s="295">
        <v>201.12899999999999</v>
      </c>
      <c r="O37" s="369">
        <v>147</v>
      </c>
      <c r="P37" s="124"/>
      <c r="Q37" s="124"/>
      <c r="R37" s="124"/>
      <c r="S37" s="124"/>
      <c r="T37" s="124"/>
      <c r="U37" s="124"/>
      <c r="V37" s="124"/>
      <c r="W37" s="124"/>
      <c r="X37" s="130"/>
      <c r="Y37" s="130"/>
    </row>
    <row r="38" spans="1:25" ht="15.95" customHeight="1">
      <c r="A38" s="440"/>
      <c r="B38" s="11"/>
      <c r="C38" s="61" t="s">
        <v>70</v>
      </c>
      <c r="D38" s="53"/>
      <c r="E38" s="95"/>
      <c r="F38" s="261">
        <v>229</v>
      </c>
      <c r="G38" s="261">
        <v>205</v>
      </c>
      <c r="H38" s="261">
        <v>5</v>
      </c>
      <c r="I38" s="261">
        <v>6</v>
      </c>
      <c r="J38" s="295"/>
      <c r="K38" s="295">
        <v>0</v>
      </c>
      <c r="L38" s="295"/>
      <c r="M38" s="295">
        <v>0</v>
      </c>
      <c r="N38" s="295">
        <v>66.369</v>
      </c>
      <c r="O38" s="369">
        <v>73</v>
      </c>
      <c r="P38" s="124"/>
      <c r="Q38" s="124"/>
      <c r="R38" s="130"/>
      <c r="S38" s="130"/>
      <c r="T38" s="124"/>
      <c r="U38" s="124"/>
      <c r="V38" s="124"/>
      <c r="W38" s="124"/>
      <c r="X38" s="130"/>
      <c r="Y38" s="130"/>
    </row>
    <row r="39" spans="1:25" ht="15.95" customHeight="1">
      <c r="A39" s="441"/>
      <c r="B39" s="6" t="s">
        <v>71</v>
      </c>
      <c r="C39" s="7"/>
      <c r="D39" s="7"/>
      <c r="E39" s="102" t="s">
        <v>205</v>
      </c>
      <c r="F39" s="266">
        <f t="shared" ref="F39" si="10">F32-F36</f>
        <v>118</v>
      </c>
      <c r="G39" s="266">
        <v>120</v>
      </c>
      <c r="H39" s="266">
        <f t="shared" ref="H39" si="11">H32-H36</f>
        <v>0</v>
      </c>
      <c r="I39" s="266">
        <v>0</v>
      </c>
      <c r="J39" s="298">
        <f t="shared" ref="J39" si="12">J32-J36</f>
        <v>0</v>
      </c>
      <c r="K39" s="298">
        <v>0</v>
      </c>
      <c r="L39" s="298">
        <f t="shared" ref="L39" si="13">L32-L36</f>
        <v>3.9769999999999994</v>
      </c>
      <c r="M39" s="298">
        <v>4.0979999999999999</v>
      </c>
      <c r="N39" s="298">
        <f t="shared" ref="N39" si="14">N32-N36</f>
        <v>0</v>
      </c>
      <c r="O39" s="372">
        <v>0</v>
      </c>
      <c r="P39" s="124"/>
      <c r="Q39" s="124"/>
      <c r="R39" s="124"/>
      <c r="S39" s="124"/>
      <c r="T39" s="124"/>
      <c r="U39" s="124"/>
      <c r="V39" s="124"/>
      <c r="W39" s="124"/>
      <c r="X39" s="130"/>
      <c r="Y39" s="130"/>
    </row>
    <row r="40" spans="1:25" ht="15.95" customHeight="1">
      <c r="A40" s="435" t="s">
        <v>87</v>
      </c>
      <c r="B40" s="66" t="s">
        <v>72</v>
      </c>
      <c r="C40" s="69"/>
      <c r="D40" s="69"/>
      <c r="E40" s="16" t="s">
        <v>40</v>
      </c>
      <c r="F40" s="265">
        <v>154</v>
      </c>
      <c r="G40" s="265">
        <v>82</v>
      </c>
      <c r="H40" s="265">
        <v>477</v>
      </c>
      <c r="I40" s="265">
        <v>465</v>
      </c>
      <c r="J40" s="297">
        <v>863</v>
      </c>
      <c r="K40" s="297">
        <v>880.16300000000001</v>
      </c>
      <c r="L40" s="297"/>
      <c r="M40" s="297">
        <v>0</v>
      </c>
      <c r="N40" s="297">
        <v>310.54399999999998</v>
      </c>
      <c r="O40" s="371">
        <v>302</v>
      </c>
      <c r="P40" s="124"/>
      <c r="Q40" s="124"/>
      <c r="R40" s="124"/>
      <c r="S40" s="124"/>
      <c r="T40" s="130"/>
      <c r="U40" s="130"/>
      <c r="V40" s="130"/>
      <c r="W40" s="130"/>
      <c r="X40" s="124"/>
      <c r="Y40" s="124"/>
    </row>
    <row r="41" spans="1:25" ht="15.95" customHeight="1">
      <c r="A41" s="444"/>
      <c r="B41" s="11"/>
      <c r="C41" s="61" t="s">
        <v>73</v>
      </c>
      <c r="D41" s="53"/>
      <c r="E41" s="95"/>
      <c r="F41" s="282">
        <v>121</v>
      </c>
      <c r="G41" s="282">
        <v>42</v>
      </c>
      <c r="H41" s="282">
        <v>406</v>
      </c>
      <c r="I41" s="282">
        <v>336</v>
      </c>
      <c r="J41" s="295"/>
      <c r="K41" s="295">
        <v>0</v>
      </c>
      <c r="L41" s="295"/>
      <c r="M41" s="295">
        <v>0</v>
      </c>
      <c r="N41" s="295">
        <v>19</v>
      </c>
      <c r="O41" s="369">
        <v>0</v>
      </c>
      <c r="P41" s="130"/>
      <c r="Q41" s="130"/>
      <c r="R41" s="130"/>
      <c r="S41" s="130"/>
      <c r="T41" s="130"/>
      <c r="U41" s="130"/>
      <c r="V41" s="130"/>
      <c r="W41" s="130"/>
      <c r="X41" s="124"/>
      <c r="Y41" s="124"/>
    </row>
    <row r="42" spans="1:25" ht="15.95" customHeight="1">
      <c r="A42" s="444"/>
      <c r="B42" s="66" t="s">
        <v>60</v>
      </c>
      <c r="C42" s="69"/>
      <c r="D42" s="69"/>
      <c r="E42" s="16" t="s">
        <v>41</v>
      </c>
      <c r="F42" s="265">
        <v>272</v>
      </c>
      <c r="G42" s="265">
        <v>202</v>
      </c>
      <c r="H42" s="265">
        <v>477</v>
      </c>
      <c r="I42" s="265">
        <v>465</v>
      </c>
      <c r="J42" s="297">
        <v>863</v>
      </c>
      <c r="K42" s="297">
        <v>880.16300000000001</v>
      </c>
      <c r="L42" s="297"/>
      <c r="M42" s="297">
        <v>0</v>
      </c>
      <c r="N42" s="297">
        <v>308.94400000000002</v>
      </c>
      <c r="O42" s="371">
        <v>300</v>
      </c>
      <c r="P42" s="124"/>
      <c r="Q42" s="124"/>
      <c r="R42" s="124"/>
      <c r="S42" s="124"/>
      <c r="T42" s="130"/>
      <c r="U42" s="130"/>
      <c r="V42" s="124"/>
      <c r="W42" s="124"/>
      <c r="X42" s="124"/>
      <c r="Y42" s="124"/>
    </row>
    <row r="43" spans="1:25" ht="15.95" customHeight="1">
      <c r="A43" s="444"/>
      <c r="B43" s="11"/>
      <c r="C43" s="61" t="s">
        <v>74</v>
      </c>
      <c r="D43" s="53"/>
      <c r="E43" s="95"/>
      <c r="F43" s="261">
        <v>150</v>
      </c>
      <c r="G43" s="261">
        <v>159</v>
      </c>
      <c r="H43" s="261">
        <v>88</v>
      </c>
      <c r="I43" s="261">
        <v>111</v>
      </c>
      <c r="J43" s="301">
        <v>719</v>
      </c>
      <c r="K43" s="301">
        <v>719.346</v>
      </c>
      <c r="L43" s="295"/>
      <c r="M43" s="295">
        <v>0</v>
      </c>
      <c r="N43" s="295">
        <v>285.24400000000003</v>
      </c>
      <c r="O43" s="369">
        <v>279</v>
      </c>
      <c r="P43" s="124"/>
      <c r="Q43" s="124"/>
      <c r="R43" s="130"/>
      <c r="S43" s="124"/>
      <c r="T43" s="130"/>
      <c r="U43" s="130"/>
      <c r="V43" s="124"/>
      <c r="W43" s="124"/>
      <c r="X43" s="130"/>
      <c r="Y43" s="130"/>
    </row>
    <row r="44" spans="1:25" ht="15.95" customHeight="1">
      <c r="A44" s="445"/>
      <c r="B44" s="59" t="s">
        <v>71</v>
      </c>
      <c r="C44" s="37"/>
      <c r="D44" s="37"/>
      <c r="E44" s="102" t="s">
        <v>206</v>
      </c>
      <c r="F44" s="264">
        <f t="shared" ref="F44" si="15">F40-F42</f>
        <v>-118</v>
      </c>
      <c r="G44" s="264">
        <v>-120</v>
      </c>
      <c r="H44" s="264">
        <f t="shared" ref="H44" si="16">H40-H42</f>
        <v>0</v>
      </c>
      <c r="I44" s="264">
        <v>0</v>
      </c>
      <c r="J44" s="299">
        <f t="shared" ref="J44" si="17">J40-J42</f>
        <v>0</v>
      </c>
      <c r="K44" s="299">
        <v>0</v>
      </c>
      <c r="L44" s="299">
        <f t="shared" ref="L44" si="18">L40-L42</f>
        <v>0</v>
      </c>
      <c r="M44" s="299">
        <v>0</v>
      </c>
      <c r="N44" s="299">
        <f t="shared" ref="N44" si="19">N40-N42</f>
        <v>1.5999999999999659</v>
      </c>
      <c r="O44" s="373">
        <v>2</v>
      </c>
      <c r="P44" s="130"/>
      <c r="Q44" s="130"/>
      <c r="R44" s="124"/>
      <c r="S44" s="124"/>
      <c r="T44" s="130"/>
      <c r="U44" s="130"/>
      <c r="V44" s="124"/>
      <c r="W44" s="124"/>
      <c r="X44" s="124"/>
      <c r="Y44" s="124"/>
    </row>
    <row r="45" spans="1:25" ht="15.95" customHeight="1">
      <c r="A45" s="420" t="s">
        <v>79</v>
      </c>
      <c r="B45" s="20" t="s">
        <v>75</v>
      </c>
      <c r="C45" s="9"/>
      <c r="D45" s="9"/>
      <c r="E45" s="103" t="s">
        <v>207</v>
      </c>
      <c r="F45" s="283">
        <f t="shared" ref="F45" si="20">F39+F44</f>
        <v>0</v>
      </c>
      <c r="G45" s="283">
        <v>0</v>
      </c>
      <c r="H45" s="283">
        <f t="shared" ref="H45" si="21">H39+H44</f>
        <v>0</v>
      </c>
      <c r="I45" s="283">
        <v>0</v>
      </c>
      <c r="J45" s="300">
        <f t="shared" ref="J45" si="22">J39+J44</f>
        <v>0</v>
      </c>
      <c r="K45" s="300">
        <v>0</v>
      </c>
      <c r="L45" s="300">
        <f t="shared" ref="L45" si="23">L39+L44</f>
        <v>3.9769999999999994</v>
      </c>
      <c r="M45" s="300">
        <v>4.0979999999999999</v>
      </c>
      <c r="N45" s="300">
        <f t="shared" ref="N45" si="24">N39+N44</f>
        <v>1.5999999999999659</v>
      </c>
      <c r="O45" s="374">
        <v>2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ht="15.95" customHeight="1">
      <c r="A46" s="421"/>
      <c r="B46" s="52" t="s">
        <v>76</v>
      </c>
      <c r="C46" s="53"/>
      <c r="D46" s="53"/>
      <c r="E46" s="53"/>
      <c r="F46" s="282"/>
      <c r="G46" s="282">
        <v>0</v>
      </c>
      <c r="H46" s="282"/>
      <c r="I46" s="282">
        <v>0</v>
      </c>
      <c r="J46" s="301"/>
      <c r="K46" s="301">
        <v>0</v>
      </c>
      <c r="L46" s="295"/>
      <c r="M46" s="295">
        <v>0</v>
      </c>
      <c r="N46" s="301">
        <v>0</v>
      </c>
      <c r="O46" s="375">
        <v>0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</row>
    <row r="47" spans="1:25" ht="15.95" customHeight="1">
      <c r="A47" s="421"/>
      <c r="B47" s="52" t="s">
        <v>77</v>
      </c>
      <c r="C47" s="53"/>
      <c r="D47" s="53"/>
      <c r="E47" s="53"/>
      <c r="F47" s="261"/>
      <c r="G47" s="261">
        <v>0</v>
      </c>
      <c r="H47" s="261"/>
      <c r="I47" s="261">
        <v>0</v>
      </c>
      <c r="J47" s="295"/>
      <c r="K47" s="295">
        <v>0</v>
      </c>
      <c r="L47" s="295"/>
      <c r="M47" s="295">
        <v>0</v>
      </c>
      <c r="N47" s="295">
        <v>3.5</v>
      </c>
      <c r="O47" s="369">
        <v>2</v>
      </c>
      <c r="P47" s="124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ht="15.95" customHeight="1">
      <c r="A48" s="422"/>
      <c r="B48" s="59" t="s">
        <v>78</v>
      </c>
      <c r="C48" s="37"/>
      <c r="D48" s="37"/>
      <c r="E48" s="37"/>
      <c r="F48" s="266"/>
      <c r="G48" s="266">
        <v>0</v>
      </c>
      <c r="H48" s="266"/>
      <c r="I48" s="266">
        <v>0</v>
      </c>
      <c r="J48" s="298"/>
      <c r="K48" s="298">
        <v>0</v>
      </c>
      <c r="L48" s="298"/>
      <c r="M48" s="298">
        <v>0</v>
      </c>
      <c r="N48" s="298">
        <v>0</v>
      </c>
      <c r="O48" s="372">
        <v>0</v>
      </c>
      <c r="P48" s="124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57" t="s">
        <v>0</v>
      </c>
      <c r="B1" s="157"/>
      <c r="C1" s="333" t="s">
        <v>299</v>
      </c>
      <c r="D1" s="209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10"/>
      <c r="B5" s="210" t="s">
        <v>285</v>
      </c>
      <c r="C5" s="210"/>
      <c r="D5" s="210"/>
      <c r="H5" s="46"/>
      <c r="L5" s="46"/>
      <c r="N5" s="46" t="s">
        <v>210</v>
      </c>
    </row>
    <row r="6" spans="1:14" ht="15" customHeight="1">
      <c r="A6" s="211"/>
      <c r="B6" s="212"/>
      <c r="C6" s="212"/>
      <c r="D6" s="212"/>
      <c r="E6" s="449" t="s">
        <v>300</v>
      </c>
      <c r="F6" s="450"/>
      <c r="G6" s="451" t="s">
        <v>301</v>
      </c>
      <c r="H6" s="452"/>
      <c r="I6" s="213"/>
      <c r="J6" s="214"/>
      <c r="K6" s="453"/>
      <c r="L6" s="454"/>
      <c r="M6" s="453"/>
      <c r="N6" s="454"/>
    </row>
    <row r="7" spans="1:14" ht="15" customHeight="1">
      <c r="A7" s="215"/>
      <c r="B7" s="216"/>
      <c r="C7" s="216"/>
      <c r="D7" s="216"/>
      <c r="E7" s="217" t="s">
        <v>284</v>
      </c>
      <c r="F7" s="35" t="s">
        <v>1</v>
      </c>
      <c r="G7" s="217" t="s">
        <v>284</v>
      </c>
      <c r="H7" s="35" t="s">
        <v>1</v>
      </c>
      <c r="I7" s="217" t="s">
        <v>284</v>
      </c>
      <c r="J7" s="35" t="s">
        <v>1</v>
      </c>
      <c r="K7" s="217" t="s">
        <v>284</v>
      </c>
      <c r="L7" s="35" t="s">
        <v>1</v>
      </c>
      <c r="M7" s="217" t="s">
        <v>284</v>
      </c>
      <c r="N7" s="258" t="s">
        <v>1</v>
      </c>
    </row>
    <row r="8" spans="1:14" ht="18" customHeight="1">
      <c r="A8" s="448" t="s">
        <v>211</v>
      </c>
      <c r="B8" s="218" t="s">
        <v>212</v>
      </c>
      <c r="C8" s="219"/>
      <c r="D8" s="219"/>
      <c r="E8" s="342">
        <v>1</v>
      </c>
      <c r="F8" s="359">
        <v>1</v>
      </c>
      <c r="G8" s="334">
        <v>20</v>
      </c>
      <c r="H8" s="351">
        <v>20</v>
      </c>
      <c r="I8" s="220"/>
      <c r="J8" s="221"/>
      <c r="K8" s="220"/>
      <c r="L8" s="222"/>
      <c r="M8" s="220"/>
      <c r="N8" s="222"/>
    </row>
    <row r="9" spans="1:14" ht="18" customHeight="1">
      <c r="A9" s="387"/>
      <c r="B9" s="448" t="s">
        <v>213</v>
      </c>
      <c r="C9" s="178" t="s">
        <v>214</v>
      </c>
      <c r="D9" s="179"/>
      <c r="E9" s="343">
        <v>100</v>
      </c>
      <c r="F9" s="360">
        <v>100</v>
      </c>
      <c r="G9" s="335">
        <v>100</v>
      </c>
      <c r="H9" s="352">
        <v>100</v>
      </c>
      <c r="I9" s="223"/>
      <c r="J9" s="224"/>
      <c r="K9" s="223"/>
      <c r="L9" s="225"/>
      <c r="M9" s="223"/>
      <c r="N9" s="225"/>
    </row>
    <row r="10" spans="1:14" ht="18" customHeight="1">
      <c r="A10" s="387"/>
      <c r="B10" s="387"/>
      <c r="C10" s="52" t="s">
        <v>215</v>
      </c>
      <c r="D10" s="53"/>
      <c r="E10" s="344">
        <v>100</v>
      </c>
      <c r="F10" s="361">
        <v>100</v>
      </c>
      <c r="G10" s="336">
        <v>93</v>
      </c>
      <c r="H10" s="353">
        <v>93</v>
      </c>
      <c r="I10" s="226"/>
      <c r="J10" s="227"/>
      <c r="K10" s="226"/>
      <c r="L10" s="228"/>
      <c r="M10" s="226"/>
      <c r="N10" s="228"/>
    </row>
    <row r="11" spans="1:14" ht="18" customHeight="1">
      <c r="A11" s="387"/>
      <c r="B11" s="387"/>
      <c r="C11" s="52" t="s">
        <v>216</v>
      </c>
      <c r="D11" s="53"/>
      <c r="E11" s="344">
        <v>0</v>
      </c>
      <c r="F11" s="361">
        <v>0</v>
      </c>
      <c r="G11" s="336">
        <v>0</v>
      </c>
      <c r="H11" s="353">
        <v>0</v>
      </c>
      <c r="I11" s="226"/>
      <c r="J11" s="227"/>
      <c r="K11" s="226"/>
      <c r="L11" s="228"/>
      <c r="M11" s="226"/>
      <c r="N11" s="228"/>
    </row>
    <row r="12" spans="1:14" ht="18" customHeight="1">
      <c r="A12" s="387"/>
      <c r="B12" s="387"/>
      <c r="C12" s="52" t="s">
        <v>217</v>
      </c>
      <c r="D12" s="53"/>
      <c r="E12" s="344">
        <v>0</v>
      </c>
      <c r="F12" s="361">
        <v>0</v>
      </c>
      <c r="G12" s="336">
        <v>7</v>
      </c>
      <c r="H12" s="353">
        <v>7</v>
      </c>
      <c r="I12" s="226"/>
      <c r="J12" s="227"/>
      <c r="K12" s="226"/>
      <c r="L12" s="228"/>
      <c r="M12" s="226"/>
      <c r="N12" s="228"/>
    </row>
    <row r="13" spans="1:14" ht="18" customHeight="1">
      <c r="A13" s="387"/>
      <c r="B13" s="387"/>
      <c r="C13" s="52" t="s">
        <v>218</v>
      </c>
      <c r="D13" s="53"/>
      <c r="E13" s="344">
        <v>0</v>
      </c>
      <c r="F13" s="361">
        <v>0</v>
      </c>
      <c r="G13" s="336">
        <v>0</v>
      </c>
      <c r="H13" s="353">
        <v>0</v>
      </c>
      <c r="I13" s="226"/>
      <c r="J13" s="227"/>
      <c r="K13" s="226"/>
      <c r="L13" s="228"/>
      <c r="M13" s="226"/>
      <c r="N13" s="228"/>
    </row>
    <row r="14" spans="1:14" ht="18" customHeight="1">
      <c r="A14" s="388"/>
      <c r="B14" s="388"/>
      <c r="C14" s="59" t="s">
        <v>79</v>
      </c>
      <c r="D14" s="37"/>
      <c r="E14" s="345">
        <v>0</v>
      </c>
      <c r="F14" s="362">
        <v>0</v>
      </c>
      <c r="G14" s="337">
        <v>0</v>
      </c>
      <c r="H14" s="354">
        <v>0</v>
      </c>
      <c r="I14" s="229"/>
      <c r="J14" s="230"/>
      <c r="K14" s="229"/>
      <c r="L14" s="231"/>
      <c r="M14" s="229"/>
      <c r="N14" s="231"/>
    </row>
    <row r="15" spans="1:14" ht="18" customHeight="1">
      <c r="A15" s="386" t="s">
        <v>219</v>
      </c>
      <c r="B15" s="448" t="s">
        <v>220</v>
      </c>
      <c r="C15" s="178" t="s">
        <v>221</v>
      </c>
      <c r="D15" s="179"/>
      <c r="E15" s="346">
        <v>711.779</v>
      </c>
      <c r="F15" s="363">
        <v>756.13</v>
      </c>
      <c r="G15" s="338">
        <v>6169</v>
      </c>
      <c r="H15" s="355">
        <v>6149</v>
      </c>
      <c r="I15" s="232"/>
      <c r="J15" s="233"/>
      <c r="K15" s="232"/>
      <c r="L15" s="134"/>
      <c r="M15" s="232"/>
      <c r="N15" s="134"/>
    </row>
    <row r="16" spans="1:14" ht="18" customHeight="1">
      <c r="A16" s="387"/>
      <c r="B16" s="387"/>
      <c r="C16" s="52" t="s">
        <v>222</v>
      </c>
      <c r="D16" s="53"/>
      <c r="E16" s="290">
        <v>121.913</v>
      </c>
      <c r="F16" s="291">
        <v>221.58699999999999</v>
      </c>
      <c r="G16" s="339">
        <v>8382</v>
      </c>
      <c r="H16" s="356">
        <v>8096</v>
      </c>
      <c r="I16" s="108"/>
      <c r="J16" s="110"/>
      <c r="K16" s="108"/>
      <c r="L16" s="132"/>
      <c r="M16" s="108"/>
      <c r="N16" s="132"/>
    </row>
    <row r="17" spans="1:15" ht="18" customHeight="1">
      <c r="A17" s="387"/>
      <c r="B17" s="387"/>
      <c r="C17" s="52" t="s">
        <v>223</v>
      </c>
      <c r="D17" s="53"/>
      <c r="E17" s="290">
        <v>0</v>
      </c>
      <c r="F17" s="291">
        <v>0</v>
      </c>
      <c r="G17" s="339">
        <v>116</v>
      </c>
      <c r="H17" s="356">
        <v>0</v>
      </c>
      <c r="I17" s="108"/>
      <c r="J17" s="110"/>
      <c r="K17" s="108"/>
      <c r="L17" s="132"/>
      <c r="M17" s="108"/>
      <c r="N17" s="132"/>
    </row>
    <row r="18" spans="1:15" ht="18" customHeight="1">
      <c r="A18" s="387"/>
      <c r="B18" s="388"/>
      <c r="C18" s="59" t="s">
        <v>224</v>
      </c>
      <c r="D18" s="37"/>
      <c r="E18" s="347">
        <v>833.69200000000001</v>
      </c>
      <c r="F18" s="364">
        <v>977.71799999999996</v>
      </c>
      <c r="G18" s="340">
        <v>14551</v>
      </c>
      <c r="H18" s="357">
        <v>14245</v>
      </c>
      <c r="I18" s="140"/>
      <c r="J18" s="234"/>
      <c r="K18" s="140"/>
      <c r="L18" s="234"/>
      <c r="M18" s="140"/>
      <c r="N18" s="234"/>
    </row>
    <row r="19" spans="1:15" ht="18" customHeight="1">
      <c r="A19" s="387"/>
      <c r="B19" s="448" t="s">
        <v>225</v>
      </c>
      <c r="C19" s="178" t="s">
        <v>226</v>
      </c>
      <c r="D19" s="179"/>
      <c r="E19" s="346">
        <v>390.56400000000002</v>
      </c>
      <c r="F19" s="363">
        <v>547.89300000000003</v>
      </c>
      <c r="G19" s="338">
        <v>2750</v>
      </c>
      <c r="H19" s="355">
        <v>2780</v>
      </c>
      <c r="I19" s="141"/>
      <c r="J19" s="134"/>
      <c r="K19" s="141"/>
      <c r="L19" s="134"/>
      <c r="M19" s="141"/>
      <c r="N19" s="134"/>
    </row>
    <row r="20" spans="1:15" ht="18" customHeight="1">
      <c r="A20" s="387"/>
      <c r="B20" s="387"/>
      <c r="C20" s="52" t="s">
        <v>227</v>
      </c>
      <c r="D20" s="53"/>
      <c r="E20" s="290">
        <v>200.66399999999999</v>
      </c>
      <c r="F20" s="291">
        <v>191.279</v>
      </c>
      <c r="G20" s="339">
        <v>4797</v>
      </c>
      <c r="H20" s="356">
        <v>5050</v>
      </c>
      <c r="I20" s="139"/>
      <c r="J20" s="132"/>
      <c r="K20" s="139"/>
      <c r="L20" s="132"/>
      <c r="M20" s="139"/>
      <c r="N20" s="132"/>
    </row>
    <row r="21" spans="1:15" s="239" customFormat="1" ht="18" customHeight="1">
      <c r="A21" s="387"/>
      <c r="B21" s="387"/>
      <c r="C21" s="235" t="s">
        <v>228</v>
      </c>
      <c r="D21" s="236"/>
      <c r="E21" s="290"/>
      <c r="F21" s="291">
        <v>0</v>
      </c>
      <c r="G21" s="339">
        <v>0</v>
      </c>
      <c r="H21" s="356">
        <v>0</v>
      </c>
      <c r="I21" s="237"/>
      <c r="J21" s="238"/>
      <c r="K21" s="237"/>
      <c r="L21" s="238"/>
      <c r="M21" s="237"/>
      <c r="N21" s="238"/>
    </row>
    <row r="22" spans="1:15" ht="18" customHeight="1">
      <c r="A22" s="387"/>
      <c r="B22" s="388"/>
      <c r="C22" s="6" t="s">
        <v>229</v>
      </c>
      <c r="D22" s="7"/>
      <c r="E22" s="347">
        <v>591.22900000000004</v>
      </c>
      <c r="F22" s="364">
        <v>739.17200000000003</v>
      </c>
      <c r="G22" s="340">
        <v>7547</v>
      </c>
      <c r="H22" s="357">
        <v>7831</v>
      </c>
      <c r="I22" s="140"/>
      <c r="J22" s="133"/>
      <c r="K22" s="140"/>
      <c r="L22" s="133"/>
      <c r="M22" s="140"/>
      <c r="N22" s="133"/>
    </row>
    <row r="23" spans="1:15" ht="18" customHeight="1">
      <c r="A23" s="387"/>
      <c r="B23" s="448" t="s">
        <v>230</v>
      </c>
      <c r="C23" s="178" t="s">
        <v>231</v>
      </c>
      <c r="D23" s="179"/>
      <c r="E23" s="346">
        <v>100</v>
      </c>
      <c r="F23" s="363">
        <v>100</v>
      </c>
      <c r="G23" s="338">
        <v>100</v>
      </c>
      <c r="H23" s="355">
        <v>100</v>
      </c>
      <c r="I23" s="141"/>
      <c r="J23" s="134"/>
      <c r="K23" s="141"/>
      <c r="L23" s="134"/>
      <c r="M23" s="141"/>
      <c r="N23" s="134"/>
    </row>
    <row r="24" spans="1:15" ht="18" customHeight="1">
      <c r="A24" s="387"/>
      <c r="B24" s="387"/>
      <c r="C24" s="52" t="s">
        <v>232</v>
      </c>
      <c r="D24" s="53"/>
      <c r="E24" s="348">
        <f>137.462+5</f>
        <v>142.46199999999999</v>
      </c>
      <c r="F24" s="291">
        <v>138.54499999999999</v>
      </c>
      <c r="G24" s="339">
        <v>6249</v>
      </c>
      <c r="H24" s="356">
        <v>5659</v>
      </c>
      <c r="I24" s="139"/>
      <c r="J24" s="132"/>
      <c r="K24" s="139"/>
      <c r="L24" s="132"/>
      <c r="M24" s="139"/>
      <c r="N24" s="132"/>
    </row>
    <row r="25" spans="1:15" ht="18" customHeight="1">
      <c r="A25" s="387"/>
      <c r="B25" s="387"/>
      <c r="C25" s="52" t="s">
        <v>233</v>
      </c>
      <c r="D25" s="53"/>
      <c r="E25" s="290"/>
      <c r="F25" s="291">
        <v>0</v>
      </c>
      <c r="G25" s="339">
        <v>655</v>
      </c>
      <c r="H25" s="356">
        <v>655</v>
      </c>
      <c r="I25" s="139"/>
      <c r="J25" s="132"/>
      <c r="K25" s="139"/>
      <c r="L25" s="132"/>
      <c r="M25" s="139"/>
      <c r="N25" s="132"/>
    </row>
    <row r="26" spans="1:15" ht="18" customHeight="1">
      <c r="A26" s="387"/>
      <c r="B26" s="388"/>
      <c r="C26" s="57" t="s">
        <v>234</v>
      </c>
      <c r="D26" s="58"/>
      <c r="E26" s="349">
        <v>242.46199999999999</v>
      </c>
      <c r="F26" s="365">
        <v>238.54499999999999</v>
      </c>
      <c r="G26" s="341">
        <v>7004</v>
      </c>
      <c r="H26" s="358">
        <v>6414</v>
      </c>
      <c r="I26" s="128"/>
      <c r="J26" s="133"/>
      <c r="K26" s="240"/>
      <c r="L26" s="133"/>
      <c r="M26" s="240"/>
      <c r="N26" s="133"/>
    </row>
    <row r="27" spans="1:15" ht="18" customHeight="1">
      <c r="A27" s="388"/>
      <c r="B27" s="59" t="s">
        <v>235</v>
      </c>
      <c r="C27" s="37"/>
      <c r="D27" s="37"/>
      <c r="E27" s="350">
        <v>833.69200000000001</v>
      </c>
      <c r="F27" s="366">
        <v>977.71799999999996</v>
      </c>
      <c r="G27" s="340">
        <v>14551</v>
      </c>
      <c r="H27" s="357">
        <v>14245</v>
      </c>
      <c r="I27" s="241"/>
      <c r="J27" s="133"/>
      <c r="K27" s="140"/>
      <c r="L27" s="133"/>
      <c r="M27" s="140"/>
      <c r="N27" s="133"/>
    </row>
    <row r="28" spans="1:15" ht="18" customHeight="1">
      <c r="A28" s="448" t="s">
        <v>236</v>
      </c>
      <c r="B28" s="448" t="s">
        <v>237</v>
      </c>
      <c r="C28" s="178" t="s">
        <v>238</v>
      </c>
      <c r="D28" s="242" t="s">
        <v>37</v>
      </c>
      <c r="E28" s="346">
        <v>1308.598</v>
      </c>
      <c r="F28" s="363">
        <v>1422.1849999999999</v>
      </c>
      <c r="G28" s="338">
        <v>3576</v>
      </c>
      <c r="H28" s="355">
        <v>3557</v>
      </c>
      <c r="I28" s="141"/>
      <c r="J28" s="134"/>
      <c r="K28" s="141"/>
      <c r="L28" s="134"/>
      <c r="M28" s="141"/>
      <c r="N28" s="134"/>
    </row>
    <row r="29" spans="1:15" ht="18" customHeight="1">
      <c r="A29" s="387"/>
      <c r="B29" s="387"/>
      <c r="C29" s="52" t="s">
        <v>239</v>
      </c>
      <c r="D29" s="243" t="s">
        <v>38</v>
      </c>
      <c r="E29" s="290">
        <v>1269.057</v>
      </c>
      <c r="F29" s="291">
        <v>1397.8209999999999</v>
      </c>
      <c r="G29" s="339">
        <v>2596</v>
      </c>
      <c r="H29" s="356">
        <v>2628</v>
      </c>
      <c r="I29" s="139"/>
      <c r="J29" s="132"/>
      <c r="K29" s="139"/>
      <c r="L29" s="132"/>
      <c r="M29" s="139"/>
      <c r="N29" s="132"/>
    </row>
    <row r="30" spans="1:15" ht="18" customHeight="1">
      <c r="A30" s="387"/>
      <c r="B30" s="387"/>
      <c r="C30" s="52" t="s">
        <v>240</v>
      </c>
      <c r="D30" s="243" t="s">
        <v>241</v>
      </c>
      <c r="E30" s="290">
        <v>42.142000000000003</v>
      </c>
      <c r="F30" s="291">
        <v>46.234999999999999</v>
      </c>
      <c r="G30" s="339">
        <v>288</v>
      </c>
      <c r="H30" s="356">
        <v>243</v>
      </c>
      <c r="I30" s="139"/>
      <c r="J30" s="132"/>
      <c r="K30" s="139"/>
      <c r="L30" s="132"/>
      <c r="M30" s="139"/>
      <c r="N30" s="132"/>
    </row>
    <row r="31" spans="1:15" ht="18" customHeight="1">
      <c r="A31" s="387"/>
      <c r="B31" s="387"/>
      <c r="C31" s="6" t="s">
        <v>242</v>
      </c>
      <c r="D31" s="244" t="s">
        <v>243</v>
      </c>
      <c r="E31" s="347">
        <f t="shared" ref="E31" si="0">E28-E29-E30</f>
        <v>-2.601000000000063</v>
      </c>
      <c r="F31" s="364">
        <v>-21.870999999999967</v>
      </c>
      <c r="G31" s="340">
        <f t="shared" ref="G31" si="1">G28-G29-G30</f>
        <v>692</v>
      </c>
      <c r="H31" s="357">
        <v>686</v>
      </c>
      <c r="I31" s="140">
        <f t="shared" ref="I31:N31" si="2">I28-I29-I30</f>
        <v>0</v>
      </c>
      <c r="J31" s="245">
        <f t="shared" si="2"/>
        <v>0</v>
      </c>
      <c r="K31" s="140">
        <f t="shared" si="2"/>
        <v>0</v>
      </c>
      <c r="L31" s="245">
        <f t="shared" si="2"/>
        <v>0</v>
      </c>
      <c r="M31" s="140">
        <f t="shared" si="2"/>
        <v>0</v>
      </c>
      <c r="N31" s="234">
        <f t="shared" si="2"/>
        <v>0</v>
      </c>
      <c r="O31" s="8"/>
    </row>
    <row r="32" spans="1:15" ht="18" customHeight="1">
      <c r="A32" s="387"/>
      <c r="B32" s="387"/>
      <c r="C32" s="178" t="s">
        <v>244</v>
      </c>
      <c r="D32" s="242" t="s">
        <v>245</v>
      </c>
      <c r="E32" s="346">
        <v>6.7069999999999999</v>
      </c>
      <c r="F32" s="363">
        <v>11.317</v>
      </c>
      <c r="G32" s="338">
        <v>50</v>
      </c>
      <c r="H32" s="355">
        <v>28</v>
      </c>
      <c r="I32" s="141"/>
      <c r="J32" s="134"/>
      <c r="K32" s="141"/>
      <c r="L32" s="134"/>
      <c r="M32" s="141"/>
      <c r="N32" s="134"/>
    </row>
    <row r="33" spans="1:14" ht="18" customHeight="1">
      <c r="A33" s="387"/>
      <c r="B33" s="387"/>
      <c r="C33" s="52" t="s">
        <v>246</v>
      </c>
      <c r="D33" s="243" t="s">
        <v>247</v>
      </c>
      <c r="E33" s="290">
        <v>0.14799999999999999</v>
      </c>
      <c r="F33" s="291">
        <v>0.52600000000000002</v>
      </c>
      <c r="G33" s="339">
        <v>1E-3</v>
      </c>
      <c r="H33" s="356">
        <v>7.0000000000000007E-2</v>
      </c>
      <c r="I33" s="139"/>
      <c r="J33" s="132"/>
      <c r="K33" s="139"/>
      <c r="L33" s="132"/>
      <c r="M33" s="139"/>
      <c r="N33" s="132"/>
    </row>
    <row r="34" spans="1:14" ht="18" customHeight="1">
      <c r="A34" s="387"/>
      <c r="B34" s="388"/>
      <c r="C34" s="6" t="s">
        <v>248</v>
      </c>
      <c r="D34" s="244" t="s">
        <v>249</v>
      </c>
      <c r="E34" s="347">
        <f t="shared" ref="E34" si="3">E31+E32-E33</f>
        <v>3.9579999999999367</v>
      </c>
      <c r="F34" s="364">
        <v>-11.079999999999966</v>
      </c>
      <c r="G34" s="340">
        <f t="shared" ref="G34" si="4">G31+G32-G33</f>
        <v>741.99900000000002</v>
      </c>
      <c r="H34" s="357">
        <v>713.93</v>
      </c>
      <c r="I34" s="140">
        <f t="shared" ref="I34:N34" si="5">I31+I32-I33</f>
        <v>0</v>
      </c>
      <c r="J34" s="133">
        <f t="shared" si="5"/>
        <v>0</v>
      </c>
      <c r="K34" s="140">
        <f t="shared" si="5"/>
        <v>0</v>
      </c>
      <c r="L34" s="133">
        <f t="shared" si="5"/>
        <v>0</v>
      </c>
      <c r="M34" s="140">
        <f t="shared" si="5"/>
        <v>0</v>
      </c>
      <c r="N34" s="133">
        <f t="shared" si="5"/>
        <v>0</v>
      </c>
    </row>
    <row r="35" spans="1:14" ht="18" customHeight="1">
      <c r="A35" s="387"/>
      <c r="B35" s="448" t="s">
        <v>250</v>
      </c>
      <c r="C35" s="178" t="s">
        <v>251</v>
      </c>
      <c r="D35" s="242" t="s">
        <v>252</v>
      </c>
      <c r="E35" s="346">
        <v>0</v>
      </c>
      <c r="F35" s="363">
        <v>0.26300000000000001</v>
      </c>
      <c r="G35" s="338">
        <v>918</v>
      </c>
      <c r="H35" s="355">
        <v>0</v>
      </c>
      <c r="I35" s="141"/>
      <c r="J35" s="134"/>
      <c r="K35" s="141"/>
      <c r="L35" s="134"/>
      <c r="M35" s="141"/>
      <c r="N35" s="134"/>
    </row>
    <row r="36" spans="1:14" ht="18" customHeight="1">
      <c r="A36" s="387"/>
      <c r="B36" s="387"/>
      <c r="C36" s="52" t="s">
        <v>253</v>
      </c>
      <c r="D36" s="243" t="s">
        <v>254</v>
      </c>
      <c r="E36" s="290">
        <v>0.04</v>
      </c>
      <c r="F36" s="291">
        <v>0</v>
      </c>
      <c r="G36" s="339">
        <v>918</v>
      </c>
      <c r="H36" s="356">
        <v>0</v>
      </c>
      <c r="I36" s="139"/>
      <c r="J36" s="132"/>
      <c r="K36" s="139"/>
      <c r="L36" s="132"/>
      <c r="M36" s="139"/>
      <c r="N36" s="132"/>
    </row>
    <row r="37" spans="1:14" ht="18" customHeight="1">
      <c r="A37" s="387"/>
      <c r="B37" s="387"/>
      <c r="C37" s="52" t="s">
        <v>255</v>
      </c>
      <c r="D37" s="243" t="s">
        <v>256</v>
      </c>
      <c r="E37" s="290">
        <f t="shared" ref="E37" si="6">E34+E35-E36</f>
        <v>3.9179999999999366</v>
      </c>
      <c r="F37" s="291">
        <v>-10.816999999999966</v>
      </c>
      <c r="G37" s="339">
        <f t="shared" ref="G37" si="7">G34+G35-G36</f>
        <v>741.99900000000002</v>
      </c>
      <c r="H37" s="356">
        <v>713.93</v>
      </c>
      <c r="I37" s="139">
        <f t="shared" ref="I37:N37" si="8">I34+I35-I36</f>
        <v>0</v>
      </c>
      <c r="J37" s="132">
        <f t="shared" si="8"/>
        <v>0</v>
      </c>
      <c r="K37" s="139">
        <f t="shared" si="8"/>
        <v>0</v>
      </c>
      <c r="L37" s="132">
        <f t="shared" si="8"/>
        <v>0</v>
      </c>
      <c r="M37" s="139">
        <f t="shared" si="8"/>
        <v>0</v>
      </c>
      <c r="N37" s="132">
        <f t="shared" si="8"/>
        <v>0</v>
      </c>
    </row>
    <row r="38" spans="1:14" ht="18" customHeight="1">
      <c r="A38" s="387"/>
      <c r="B38" s="387"/>
      <c r="C38" s="52" t="s">
        <v>257</v>
      </c>
      <c r="D38" s="243" t="s">
        <v>258</v>
      </c>
      <c r="E38" s="290">
        <v>0</v>
      </c>
      <c r="F38" s="291">
        <v>0</v>
      </c>
      <c r="G38" s="339">
        <v>0</v>
      </c>
      <c r="H38" s="356">
        <v>0</v>
      </c>
      <c r="I38" s="139"/>
      <c r="J38" s="132"/>
      <c r="K38" s="139"/>
      <c r="L38" s="132"/>
      <c r="M38" s="139"/>
      <c r="N38" s="132"/>
    </row>
    <row r="39" spans="1:14" ht="18" customHeight="1">
      <c r="A39" s="387"/>
      <c r="B39" s="387"/>
      <c r="C39" s="52" t="s">
        <v>259</v>
      </c>
      <c r="D39" s="243" t="s">
        <v>260</v>
      </c>
      <c r="E39" s="290">
        <v>0</v>
      </c>
      <c r="F39" s="291">
        <v>0</v>
      </c>
      <c r="G39" s="339">
        <v>0</v>
      </c>
      <c r="H39" s="356">
        <v>0</v>
      </c>
      <c r="I39" s="139"/>
      <c r="J39" s="132"/>
      <c r="K39" s="139"/>
      <c r="L39" s="132"/>
      <c r="M39" s="139"/>
      <c r="N39" s="132"/>
    </row>
    <row r="40" spans="1:14" ht="18" customHeight="1">
      <c r="A40" s="387"/>
      <c r="B40" s="387"/>
      <c r="C40" s="52" t="s">
        <v>261</v>
      </c>
      <c r="D40" s="243" t="s">
        <v>262</v>
      </c>
      <c r="E40" s="290">
        <v>0</v>
      </c>
      <c r="F40" s="291">
        <v>0</v>
      </c>
      <c r="G40" s="339">
        <v>153</v>
      </c>
      <c r="H40" s="356">
        <v>-267</v>
      </c>
      <c r="I40" s="139"/>
      <c r="J40" s="132"/>
      <c r="K40" s="139"/>
      <c r="L40" s="132"/>
      <c r="M40" s="139"/>
      <c r="N40" s="132"/>
    </row>
    <row r="41" spans="1:14" ht="18" customHeight="1">
      <c r="A41" s="387"/>
      <c r="B41" s="387"/>
      <c r="C41" s="190" t="s">
        <v>263</v>
      </c>
      <c r="D41" s="243" t="s">
        <v>264</v>
      </c>
      <c r="E41" s="290">
        <f t="shared" ref="E41" si="9">E34+E35-E36-E40</f>
        <v>3.9179999999999366</v>
      </c>
      <c r="F41" s="291">
        <v>-10.816999999999966</v>
      </c>
      <c r="G41" s="339">
        <f t="shared" ref="G41" si="10">G34+G35-G36-G40</f>
        <v>588.99900000000002</v>
      </c>
      <c r="H41" s="356">
        <v>981.93</v>
      </c>
      <c r="I41" s="139">
        <f t="shared" ref="I41:N41" si="11">I34+I35-I36-I40</f>
        <v>0</v>
      </c>
      <c r="J41" s="132">
        <f t="shared" si="11"/>
        <v>0</v>
      </c>
      <c r="K41" s="139">
        <f t="shared" si="11"/>
        <v>0</v>
      </c>
      <c r="L41" s="132">
        <f t="shared" si="11"/>
        <v>0</v>
      </c>
      <c r="M41" s="139">
        <f t="shared" si="11"/>
        <v>0</v>
      </c>
      <c r="N41" s="132">
        <f t="shared" si="11"/>
        <v>0</v>
      </c>
    </row>
    <row r="42" spans="1:14" ht="18" customHeight="1">
      <c r="A42" s="387"/>
      <c r="B42" s="387"/>
      <c r="C42" s="446" t="s">
        <v>265</v>
      </c>
      <c r="D42" s="447"/>
      <c r="E42" s="290">
        <f t="shared" ref="E42" si="12">E37+E38-E39-E40</f>
        <v>3.9179999999999366</v>
      </c>
      <c r="F42" s="291">
        <v>-10.816999999999966</v>
      </c>
      <c r="G42" s="339">
        <f t="shared" ref="G42" si="13">G37+G38-G39-G40</f>
        <v>588.99900000000002</v>
      </c>
      <c r="H42" s="356">
        <v>981.93</v>
      </c>
      <c r="I42" s="108">
        <f t="shared" ref="I42:N42" si="14">I37+I38-I39-I40</f>
        <v>0</v>
      </c>
      <c r="J42" s="109">
        <f t="shared" si="14"/>
        <v>0</v>
      </c>
      <c r="K42" s="108">
        <f t="shared" si="14"/>
        <v>0</v>
      </c>
      <c r="L42" s="109">
        <f t="shared" si="14"/>
        <v>0</v>
      </c>
      <c r="M42" s="108">
        <f t="shared" si="14"/>
        <v>0</v>
      </c>
      <c r="N42" s="132">
        <f t="shared" si="14"/>
        <v>0</v>
      </c>
    </row>
    <row r="43" spans="1:14" ht="18" customHeight="1">
      <c r="A43" s="387"/>
      <c r="B43" s="387"/>
      <c r="C43" s="52" t="s">
        <v>266</v>
      </c>
      <c r="D43" s="243" t="s">
        <v>267</v>
      </c>
      <c r="E43" s="290">
        <v>133.54499999999999</v>
      </c>
      <c r="F43" s="291">
        <v>144.36199999999999</v>
      </c>
      <c r="G43" s="339">
        <v>0</v>
      </c>
      <c r="H43" s="356">
        <v>0</v>
      </c>
      <c r="I43" s="139"/>
      <c r="J43" s="132"/>
      <c r="K43" s="139"/>
      <c r="L43" s="132"/>
      <c r="M43" s="139"/>
      <c r="N43" s="132"/>
    </row>
    <row r="44" spans="1:14" ht="18" customHeight="1">
      <c r="A44" s="388"/>
      <c r="B44" s="388"/>
      <c r="C44" s="6" t="s">
        <v>268</v>
      </c>
      <c r="D44" s="102" t="s">
        <v>269</v>
      </c>
      <c r="E44" s="347">
        <f t="shared" ref="E44" si="15">E41+E43</f>
        <v>137.46299999999994</v>
      </c>
      <c r="F44" s="364">
        <v>133.54500000000002</v>
      </c>
      <c r="G44" s="340">
        <f t="shared" ref="G44" si="16">G41+G43</f>
        <v>588.99900000000002</v>
      </c>
      <c r="H44" s="357">
        <v>981.93</v>
      </c>
      <c r="I44" s="140">
        <f t="shared" ref="I44:N44" si="17">I41+I43</f>
        <v>0</v>
      </c>
      <c r="J44" s="133">
        <f t="shared" si="17"/>
        <v>0</v>
      </c>
      <c r="K44" s="140">
        <f t="shared" si="17"/>
        <v>0</v>
      </c>
      <c r="L44" s="133">
        <f t="shared" si="17"/>
        <v>0</v>
      </c>
      <c r="M44" s="140">
        <f t="shared" si="17"/>
        <v>0</v>
      </c>
      <c r="N44" s="133">
        <f t="shared" si="17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46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cp:lastModifiedBy>toyota</cp:lastModifiedBy>
  <cp:lastPrinted>2021-08-23T09:16:42Z</cp:lastPrinted>
  <dcterms:created xsi:type="dcterms:W3CDTF">2021-07-19T05:21:57Z</dcterms:created>
  <dcterms:modified xsi:type="dcterms:W3CDTF">2021-09-27T00:29:55Z</dcterms:modified>
</cp:coreProperties>
</file>