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6　徳島県\"/>
    </mc:Choice>
  </mc:AlternateContent>
  <xr:revisionPtr revIDLastSave="0" documentId="8_{D0E4FBD6-5D54-4029-B87E-BD4A249A08E6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9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calcId="191029"/>
</workbook>
</file>

<file path=xl/calcChain.xml><?xml version="1.0" encoding="utf-8"?>
<calcChain xmlns="http://schemas.openxmlformats.org/spreadsheetml/2006/main">
  <c r="F31" i="8" l="1"/>
  <c r="F34" i="8" s="1"/>
  <c r="E31" i="8"/>
  <c r="E34" i="8" s="1"/>
  <c r="E41" i="8" l="1"/>
  <c r="E44" i="8" s="1"/>
  <c r="E37" i="8"/>
  <c r="E42" i="8" s="1"/>
  <c r="F41" i="8"/>
  <c r="F44" i="8" s="1"/>
  <c r="F37" i="8"/>
  <c r="F42" i="8" s="1"/>
  <c r="I24" i="6" l="1"/>
  <c r="I22" i="6"/>
  <c r="H22" i="6"/>
  <c r="G22" i="6"/>
  <c r="F22" i="6"/>
  <c r="E22" i="6"/>
  <c r="E21" i="6"/>
  <c r="I20" i="6"/>
  <c r="H20" i="6"/>
  <c r="G20" i="6"/>
  <c r="F20" i="6"/>
  <c r="E20" i="6"/>
  <c r="I19" i="6"/>
  <c r="I23" i="6" s="1"/>
  <c r="H19" i="6"/>
  <c r="H21" i="6" s="1"/>
  <c r="G19" i="6"/>
  <c r="G21" i="6" s="1"/>
  <c r="F19" i="6"/>
  <c r="F23" i="6" s="1"/>
  <c r="E19" i="6"/>
  <c r="E23" i="6" s="1"/>
  <c r="H45" i="5"/>
  <c r="I44" i="5"/>
  <c r="I43" i="5"/>
  <c r="I42" i="5"/>
  <c r="I41" i="5"/>
  <c r="I40" i="5"/>
  <c r="F39" i="5"/>
  <c r="I39" i="5" s="1"/>
  <c r="I38" i="5"/>
  <c r="I37" i="5"/>
  <c r="I36" i="5"/>
  <c r="I35" i="5"/>
  <c r="I34" i="5"/>
  <c r="I33" i="5"/>
  <c r="F32" i="5"/>
  <c r="I32" i="5" s="1"/>
  <c r="I31" i="5"/>
  <c r="I30" i="5"/>
  <c r="I29" i="5"/>
  <c r="F28" i="5"/>
  <c r="I28" i="5" s="1"/>
  <c r="H27" i="5"/>
  <c r="G27" i="5"/>
  <c r="F27" i="5"/>
  <c r="I27" i="5" s="1"/>
  <c r="I26" i="5"/>
  <c r="I25" i="5"/>
  <c r="I24" i="5"/>
  <c r="I23" i="5"/>
  <c r="G23" i="5"/>
  <c r="I22" i="5"/>
  <c r="I21" i="5"/>
  <c r="G21" i="5"/>
  <c r="I20" i="5"/>
  <c r="I19" i="5"/>
  <c r="G19" i="5"/>
  <c r="I18" i="5"/>
  <c r="I17" i="5"/>
  <c r="G17" i="5"/>
  <c r="I16" i="5"/>
  <c r="I15" i="5"/>
  <c r="G15" i="5"/>
  <c r="I14" i="5"/>
  <c r="I13" i="5"/>
  <c r="I12" i="5"/>
  <c r="I11" i="5"/>
  <c r="G11" i="5"/>
  <c r="I10" i="5"/>
  <c r="I9" i="5"/>
  <c r="N27" i="4"/>
  <c r="Q24" i="4"/>
  <c r="Q27" i="4" s="1"/>
  <c r="P24" i="4"/>
  <c r="P27" i="4" s="1"/>
  <c r="O24" i="4"/>
  <c r="O27" i="4" s="1"/>
  <c r="N24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Q16" i="4"/>
  <c r="P16" i="4"/>
  <c r="O16" i="4"/>
  <c r="N16" i="4"/>
  <c r="M16" i="4"/>
  <c r="L16" i="4"/>
  <c r="K16" i="4"/>
  <c r="J16" i="4"/>
  <c r="I16" i="4"/>
  <c r="H16" i="4"/>
  <c r="Q15" i="4"/>
  <c r="P15" i="4"/>
  <c r="O15" i="4"/>
  <c r="N15" i="4"/>
  <c r="M15" i="4"/>
  <c r="L15" i="4"/>
  <c r="K15" i="4"/>
  <c r="J15" i="4"/>
  <c r="I15" i="4"/>
  <c r="H15" i="4"/>
  <c r="Q14" i="4"/>
  <c r="P14" i="4"/>
  <c r="O14" i="4"/>
  <c r="N14" i="4"/>
  <c r="M14" i="4"/>
  <c r="L14" i="4"/>
  <c r="K14" i="4"/>
  <c r="J14" i="4"/>
  <c r="I14" i="4"/>
  <c r="H14" i="4"/>
  <c r="I21" i="6" l="1"/>
  <c r="G13" i="5"/>
  <c r="G9" i="5"/>
  <c r="G25" i="5"/>
  <c r="G23" i="6"/>
  <c r="F21" i="6"/>
  <c r="H23" i="6"/>
  <c r="F45" i="5"/>
  <c r="G10" i="5"/>
  <c r="G12" i="5"/>
  <c r="G14" i="5"/>
  <c r="G16" i="5"/>
  <c r="G18" i="5"/>
  <c r="G20" i="5"/>
  <c r="G22" i="5"/>
  <c r="G24" i="5"/>
  <c r="G26" i="5"/>
  <c r="I45" i="5" l="1"/>
  <c r="G37" i="5"/>
  <c r="G35" i="5"/>
  <c r="G33" i="5"/>
  <c r="G43" i="5"/>
  <c r="G39" i="5"/>
  <c r="G30" i="5"/>
  <c r="G28" i="5"/>
  <c r="G44" i="5"/>
  <c r="G42" i="5"/>
  <c r="G40" i="5"/>
  <c r="G31" i="5"/>
  <c r="G29" i="5"/>
  <c r="G41" i="5"/>
  <c r="G45" i="5"/>
  <c r="G38" i="5"/>
  <c r="G36" i="5"/>
  <c r="G34" i="5"/>
  <c r="G32" i="5"/>
  <c r="H45" i="2"/>
  <c r="I44" i="2"/>
  <c r="I43" i="2"/>
  <c r="I42" i="2"/>
  <c r="F41" i="2"/>
  <c r="I41" i="2" s="1"/>
  <c r="I40" i="2"/>
  <c r="F39" i="2"/>
  <c r="I39" i="2" s="1"/>
  <c r="F38" i="2"/>
  <c r="I37" i="2"/>
  <c r="I36" i="2"/>
  <c r="I35" i="2"/>
  <c r="I34" i="2"/>
  <c r="I33" i="2"/>
  <c r="I31" i="2"/>
  <c r="I30" i="2"/>
  <c r="I29" i="2"/>
  <c r="F28" i="2"/>
  <c r="I28" i="2" s="1"/>
  <c r="H27" i="2"/>
  <c r="F27" i="2"/>
  <c r="G26" i="2" s="1"/>
  <c r="I26" i="2"/>
  <c r="I25" i="2"/>
  <c r="I24" i="2"/>
  <c r="I23" i="2"/>
  <c r="I22" i="2"/>
  <c r="I21" i="2"/>
  <c r="I20" i="2"/>
  <c r="I19" i="2"/>
  <c r="I18" i="2"/>
  <c r="F17" i="2"/>
  <c r="I16" i="2"/>
  <c r="I15" i="2"/>
  <c r="I14" i="2"/>
  <c r="I13" i="2"/>
  <c r="I12" i="2"/>
  <c r="I11" i="2"/>
  <c r="I10" i="2"/>
  <c r="I9" i="2"/>
  <c r="G9" i="2" l="1"/>
  <c r="G15" i="2"/>
  <c r="I27" i="2"/>
  <c r="I38" i="2"/>
  <c r="F32" i="2"/>
  <c r="F45" i="2"/>
  <c r="G36" i="2" s="1"/>
  <c r="G21" i="2"/>
  <c r="G17" i="2"/>
  <c r="G13" i="2"/>
  <c r="G19" i="2"/>
  <c r="G11" i="2"/>
  <c r="G35" i="2"/>
  <c r="G10" i="2"/>
  <c r="G12" i="2"/>
  <c r="G14" i="2"/>
  <c r="G16" i="2"/>
  <c r="I17" i="2"/>
  <c r="G27" i="2"/>
  <c r="G23" i="2"/>
  <c r="G25" i="2"/>
  <c r="G18" i="2"/>
  <c r="G20" i="2"/>
  <c r="G22" i="2"/>
  <c r="G24" i="2"/>
  <c r="G37" i="2" l="1"/>
  <c r="I45" i="2"/>
  <c r="G31" i="2"/>
  <c r="G29" i="2"/>
  <c r="G39" i="2"/>
  <c r="G41" i="2"/>
  <c r="G34" i="2"/>
  <c r="G42" i="2"/>
  <c r="G32" i="2"/>
  <c r="I32" i="2"/>
  <c r="G45" i="2"/>
  <c r="G33" i="2"/>
  <c r="G43" i="2"/>
  <c r="G44" i="2"/>
  <c r="G30" i="2"/>
  <c r="G28" i="2"/>
  <c r="G40" i="2"/>
  <c r="G38" i="2"/>
  <c r="J31" i="8"/>
  <c r="J34" i="8" s="1"/>
  <c r="I31" i="8"/>
  <c r="I34" i="8" s="1"/>
  <c r="H31" i="8"/>
  <c r="H34" i="8" s="1"/>
  <c r="G31" i="8"/>
  <c r="G34" i="8" s="1"/>
  <c r="I26" i="8"/>
  <c r="G26" i="8"/>
  <c r="G22" i="8"/>
  <c r="I18" i="8"/>
  <c r="G18" i="8"/>
  <c r="I44" i="4"/>
  <c r="G44" i="4"/>
  <c r="G45" i="4" s="1"/>
  <c r="H42" i="4"/>
  <c r="H44" i="4" s="1"/>
  <c r="F42" i="4"/>
  <c r="F44" i="4" s="1"/>
  <c r="I39" i="4"/>
  <c r="G39" i="4"/>
  <c r="H38" i="4"/>
  <c r="H37" i="4"/>
  <c r="H36" i="4" s="1"/>
  <c r="F37" i="4"/>
  <c r="F36" i="4"/>
  <c r="H35" i="4"/>
  <c r="H32" i="4" s="1"/>
  <c r="H39" i="4" s="1"/>
  <c r="H45" i="4" s="1"/>
  <c r="F35" i="4"/>
  <c r="F32" i="4" s="1"/>
  <c r="F39" i="4" s="1"/>
  <c r="F45" i="4" s="1"/>
  <c r="H33" i="4"/>
  <c r="G24" i="4"/>
  <c r="G27" i="4" s="1"/>
  <c r="F24" i="4"/>
  <c r="F27" i="4" s="1"/>
  <c r="G16" i="4"/>
  <c r="F16" i="4"/>
  <c r="G15" i="4"/>
  <c r="F15" i="4"/>
  <c r="G14" i="4"/>
  <c r="F14" i="4"/>
  <c r="I45" i="4" l="1"/>
  <c r="H41" i="8"/>
  <c r="H44" i="8" s="1"/>
  <c r="H37" i="8"/>
  <c r="H42" i="8" s="1"/>
  <c r="I41" i="8"/>
  <c r="I44" i="8" s="1"/>
  <c r="I37" i="8"/>
  <c r="I42" i="8" s="1"/>
  <c r="G37" i="8"/>
  <c r="G42" i="8" s="1"/>
  <c r="G41" i="8"/>
  <c r="G44" i="8" s="1"/>
  <c r="J41" i="8"/>
  <c r="J44" i="8" s="1"/>
  <c r="J37" i="8"/>
  <c r="J42" i="8" s="1"/>
  <c r="F14" i="9" l="1"/>
  <c r="G14" i="9"/>
  <c r="H14" i="9"/>
  <c r="I14" i="9"/>
  <c r="J14" i="9"/>
  <c r="K14" i="9"/>
  <c r="L14" i="9"/>
  <c r="M14" i="9"/>
  <c r="N14" i="9"/>
  <c r="O14" i="9"/>
  <c r="F15" i="9"/>
  <c r="G15" i="9"/>
  <c r="H15" i="9"/>
  <c r="I15" i="9"/>
  <c r="J15" i="9"/>
  <c r="K15" i="9"/>
  <c r="L15" i="9"/>
  <c r="M15" i="9"/>
  <c r="N15" i="9"/>
  <c r="O15" i="9"/>
  <c r="F16" i="9"/>
  <c r="G16" i="9"/>
  <c r="H16" i="9"/>
  <c r="I16" i="9"/>
  <c r="J16" i="9"/>
  <c r="K16" i="9"/>
  <c r="L16" i="9"/>
  <c r="M16" i="9"/>
  <c r="N16" i="9"/>
  <c r="O16" i="9"/>
  <c r="F24" i="9"/>
  <c r="F27" i="9" s="1"/>
  <c r="G24" i="9"/>
  <c r="G27" i="9" s="1"/>
  <c r="H24" i="9"/>
  <c r="I24" i="9"/>
  <c r="J24" i="9"/>
  <c r="K24" i="9"/>
  <c r="K27" i="9" s="1"/>
  <c r="L24" i="9"/>
  <c r="L27" i="9" s="1"/>
  <c r="M24" i="9"/>
  <c r="M27" i="9" s="1"/>
  <c r="N24" i="9"/>
  <c r="O24" i="9"/>
  <c r="O27" i="9" s="1"/>
  <c r="H27" i="9"/>
  <c r="I27" i="9"/>
  <c r="J27" i="9"/>
  <c r="N27" i="9"/>
  <c r="F39" i="9"/>
  <c r="G39" i="9"/>
  <c r="G45" i="9" s="1"/>
  <c r="H39" i="9"/>
  <c r="I39" i="9"/>
  <c r="J39" i="9"/>
  <c r="K39" i="9"/>
  <c r="L39" i="9"/>
  <c r="M39" i="9"/>
  <c r="N39" i="9"/>
  <c r="O39" i="9"/>
  <c r="O45" i="9" s="1"/>
  <c r="F44" i="9"/>
  <c r="G44" i="9"/>
  <c r="H44" i="9"/>
  <c r="I44" i="9"/>
  <c r="I45" i="9" s="1"/>
  <c r="J44" i="9"/>
  <c r="J45" i="9" s="1"/>
  <c r="K44" i="9"/>
  <c r="K45" i="9" s="1"/>
  <c r="L44" i="9"/>
  <c r="L45" i="9" s="1"/>
  <c r="M44" i="9"/>
  <c r="M45" i="9" s="1"/>
  <c r="N44" i="9"/>
  <c r="O44" i="9"/>
  <c r="H45" i="9"/>
  <c r="N45" i="9" l="1"/>
  <c r="F45" i="9"/>
  <c r="P31" i="8"/>
  <c r="P34" i="8" s="1"/>
  <c r="O31" i="8"/>
  <c r="O34" i="8" s="1"/>
  <c r="N31" i="8"/>
  <c r="N34" i="8"/>
  <c r="N37" i="8" s="1"/>
  <c r="N42" i="8" s="1"/>
  <c r="M31" i="8"/>
  <c r="M34" i="8" s="1"/>
  <c r="L31" i="8"/>
  <c r="L34" i="8" s="1"/>
  <c r="K31" i="8"/>
  <c r="K34" i="8"/>
  <c r="K37" i="8" s="1"/>
  <c r="K42" i="8" s="1"/>
  <c r="O39" i="4"/>
  <c r="O44" i="4"/>
  <c r="O45" i="4" s="1"/>
  <c r="N39" i="4"/>
  <c r="N44" i="4"/>
  <c r="N45" i="4" s="1"/>
  <c r="M39" i="4"/>
  <c r="M44" i="4"/>
  <c r="M45" i="4" s="1"/>
  <c r="L39" i="4"/>
  <c r="L44" i="4"/>
  <c r="L45" i="4"/>
  <c r="K39" i="4"/>
  <c r="K45" i="4" s="1"/>
  <c r="K44" i="4"/>
  <c r="J39" i="4"/>
  <c r="J44" i="4"/>
  <c r="L41" i="8" l="1"/>
  <c r="L44" i="8" s="1"/>
  <c r="L37" i="8"/>
  <c r="L42" i="8" s="1"/>
  <c r="J45" i="4"/>
  <c r="M37" i="8"/>
  <c r="M42" i="8" s="1"/>
  <c r="M41" i="8"/>
  <c r="M44" i="8" s="1"/>
  <c r="O41" i="8"/>
  <c r="O44" i="8" s="1"/>
  <c r="O37" i="8"/>
  <c r="O42" i="8" s="1"/>
  <c r="P37" i="8"/>
  <c r="P42" i="8" s="1"/>
  <c r="P41" i="8"/>
  <c r="P44" i="8" s="1"/>
  <c r="N41" i="8"/>
  <c r="N44" i="8" s="1"/>
  <c r="K41" i="8"/>
  <c r="K44" i="8" s="1"/>
</calcChain>
</file>

<file path=xl/sharedStrings.xml><?xml version="1.0" encoding="utf-8"?>
<sst xmlns="http://schemas.openxmlformats.org/spreadsheetml/2006/main" count="451" uniqueCount="276">
  <si>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</si>
  <si>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</si>
  <si>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</si>
  <si>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</si>
  <si>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</si>
  <si>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</si>
  <si>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</si>
  <si>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</si>
  <si>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</si>
  <si>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</si>
  <si>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</si>
  <si>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</si>
  <si>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</si>
  <si>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</si>
  <si>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</si>
  <si>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</si>
  <si>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</si>
  <si>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</si>
  <si>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</si>
  <si>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</si>
  <si>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</si>
  <si>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</si>
  <si>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</si>
  <si>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</si>
  <si>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</si>
  <si>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</si>
  <si>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</si>
  <si>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</si>
  <si>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</si>
  <si>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</si>
  <si>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</si>
  <si>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</si>
  <si>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</si>
  <si>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</si>
  <si>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</si>
  <si>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</si>
  <si>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</si>
  <si>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</si>
  <si>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</si>
  <si>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</si>
  <si>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</si>
  <si>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</si>
  <si>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</si>
  <si>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</si>
  <si>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</si>
  <si>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</si>
  <si>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</si>
  <si>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</si>
  <si>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</si>
  <si>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</si>
  <si>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</si>
  <si>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</si>
  <si>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</si>
  <si>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</si>
  <si>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</si>
  <si>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</si>
  <si>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</si>
  <si>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</si>
  <si>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</si>
  <si>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</si>
  <si>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</si>
  <si>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</si>
  <si>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</si>
  <si>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</si>
  <si>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</si>
  <si>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</si>
  <si>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</si>
  <si>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</si>
  <si>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</si>
  <si>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</si>
  <si>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</si>
  <si>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</si>
  <si>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</si>
  <si>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</si>
  <si>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</si>
  <si>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</si>
  <si>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</si>
  <si>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</si>
  <si>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</si>
  <si>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</si>
  <si>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</si>
  <si>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</si>
  <si>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</si>
  <si>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</si>
  <si>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</si>
  <si>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</si>
  <si>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</si>
  <si>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</si>
  <si>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</si>
  <si>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</si>
  <si>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</si>
  <si>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</si>
  <si>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</si>
  <si>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</si>
  <si>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</si>
  <si>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</si>
  <si>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</si>
  <si>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</si>
  <si>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</si>
  <si>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</si>
  <si>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</si>
  <si>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</si>
  <si>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</si>
  <si>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</si>
  <si>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</si>
  <si>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</si>
  <si>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</si>
  <si>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</si>
  <si>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</si>
  <si>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</si>
  <si>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</si>
  <si>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</si>
  <si>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</si>
  <si>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</si>
  <si>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</si>
  <si>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</si>
  <si>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</si>
  <si>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</si>
  <si>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</si>
  <si>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</si>
  <si>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</si>
  <si>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</si>
  <si>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</si>
  <si>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</si>
  <si>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</si>
  <si>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</si>
  <si>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</si>
  <si>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</si>
  <si>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地方債現在高の一般財源総額比</t>
  </si>
  <si>
    <t>後年度財政負担の一般財源総額比</t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</si>
  <si>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</si>
  <si>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</si>
  <si>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</si>
  <si>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</si>
  <si>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</si>
  <si>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</si>
  <si>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</si>
  <si>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</si>
  <si>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</si>
  <si>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</si>
  <si>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</si>
  <si>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</si>
  <si>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</si>
  <si>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</si>
  <si>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</si>
  <si>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</si>
  <si>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(b-e)</t>
    <phoneticPr fontId="11"/>
  </si>
  <si>
    <t>(c-f)</t>
    <phoneticPr fontId="11"/>
  </si>
  <si>
    <t>(i=g-h)</t>
    <phoneticPr fontId="11"/>
  </si>
  <si>
    <t>(i+j)</t>
    <phoneticPr fontId="11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</si>
  <si>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</si>
  <si>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</si>
  <si>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</si>
  <si>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</si>
  <si>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</si>
  <si>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</si>
  <si>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</si>
  <si>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</si>
  <si>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</si>
  <si>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</si>
  <si>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</si>
  <si>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</si>
  <si>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</si>
  <si>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</si>
  <si>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</si>
  <si>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</si>
  <si>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</si>
  <si>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</si>
  <si>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</si>
  <si>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</si>
  <si>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</si>
  <si>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</si>
  <si>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</si>
  <si>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</si>
  <si>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</si>
  <si>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</si>
  <si>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</si>
  <si>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</si>
  <si>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</si>
  <si>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</si>
  <si>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</si>
  <si>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</si>
  <si>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</si>
  <si>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</si>
  <si>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</si>
  <si>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</si>
  <si>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</si>
  <si>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</si>
  <si>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</si>
  <si>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</si>
  <si>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</si>
  <si>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</si>
  <si>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</si>
  <si>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</si>
  <si>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</si>
  <si>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</si>
  <si>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</si>
  <si>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</si>
  <si>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</si>
  <si>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</si>
  <si>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</si>
  <si>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</si>
  <si>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</si>
  <si>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</si>
  <si>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</si>
  <si>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</si>
  <si>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</si>
  <si>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</si>
  <si>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</si>
  <si>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</si>
  <si>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</si>
  <si>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</si>
  <si>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</si>
  <si>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</si>
  <si>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</si>
  <si>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</si>
  <si>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</si>
  <si>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</si>
  <si>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</si>
  <si>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</si>
  <si>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</si>
  <si>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</si>
  <si>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</si>
  <si>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</si>
  <si>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</si>
  <si>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</si>
  <si>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</si>
  <si>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</si>
  <si>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</si>
  <si>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（注）原則として表示単位未満を四捨五入して端数調整していないため、合計等と一致しない場合がある。</t>
    <phoneticPr fontId="14"/>
  </si>
  <si>
    <t>(g=c+f)</t>
    <phoneticPr fontId="9"/>
  </si>
  <si>
    <t>(f=d-e)</t>
    <phoneticPr fontId="9"/>
  </si>
  <si>
    <t>(c=a-b)</t>
    <phoneticPr fontId="9"/>
  </si>
  <si>
    <t>流域下水道事業</t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</si>
  <si>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</si>
  <si>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</si>
  <si>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　　　　　　（単位：百万円）</t>
    <phoneticPr fontId="14"/>
  </si>
  <si>
    <t>補てん財源不足額(▲)</t>
    <phoneticPr fontId="14"/>
  </si>
  <si>
    <t>(j)</t>
    <phoneticPr fontId="11"/>
  </si>
  <si>
    <t>差引不足額 (▲)</t>
    <phoneticPr fontId="14"/>
  </si>
  <si>
    <t>(h)</t>
    <phoneticPr fontId="11"/>
  </si>
  <si>
    <t>(g)</t>
    <phoneticPr fontId="11"/>
  </si>
  <si>
    <t>(a-d)</t>
    <phoneticPr fontId="11"/>
  </si>
  <si>
    <t>駐車場事業</t>
    <rPh sb="0" eb="3">
      <t>チュウシャジョウ</t>
    </rPh>
    <rPh sb="3" eb="5">
      <t>ジギョウ</t>
    </rPh>
    <phoneticPr fontId="2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</si>
  <si>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2"/>
  </si>
  <si>
    <t>電気事業</t>
    <rPh sb="0" eb="2">
      <t>デンキ</t>
    </rPh>
    <rPh sb="2" eb="4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</si>
  <si>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</si>
  <si>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４.公営企業会計の状況</t>
    <phoneticPr fontId="14"/>
  </si>
  <si>
    <t>団体名　徳島県</t>
    <rPh sb="4" eb="7">
      <t>トクシマケン</t>
    </rPh>
    <phoneticPr fontId="14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</si>
  <si>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9"/>
  </si>
  <si>
    <t>令和３年度</t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</si>
  <si>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</si>
  <si>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9"/>
  </si>
  <si>
    <t>令和３年度</t>
    <phoneticPr fontId="9"/>
  </si>
  <si>
    <t>徳島県土地開発公社</t>
    <rPh sb="0" eb="3">
      <t>トクシマケン</t>
    </rPh>
    <rPh sb="3" eb="5">
      <t>トチ</t>
    </rPh>
    <rPh sb="5" eb="7">
      <t>カイハツ</t>
    </rPh>
    <rPh sb="7" eb="9">
      <t>コウシャ</t>
    </rPh>
    <phoneticPr fontId="14"/>
  </si>
  <si>
    <t>徳島県住宅供給公社</t>
    <rPh sb="0" eb="3">
      <t>トクシマケン</t>
    </rPh>
    <rPh sb="3" eb="5">
      <t>ジュウタク</t>
    </rPh>
    <rPh sb="5" eb="7">
      <t>キョウキュウ</t>
    </rPh>
    <rPh sb="7" eb="9">
      <t>コウシャ</t>
    </rPh>
    <phoneticPr fontId="14"/>
  </si>
  <si>
    <t>徳島県</t>
    <rPh sb="0" eb="3">
      <t>トクシマケン</t>
    </rPh>
    <phoneticPr fontId="9"/>
  </si>
  <si>
    <t>うち不動産取得税</t>
    <phoneticPr fontId="9"/>
  </si>
  <si>
    <t>うち固定資産税</t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</si>
  <si>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</si>
  <si>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電気事業会計</t>
    <rPh sb="0" eb="2">
      <t>デンキ</t>
    </rPh>
    <rPh sb="2" eb="4">
      <t>ジギョウ</t>
    </rPh>
    <rPh sb="4" eb="6">
      <t>カイケイ</t>
    </rPh>
    <phoneticPr fontId="9"/>
  </si>
  <si>
    <t>工業用水道事業会計</t>
    <rPh sb="0" eb="9">
      <t>コウギョウヨウスイドウジギョウカイケイ</t>
    </rPh>
    <phoneticPr fontId="9"/>
  </si>
  <si>
    <t>土地造成事業会計</t>
    <rPh sb="0" eb="2">
      <t>トチ</t>
    </rPh>
    <rPh sb="2" eb="4">
      <t>ゾウセイ</t>
    </rPh>
    <rPh sb="4" eb="6">
      <t>ジギョウ</t>
    </rPh>
    <rPh sb="6" eb="8">
      <t>カイケイ</t>
    </rPh>
    <phoneticPr fontId="9"/>
  </si>
  <si>
    <t>駐車場事業会計</t>
    <rPh sb="0" eb="3">
      <t>チュウシャジョウ</t>
    </rPh>
    <rPh sb="3" eb="5">
      <t>ジギョウ</t>
    </rPh>
    <rPh sb="5" eb="7">
      <t>カイケイ</t>
    </rPh>
    <phoneticPr fontId="9"/>
  </si>
  <si>
    <t>徳島県</t>
    <rPh sb="0" eb="3">
      <t>トクシマケン</t>
    </rPh>
    <phoneticPr fontId="14"/>
  </si>
  <si>
    <t>３.普通会計の状況</t>
    <phoneticPr fontId="9"/>
  </si>
  <si>
    <t>うち不動産取得税</t>
    <phoneticPr fontId="9"/>
  </si>
  <si>
    <t>うち固定資産税</t>
    <phoneticPr fontId="9"/>
  </si>
  <si>
    <t>実質収支</t>
    <phoneticPr fontId="14"/>
  </si>
  <si>
    <t>-</t>
    <phoneticPr fontId="14"/>
  </si>
  <si>
    <t>(f=d+e-c)</t>
    <phoneticPr fontId="9"/>
  </si>
  <si>
    <t>(e/b)</t>
    <phoneticPr fontId="9"/>
  </si>
  <si>
    <t>(f/b)</t>
    <phoneticPr fontId="9"/>
  </si>
  <si>
    <t>-</t>
  </si>
  <si>
    <t>株式会社コート・ベール徳島</t>
    <rPh sb="0" eb="2">
      <t>カブシキ</t>
    </rPh>
    <rPh sb="2" eb="4">
      <t>カイシャ</t>
    </rPh>
    <rPh sb="11" eb="13">
      <t>トクシマ</t>
    </rPh>
    <phoneticPr fontId="18"/>
  </si>
  <si>
    <t>土地造成事業</t>
    <rPh sb="0" eb="2">
      <t>トチ</t>
    </rPh>
    <rPh sb="2" eb="4">
      <t>ゾウセイ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</si>
</sst>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454">
    <xf numFmtId="0" fontId="0" fillId="0" borderId="0" xfId="0"/>
    <xf numFmtId="41" fontId="0" fillId="0" borderId="0" xfId="0" applyNumberForma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6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41" fontId="1" fillId="0" borderId="0" xfId="0" applyNumberFormat="1" applyFont="1" applyFill="1" applyBorder="1" applyAlignment="1">
      <alignment horizontal="distributed" vertical="center"/>
    </xf>
    <xf numFmtId="177" fontId="2" fillId="0" borderId="29" xfId="1" applyNumberFormat="1" applyFill="1" applyBorder="1" applyAlignment="1">
      <alignment vertical="center"/>
    </xf>
    <xf numFmtId="177" fontId="0" fillId="0" borderId="19" xfId="1" applyNumberFormat="1" applyFon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9" xfId="1" applyNumberForma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7" fontId="0" fillId="0" borderId="24" xfId="1" applyNumberFormat="1" applyFon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0" fillId="0" borderId="54" xfId="1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vertical="center"/>
    </xf>
    <xf numFmtId="181" fontId="0" fillId="0" borderId="53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>
      <alignment horizontal="distributed" vertical="center" justifyLastLine="1"/>
    </xf>
    <xf numFmtId="41" fontId="4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quotePrefix="1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Continuous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Continuous" vertical="center" wrapText="1"/>
    </xf>
    <xf numFmtId="41" fontId="0" fillId="0" borderId="5" xfId="0" applyNumberFormat="1" applyFill="1" applyBorder="1" applyAlignment="1">
      <alignment horizontal="centerContinuous" vertical="center"/>
    </xf>
    <xf numFmtId="41" fontId="0" fillId="0" borderId="6" xfId="0" applyNumberFormat="1" applyFill="1" applyBorder="1" applyAlignment="1">
      <alignment horizontal="centerContinuous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178" fontId="2" fillId="0" borderId="7" xfId="1" applyNumberFormat="1" applyFill="1" applyBorder="1" applyAlignment="1">
      <alignment vertical="center"/>
    </xf>
    <xf numFmtId="178" fontId="2" fillId="0" borderId="35" xfId="1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27" xfId="0" applyNumberFormat="1" applyFill="1" applyBorder="1" applyAlignment="1">
      <alignment horizontal="left" vertical="center"/>
    </xf>
    <xf numFmtId="178" fontId="2" fillId="0" borderId="15" xfId="1" applyNumberFormat="1" applyFill="1" applyBorder="1" applyAlignment="1">
      <alignment vertical="center"/>
    </xf>
    <xf numFmtId="178" fontId="2" fillId="0" borderId="36" xfId="1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178" fontId="2" fillId="0" borderId="12" xfId="1" applyNumberFormat="1" applyFill="1" applyBorder="1" applyAlignment="1">
      <alignment vertical="center"/>
    </xf>
    <xf numFmtId="178" fontId="2" fillId="0" borderId="18" xfId="1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178" fontId="2" fillId="0" borderId="37" xfId="1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177" fontId="2" fillId="0" borderId="25" xfId="1" applyNumberFormat="1" applyFill="1" applyBorder="1" applyAlignment="1">
      <alignment vertical="center"/>
    </xf>
    <xf numFmtId="178" fontId="2" fillId="0" borderId="34" xfId="1" applyNumberFormat="1" applyFill="1" applyBorder="1" applyAlignment="1">
      <alignment vertical="center"/>
    </xf>
    <xf numFmtId="177" fontId="2" fillId="0" borderId="33" xfId="1" applyNumberFormat="1" applyFill="1" applyBorder="1" applyAlignment="1">
      <alignment vertical="center"/>
    </xf>
    <xf numFmtId="178" fontId="2" fillId="0" borderId="38" xfId="1" applyNumberFormat="1" applyFill="1" applyBorder="1" applyAlignment="1">
      <alignment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177" fontId="2" fillId="0" borderId="5" xfId="1" applyNumberFormat="1" applyFill="1" applyBorder="1" applyAlignment="1">
      <alignment vertical="center"/>
    </xf>
    <xf numFmtId="178" fontId="2" fillId="0" borderId="14" xfId="1" applyNumberFormat="1" applyFill="1" applyBorder="1" applyAlignment="1">
      <alignment vertical="center"/>
    </xf>
    <xf numFmtId="178" fontId="2" fillId="0" borderId="39" xfId="1" applyNumberFormat="1" applyFill="1" applyBorder="1" applyAlignment="1">
      <alignment vertical="center"/>
    </xf>
    <xf numFmtId="178" fontId="2" fillId="0" borderId="40" xfId="1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178" fontId="2" fillId="0" borderId="16" xfId="1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left" vertical="center"/>
    </xf>
    <xf numFmtId="177" fontId="0" fillId="0" borderId="3" xfId="1" applyNumberFormat="1" applyFont="1" applyFill="1" applyBorder="1" applyAlignment="1">
      <alignment vertical="center"/>
    </xf>
    <xf numFmtId="178" fontId="2" fillId="0" borderId="41" xfId="1" applyNumberFormat="1" applyFill="1" applyBorder="1" applyAlignment="1">
      <alignment vertical="center"/>
    </xf>
    <xf numFmtId="41" fontId="10" fillId="0" borderId="16" xfId="0" applyNumberFormat="1" applyFon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5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8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vertical="center"/>
    </xf>
    <xf numFmtId="177" fontId="2" fillId="0" borderId="20" xfId="1" applyNumberForma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 justifyLastLine="1"/>
    </xf>
    <xf numFmtId="41" fontId="6" fillId="0" borderId="0" xfId="0" applyNumberFormat="1" applyFont="1" applyFill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2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1" fontId="0" fillId="0" borderId="35" xfId="0" applyNumberFormat="1" applyFill="1" applyBorder="1" applyAlignment="1">
      <alignment horizontal="right" vertical="center"/>
    </xf>
    <xf numFmtId="177" fontId="2" fillId="0" borderId="19" xfId="1" applyNumberFormat="1" applyFill="1" applyBorder="1" applyAlignment="1">
      <alignment vertical="center"/>
    </xf>
    <xf numFmtId="177" fontId="2" fillId="0" borderId="2" xfId="1" applyNumberFormat="1" applyFill="1" applyBorder="1" applyAlignment="1">
      <alignment vertical="center"/>
    </xf>
    <xf numFmtId="177" fontId="2" fillId="0" borderId="43" xfId="1" applyNumberFormat="1" applyFill="1" applyBorder="1" applyAlignment="1">
      <alignment vertical="center"/>
    </xf>
    <xf numFmtId="177" fontId="2" fillId="0" borderId="35" xfId="1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18" xfId="0" applyNumberFormat="1" applyFill="1" applyBorder="1" applyAlignment="1">
      <alignment horizontal="right" vertical="center"/>
    </xf>
    <xf numFmtId="177" fontId="2" fillId="0" borderId="23" xfId="1" applyNumberFormat="1" applyFill="1" applyBorder="1" applyAlignment="1">
      <alignment vertical="center"/>
    </xf>
    <xf numFmtId="177" fontId="2" fillId="0" borderId="12" xfId="1" applyNumberFormat="1" applyFill="1" applyBorder="1" applyAlignment="1">
      <alignment vertical="center"/>
    </xf>
    <xf numFmtId="177" fontId="2" fillId="0" borderId="18" xfId="1" applyNumberFormat="1" applyFill="1" applyBorder="1" applyAlignment="1">
      <alignment vertical="center"/>
    </xf>
    <xf numFmtId="177" fontId="0" fillId="0" borderId="32" xfId="0" quotePrefix="1" applyNumberFormat="1" applyFill="1" applyBorder="1" applyAlignment="1">
      <alignment horizontal="right" vertical="center"/>
    </xf>
    <xf numFmtId="177" fontId="0" fillId="0" borderId="23" xfId="0" quotePrefix="1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right" vertical="center"/>
    </xf>
    <xf numFmtId="177" fontId="2" fillId="0" borderId="28" xfId="1" applyNumberFormat="1" applyFill="1" applyBorder="1" applyAlignment="1">
      <alignment vertical="center"/>
    </xf>
    <xf numFmtId="177" fontId="2" fillId="0" borderId="13" xfId="1" applyNumberFormat="1" applyFill="1" applyBorder="1" applyAlignment="1">
      <alignment vertical="center"/>
    </xf>
    <xf numFmtId="177" fontId="2" fillId="0" borderId="42" xfId="1" applyNumberFormat="1" applyFill="1" applyBorder="1" applyAlignment="1">
      <alignment vertical="center"/>
    </xf>
    <xf numFmtId="41" fontId="0" fillId="0" borderId="36" xfId="0" applyNumberFormat="1" applyFill="1" applyBorder="1" applyAlignment="1">
      <alignment horizontal="right" vertical="center"/>
    </xf>
    <xf numFmtId="177" fontId="2" fillId="0" borderId="41" xfId="1" applyNumberFormat="1" applyFill="1" applyBorder="1" applyAlignment="1">
      <alignment vertical="center"/>
    </xf>
    <xf numFmtId="177" fontId="2" fillId="0" borderId="15" xfId="1" applyNumberFormat="1" applyFill="1" applyBorder="1" applyAlignment="1">
      <alignment vertical="center"/>
    </xf>
    <xf numFmtId="177" fontId="2" fillId="0" borderId="36" xfId="1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177" fontId="2" fillId="0" borderId="18" xfId="1" quotePrefix="1" applyNumberFormat="1" applyFont="1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center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2" fillId="0" borderId="22" xfId="1" quotePrefix="1" applyNumberFormat="1" applyFont="1" applyFill="1" applyBorder="1" applyAlignment="1">
      <alignment horizontal="right" vertical="center"/>
    </xf>
    <xf numFmtId="177" fontId="2" fillId="0" borderId="20" xfId="1" quotePrefix="1" applyNumberFormat="1" applyFont="1" applyFill="1" applyBorder="1" applyAlignment="1">
      <alignment horizontal="right" vertical="center"/>
    </xf>
    <xf numFmtId="177" fontId="2" fillId="0" borderId="6" xfId="1" quotePrefix="1" applyNumberFormat="1" applyFont="1" applyFill="1" applyBorder="1" applyAlignment="1">
      <alignment horizontal="right" vertical="center"/>
    </xf>
    <xf numFmtId="177" fontId="2" fillId="0" borderId="44" xfId="1" quotePrefix="1" applyNumberFormat="1" applyFon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177" fontId="2" fillId="0" borderId="40" xfId="1" applyNumberFormat="1" applyFill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0" borderId="37" xfId="1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left" vertical="center"/>
    </xf>
    <xf numFmtId="177" fontId="2" fillId="0" borderId="4" xfId="1" applyNumberFormat="1" applyFill="1" applyBorder="1" applyAlignment="1">
      <alignment vertical="center"/>
    </xf>
    <xf numFmtId="177" fontId="2" fillId="0" borderId="45" xfId="1" applyNumberFormat="1" applyFill="1" applyBorder="1" applyAlignment="1">
      <alignment vertical="center"/>
    </xf>
    <xf numFmtId="41" fontId="0" fillId="0" borderId="30" xfId="0" applyNumberFormat="1" applyFill="1" applyBorder="1" applyAlignment="1">
      <alignment horizontal="left" vertical="center"/>
    </xf>
    <xf numFmtId="41" fontId="0" fillId="0" borderId="8" xfId="0" applyNumberFormat="1" applyFill="1" applyBorder="1" applyAlignment="1">
      <alignment horizontal="right" vertical="center"/>
    </xf>
    <xf numFmtId="177" fontId="2" fillId="0" borderId="22" xfId="1" applyNumberForma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7" fontId="2" fillId="0" borderId="0" xfId="1" applyNumberFormat="1" applyFill="1" applyBorder="1" applyAlignment="1">
      <alignment vertical="center"/>
    </xf>
    <xf numFmtId="177" fontId="2" fillId="0" borderId="21" xfId="1" applyNumberFormat="1" applyFill="1" applyBorder="1" applyAlignment="1">
      <alignment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177" fontId="2" fillId="0" borderId="27" xfId="1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right" vertical="center"/>
    </xf>
    <xf numFmtId="177" fontId="2" fillId="0" borderId="32" xfId="1" quotePrefix="1" applyNumberFormat="1" applyFont="1" applyFill="1" applyBorder="1" applyAlignment="1">
      <alignment horizontal="right" vertical="center"/>
    </xf>
    <xf numFmtId="177" fontId="2" fillId="0" borderId="23" xfId="1" quotePrefix="1" applyNumberFormat="1" applyFon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177" fontId="2" fillId="0" borderId="24" xfId="1" quotePrefix="1" applyNumberFormat="1" applyFont="1" applyFill="1" applyBorder="1" applyAlignment="1">
      <alignment horizontal="right" vertical="center"/>
    </xf>
    <xf numFmtId="177" fontId="2" fillId="0" borderId="16" xfId="1" quotePrefix="1" applyNumberFormat="1" applyFon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2" fillId="0" borderId="11" xfId="1" applyNumberFormat="1" applyFill="1" applyBorder="1" applyAlignment="1">
      <alignment vertical="center"/>
    </xf>
    <xf numFmtId="177" fontId="2" fillId="0" borderId="46" xfId="1" applyNumberFormat="1" applyFill="1" applyBorder="1" applyAlignment="1">
      <alignment vertical="center"/>
    </xf>
    <xf numFmtId="177" fontId="2" fillId="0" borderId="6" xfId="1" applyNumberFormat="1" applyFill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178" fontId="2" fillId="0" borderId="22" xfId="1" applyNumberFormat="1" applyFill="1" applyBorder="1" applyAlignment="1">
      <alignment vertical="center"/>
    </xf>
    <xf numFmtId="177" fontId="0" fillId="0" borderId="32" xfId="1" applyNumberFormat="1" applyFont="1" applyBorder="1" applyAlignment="1">
      <alignment horizontal="center" vertical="center"/>
    </xf>
    <xf numFmtId="177" fontId="0" fillId="0" borderId="20" xfId="1" applyNumberFormat="1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41" fontId="0" fillId="0" borderId="15" xfId="0" applyNumberForma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41" fontId="0" fillId="0" borderId="1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2" fillId="0" borderId="41" xfId="1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180" fontId="15" fillId="0" borderId="61" xfId="1" applyNumberFormat="1" applyFont="1" applyFill="1" applyBorder="1" applyAlignment="1">
      <alignment vertical="center" textRotation="255"/>
    </xf>
    <xf numFmtId="0" fontId="13" fillId="0" borderId="62" xfId="3" applyFont="1" applyFill="1" applyBorder="1" applyAlignment="1">
      <alignment vertical="center" textRotation="255"/>
    </xf>
    <xf numFmtId="0" fontId="13" fillId="0" borderId="63" xfId="3" applyFont="1" applyFill="1" applyBorder="1" applyAlignment="1">
      <alignment vertical="center" textRotation="255"/>
    </xf>
    <xf numFmtId="0" fontId="13" fillId="0" borderId="62" xfId="3" applyFont="1" applyFill="1" applyBorder="1" applyAlignment="1">
      <alignment vertical="center"/>
    </xf>
    <xf numFmtId="0" fontId="13" fillId="0" borderId="63" xfId="3" applyFon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80" fontId="15" fillId="0" borderId="3" xfId="1" applyNumberFormat="1" applyFont="1" applyFill="1" applyBorder="1" applyAlignment="1">
      <alignment vertical="center" textRotation="255"/>
    </xf>
    <xf numFmtId="0" fontId="13" fillId="0" borderId="3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5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12" fillId="0" borderId="1" xfId="0" applyNumberFormat="1" applyFont="1" applyFill="1" applyBorder="1" applyAlignment="1">
      <alignment horizontal="distributed" vertical="center" justifyLastLine="1"/>
    </xf>
    <xf numFmtId="0" fontId="12" fillId="0" borderId="2" xfId="0" applyNumberFormat="1" applyFont="1" applyFill="1" applyBorder="1" applyAlignment="1">
      <alignment horizontal="distributed" vertical="center" justifyLastLine="1"/>
    </xf>
    <xf numFmtId="0" fontId="12" fillId="0" borderId="35" xfId="0" applyNumberFormat="1" applyFont="1" applyFill="1" applyBorder="1" applyAlignment="1">
      <alignment horizontal="distributed" vertical="center" justifyLastLine="1"/>
    </xf>
    <xf numFmtId="0" fontId="12" fillId="0" borderId="5" xfId="0" applyNumberFormat="1" applyFont="1" applyFill="1" applyBorder="1" applyAlignment="1">
      <alignment horizontal="distributed" vertical="center" justifyLastLine="1"/>
    </xf>
    <xf numFmtId="0" fontId="12" fillId="0" borderId="6" xfId="0" applyNumberFormat="1" applyFont="1" applyFill="1" applyBorder="1" applyAlignment="1">
      <alignment horizontal="distributed" vertical="center" justifyLastLine="1"/>
    </xf>
    <xf numFmtId="0" fontId="12" fillId="0" borderId="8" xfId="0" applyNumberFormat="1" applyFont="1" applyFill="1" applyBorder="1" applyAlignment="1">
      <alignment horizontal="distributed" vertical="center" justifyLastLine="1"/>
    </xf>
    <xf numFmtId="180" fontId="15" fillId="0" borderId="62" xfId="1" applyNumberFormat="1" applyFont="1" applyFill="1" applyBorder="1" applyAlignment="1">
      <alignment vertical="center" textRotation="255"/>
    </xf>
    <xf numFmtId="180" fontId="15" fillId="0" borderId="63" xfId="1" applyNumberFormat="1" applyFont="1" applyFill="1" applyBorder="1" applyAlignment="1">
      <alignment vertical="center" textRotation="255"/>
    </xf>
    <xf numFmtId="41" fontId="0" fillId="0" borderId="36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80" fontId="15" fillId="0" borderId="61" xfId="1" applyNumberFormat="1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0" fontId="0" fillId="0" borderId="11" xfId="0" applyNumberFormat="1" applyFont="1" applyBorder="1" applyAlignment="1">
      <alignment horizontal="center" vertical="center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 textRotation="255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190" customWidth="1"/>
    <col min="3" max="4" width="1.625" style="190" customWidth="1"/>
    <col min="5" max="5" width="32.625" style="190" customWidth="1"/>
    <col min="6" max="6" width="15.625" style="190" customWidth="1"/>
    <col min="7" max="7" width="10.625" style="190" customWidth="1"/>
    <col min="8" max="8" width="15.625" style="190" customWidth="1"/>
    <col min="9" max="9" width="10.625" style="190" customWidth="1"/>
    <col min="10" max="11" width="9" style="1"/>
    <col min="12" max="12" width="9.875" style="1" customWidth="1"/>
    <col min="13" max="16384" width="9" style="1"/>
  </cols>
  <sheetData>
    <row r="1" spans="1:11" ht="33.950000000000003" customHeight="1">
      <c r="A1" s="217" t="s">
        <v>0</v>
      </c>
      <c r="B1" s="217"/>
      <c r="C1" s="217"/>
      <c r="D1" s="217"/>
      <c r="E1" s="218" t="s">
        <v>256</v>
      </c>
      <c r="F1" s="219"/>
    </row>
    <row r="3" spans="1:11" ht="14.25">
      <c r="A3" s="220" t="s">
        <v>93</v>
      </c>
    </row>
    <row r="5" spans="1:11">
      <c r="A5" s="221" t="s">
        <v>216</v>
      </c>
      <c r="B5" s="221"/>
      <c r="C5" s="221"/>
      <c r="D5" s="221"/>
      <c r="E5" s="221"/>
    </row>
    <row r="6" spans="1:11" ht="14.25">
      <c r="A6" s="222"/>
      <c r="H6" s="223"/>
      <c r="I6" s="224" t="s">
        <v>1</v>
      </c>
    </row>
    <row r="7" spans="1:11" ht="27" customHeight="1">
      <c r="A7" s="225"/>
      <c r="B7" s="226"/>
      <c r="C7" s="226"/>
      <c r="D7" s="226"/>
      <c r="E7" s="226"/>
      <c r="F7" s="227" t="s">
        <v>250</v>
      </c>
      <c r="G7" s="228"/>
      <c r="H7" s="229" t="s">
        <v>2</v>
      </c>
      <c r="I7" s="230" t="s">
        <v>22</v>
      </c>
    </row>
    <row r="8" spans="1:11" ht="17.100000000000001" customHeight="1">
      <c r="A8" s="231"/>
      <c r="B8" s="232"/>
      <c r="C8" s="232"/>
      <c r="D8" s="232"/>
      <c r="E8" s="232"/>
      <c r="F8" s="233" t="s">
        <v>91</v>
      </c>
      <c r="G8" s="234" t="s">
        <v>3</v>
      </c>
      <c r="H8" s="235"/>
      <c r="I8" s="236"/>
    </row>
    <row r="9" spans="1:11" ht="18" customHeight="1">
      <c r="A9" s="369" t="s">
        <v>88</v>
      </c>
      <c r="B9" s="369" t="s">
        <v>90</v>
      </c>
      <c r="C9" s="237" t="s">
        <v>4</v>
      </c>
      <c r="D9" s="238"/>
      <c r="E9" s="238"/>
      <c r="F9" s="211">
        <v>90477</v>
      </c>
      <c r="G9" s="239">
        <f>F9/$F$27*100</f>
        <v>17.813273376266689</v>
      </c>
      <c r="H9" s="206">
        <v>94030</v>
      </c>
      <c r="I9" s="240">
        <f>(F9/H9-1)*100</f>
        <v>-3.7785813038392013</v>
      </c>
      <c r="K9" s="59"/>
    </row>
    <row r="10" spans="1:11" ht="18" customHeight="1">
      <c r="A10" s="370"/>
      <c r="B10" s="370"/>
      <c r="C10" s="241"/>
      <c r="D10" s="242" t="s">
        <v>23</v>
      </c>
      <c r="E10" s="243"/>
      <c r="F10" s="213">
        <v>25848</v>
      </c>
      <c r="G10" s="244">
        <f t="shared" ref="G10:G27" si="0">F10/$F$27*100</f>
        <v>5.0890004114829335</v>
      </c>
      <c r="H10" s="208">
        <v>26387</v>
      </c>
      <c r="I10" s="245">
        <f t="shared" ref="I10:I27" si="1">(F10/H10-1)*100</f>
        <v>-2.0426725281388558</v>
      </c>
    </row>
    <row r="11" spans="1:11" ht="18" customHeight="1">
      <c r="A11" s="370"/>
      <c r="B11" s="370"/>
      <c r="C11" s="241"/>
      <c r="D11" s="246"/>
      <c r="E11" s="247" t="s">
        <v>24</v>
      </c>
      <c r="F11" s="188">
        <v>21125</v>
      </c>
      <c r="G11" s="248">
        <f t="shared" si="0"/>
        <v>4.1591277349341134</v>
      </c>
      <c r="H11" s="209">
        <v>21653</v>
      </c>
      <c r="I11" s="249">
        <f t="shared" si="1"/>
        <v>-2.438461183207874</v>
      </c>
    </row>
    <row r="12" spans="1:11" ht="18" customHeight="1">
      <c r="A12" s="370"/>
      <c r="B12" s="370"/>
      <c r="C12" s="241"/>
      <c r="D12" s="246"/>
      <c r="E12" s="247" t="s">
        <v>25</v>
      </c>
      <c r="F12" s="188">
        <v>838</v>
      </c>
      <c r="G12" s="248">
        <f t="shared" si="0"/>
        <v>0.16498693689348104</v>
      </c>
      <c r="H12" s="209">
        <v>1347</v>
      </c>
      <c r="I12" s="249">
        <f t="shared" si="1"/>
        <v>-37.787676317743134</v>
      </c>
    </row>
    <row r="13" spans="1:11" ht="18" customHeight="1">
      <c r="A13" s="370"/>
      <c r="B13" s="370"/>
      <c r="C13" s="241"/>
      <c r="D13" s="250"/>
      <c r="E13" s="247" t="s">
        <v>26</v>
      </c>
      <c r="F13" s="188">
        <v>140</v>
      </c>
      <c r="G13" s="248">
        <f t="shared" si="0"/>
        <v>2.7563450077669867E-2</v>
      </c>
      <c r="H13" s="209">
        <v>123</v>
      </c>
      <c r="I13" s="249">
        <f t="shared" si="1"/>
        <v>13.821138211382111</v>
      </c>
    </row>
    <row r="14" spans="1:11" ht="18" customHeight="1">
      <c r="A14" s="370"/>
      <c r="B14" s="370"/>
      <c r="C14" s="241"/>
      <c r="D14" s="251" t="s">
        <v>27</v>
      </c>
      <c r="E14" s="252"/>
      <c r="F14" s="211">
        <v>15510</v>
      </c>
      <c r="G14" s="239">
        <f t="shared" si="0"/>
        <v>3.0536365050332828</v>
      </c>
      <c r="H14" s="206">
        <v>17398</v>
      </c>
      <c r="I14" s="253">
        <f t="shared" si="1"/>
        <v>-10.851822048511329</v>
      </c>
    </row>
    <row r="15" spans="1:11" ht="18" customHeight="1">
      <c r="A15" s="370"/>
      <c r="B15" s="370"/>
      <c r="C15" s="241"/>
      <c r="D15" s="246"/>
      <c r="E15" s="247" t="s">
        <v>28</v>
      </c>
      <c r="F15" s="188">
        <v>534</v>
      </c>
      <c r="G15" s="248">
        <f t="shared" si="0"/>
        <v>0.10513487386768362</v>
      </c>
      <c r="H15" s="209">
        <v>569</v>
      </c>
      <c r="I15" s="249">
        <f t="shared" si="1"/>
        <v>-6.1511423550087869</v>
      </c>
    </row>
    <row r="16" spans="1:11" ht="18" customHeight="1">
      <c r="A16" s="370"/>
      <c r="B16" s="370"/>
      <c r="C16" s="241"/>
      <c r="D16" s="246"/>
      <c r="E16" s="254" t="s">
        <v>29</v>
      </c>
      <c r="F16" s="213">
        <v>14976</v>
      </c>
      <c r="G16" s="244">
        <f t="shared" si="0"/>
        <v>2.9485016311655992</v>
      </c>
      <c r="H16" s="208">
        <v>16829</v>
      </c>
      <c r="I16" s="245">
        <f t="shared" si="1"/>
        <v>-11.010755243924175</v>
      </c>
      <c r="K16" s="60"/>
    </row>
    <row r="17" spans="1:26" ht="18" customHeight="1">
      <c r="A17" s="370"/>
      <c r="B17" s="370"/>
      <c r="C17" s="241"/>
      <c r="D17" s="372" t="s">
        <v>30</v>
      </c>
      <c r="E17" s="373"/>
      <c r="F17" s="213">
        <f>13493+30755-13278</f>
        <v>30970</v>
      </c>
      <c r="G17" s="244">
        <f t="shared" si="0"/>
        <v>6.0974289207531127</v>
      </c>
      <c r="H17" s="208">
        <v>31295</v>
      </c>
      <c r="I17" s="245">
        <f t="shared" si="1"/>
        <v>-1.0385045534430426</v>
      </c>
    </row>
    <row r="18" spans="1:26" ht="18" customHeight="1">
      <c r="A18" s="370"/>
      <c r="B18" s="370"/>
      <c r="C18" s="241"/>
      <c r="D18" s="374" t="s">
        <v>257</v>
      </c>
      <c r="E18" s="375"/>
      <c r="F18" s="188">
        <v>1441</v>
      </c>
      <c r="G18" s="248">
        <f t="shared" si="0"/>
        <v>0.28370665401373052</v>
      </c>
      <c r="H18" s="209">
        <v>1497</v>
      </c>
      <c r="I18" s="249">
        <f t="shared" si="1"/>
        <v>-3.7408149632598531</v>
      </c>
    </row>
    <row r="19" spans="1:26" ht="18" customHeight="1">
      <c r="A19" s="370"/>
      <c r="B19" s="370"/>
      <c r="C19" s="255"/>
      <c r="D19" s="374" t="s">
        <v>258</v>
      </c>
      <c r="E19" s="375"/>
      <c r="F19" s="256"/>
      <c r="G19" s="248">
        <f t="shared" si="0"/>
        <v>0</v>
      </c>
      <c r="H19" s="209">
        <v>0</v>
      </c>
      <c r="I19" s="249" t="e">
        <f t="shared" si="1"/>
        <v>#DIV/0!</v>
      </c>
      <c r="Z19" s="1" t="s">
        <v>94</v>
      </c>
    </row>
    <row r="20" spans="1:26" ht="18" customHeight="1">
      <c r="A20" s="370"/>
      <c r="B20" s="370"/>
      <c r="C20" s="186" t="s">
        <v>5</v>
      </c>
      <c r="D20" s="187"/>
      <c r="E20" s="187"/>
      <c r="F20" s="188">
        <v>7980</v>
      </c>
      <c r="G20" s="248">
        <f t="shared" si="0"/>
        <v>1.5711166544271824</v>
      </c>
      <c r="H20" s="209">
        <v>14900</v>
      </c>
      <c r="I20" s="249">
        <f t="shared" si="1"/>
        <v>-46.442953020134226</v>
      </c>
    </row>
    <row r="21" spans="1:26" ht="18" customHeight="1">
      <c r="A21" s="370"/>
      <c r="B21" s="370"/>
      <c r="C21" s="186" t="s">
        <v>6</v>
      </c>
      <c r="D21" s="187"/>
      <c r="E21" s="187"/>
      <c r="F21" s="188">
        <v>154000</v>
      </c>
      <c r="G21" s="248">
        <f t="shared" si="0"/>
        <v>30.319795085436851</v>
      </c>
      <c r="H21" s="209">
        <v>149500</v>
      </c>
      <c r="I21" s="249">
        <f t="shared" si="1"/>
        <v>3.0100334448160515</v>
      </c>
    </row>
    <row r="22" spans="1:26" ht="18" customHeight="1">
      <c r="A22" s="370"/>
      <c r="B22" s="370"/>
      <c r="C22" s="186" t="s">
        <v>31</v>
      </c>
      <c r="D22" s="187"/>
      <c r="E22" s="187"/>
      <c r="F22" s="188">
        <v>5903</v>
      </c>
      <c r="G22" s="248">
        <f t="shared" si="0"/>
        <v>1.1621931843463229</v>
      </c>
      <c r="H22" s="209">
        <v>6076</v>
      </c>
      <c r="I22" s="249">
        <f t="shared" si="1"/>
        <v>-2.8472679394338396</v>
      </c>
    </row>
    <row r="23" spans="1:26" ht="18" customHeight="1">
      <c r="A23" s="370"/>
      <c r="B23" s="370"/>
      <c r="C23" s="186" t="s">
        <v>7</v>
      </c>
      <c r="D23" s="187"/>
      <c r="E23" s="187"/>
      <c r="F23" s="188">
        <v>79940</v>
      </c>
      <c r="G23" s="248">
        <f t="shared" si="0"/>
        <v>15.738729994349493</v>
      </c>
      <c r="H23" s="209">
        <v>66033</v>
      </c>
      <c r="I23" s="249">
        <f t="shared" si="1"/>
        <v>21.060681780321964</v>
      </c>
    </row>
    <row r="24" spans="1:26" ht="18" customHeight="1">
      <c r="A24" s="370"/>
      <c r="B24" s="370"/>
      <c r="C24" s="186" t="s">
        <v>32</v>
      </c>
      <c r="D24" s="187"/>
      <c r="E24" s="187"/>
      <c r="F24" s="188">
        <v>2733</v>
      </c>
      <c r="G24" s="248">
        <f t="shared" si="0"/>
        <v>0.53807792187336956</v>
      </c>
      <c r="H24" s="209">
        <v>2933</v>
      </c>
      <c r="I24" s="249">
        <f t="shared" si="1"/>
        <v>-6.8189566996249562</v>
      </c>
    </row>
    <row r="25" spans="1:26" ht="18" customHeight="1">
      <c r="A25" s="370"/>
      <c r="B25" s="370"/>
      <c r="C25" s="186" t="s">
        <v>8</v>
      </c>
      <c r="D25" s="187"/>
      <c r="E25" s="187"/>
      <c r="F25" s="188">
        <v>58013</v>
      </c>
      <c r="G25" s="248">
        <f t="shared" si="0"/>
        <v>11.421703066827584</v>
      </c>
      <c r="H25" s="209">
        <v>58540</v>
      </c>
      <c r="I25" s="249">
        <f t="shared" si="1"/>
        <v>-0.9002391527160869</v>
      </c>
    </row>
    <row r="26" spans="1:26" ht="18" customHeight="1">
      <c r="A26" s="370"/>
      <c r="B26" s="370"/>
      <c r="C26" s="257" t="s">
        <v>9</v>
      </c>
      <c r="D26" s="258"/>
      <c r="E26" s="258"/>
      <c r="F26" s="259">
        <v>108873</v>
      </c>
      <c r="G26" s="260">
        <f t="shared" si="0"/>
        <v>21.435110716472508</v>
      </c>
      <c r="H26" s="261">
        <v>105426</v>
      </c>
      <c r="I26" s="262">
        <f t="shared" si="1"/>
        <v>3.2695919412668584</v>
      </c>
    </row>
    <row r="27" spans="1:26" ht="18" customHeight="1">
      <c r="A27" s="370"/>
      <c r="B27" s="371"/>
      <c r="C27" s="263" t="s">
        <v>10</v>
      </c>
      <c r="D27" s="264"/>
      <c r="E27" s="264"/>
      <c r="F27" s="265">
        <f>SUM(F9,F20:F26)</f>
        <v>507919</v>
      </c>
      <c r="G27" s="266">
        <f t="shared" si="0"/>
        <v>100</v>
      </c>
      <c r="H27" s="265">
        <f>SUM(H9,H20:H26)</f>
        <v>497438</v>
      </c>
      <c r="I27" s="267">
        <f t="shared" si="1"/>
        <v>2.1069962487787475</v>
      </c>
    </row>
    <row r="28" spans="1:26" ht="18" customHeight="1">
      <c r="A28" s="370"/>
      <c r="B28" s="369" t="s">
        <v>89</v>
      </c>
      <c r="C28" s="237" t="s">
        <v>11</v>
      </c>
      <c r="D28" s="238"/>
      <c r="E28" s="238"/>
      <c r="F28" s="211">
        <f>SUM(F29:F31)</f>
        <v>198068</v>
      </c>
      <c r="G28" s="239">
        <f>F28/$F$45*100</f>
        <v>38.995981642742251</v>
      </c>
      <c r="H28" s="211">
        <v>201327</v>
      </c>
      <c r="I28" s="268">
        <f>(F28/H28-1)*100</f>
        <v>-1.6187595305150349</v>
      </c>
    </row>
    <row r="29" spans="1:26" ht="18" customHeight="1">
      <c r="A29" s="370"/>
      <c r="B29" s="370"/>
      <c r="C29" s="241"/>
      <c r="D29" s="269" t="s">
        <v>12</v>
      </c>
      <c r="E29" s="187"/>
      <c r="F29" s="188">
        <v>114093</v>
      </c>
      <c r="G29" s="248">
        <f t="shared" ref="G29:G45" si="2">F29/$F$45*100</f>
        <v>22.462833640797054</v>
      </c>
      <c r="H29" s="188">
        <v>116912</v>
      </c>
      <c r="I29" s="270">
        <f t="shared" ref="I29:I45" si="3">(F29/H29-1)*100</f>
        <v>-2.4112152730258685</v>
      </c>
    </row>
    <row r="30" spans="1:26" ht="18" customHeight="1">
      <c r="A30" s="370"/>
      <c r="B30" s="370"/>
      <c r="C30" s="241"/>
      <c r="D30" s="269" t="s">
        <v>33</v>
      </c>
      <c r="E30" s="187"/>
      <c r="F30" s="188">
        <v>13153</v>
      </c>
      <c r="G30" s="248">
        <f t="shared" si="2"/>
        <v>2.5895861347970839</v>
      </c>
      <c r="H30" s="188">
        <v>12686</v>
      </c>
      <c r="I30" s="270">
        <f t="shared" si="3"/>
        <v>3.6812233958694707</v>
      </c>
    </row>
    <row r="31" spans="1:26" ht="18" customHeight="1">
      <c r="A31" s="370"/>
      <c r="B31" s="370"/>
      <c r="C31" s="271"/>
      <c r="D31" s="269" t="s">
        <v>13</v>
      </c>
      <c r="E31" s="187"/>
      <c r="F31" s="188">
        <v>70822</v>
      </c>
      <c r="G31" s="248">
        <f t="shared" si="2"/>
        <v>13.943561867148107</v>
      </c>
      <c r="H31" s="188">
        <v>71729</v>
      </c>
      <c r="I31" s="270">
        <f t="shared" si="3"/>
        <v>-1.2644815904306439</v>
      </c>
    </row>
    <row r="32" spans="1:26" ht="18" customHeight="1">
      <c r="A32" s="370"/>
      <c r="B32" s="370"/>
      <c r="C32" s="272" t="s">
        <v>14</v>
      </c>
      <c r="D32" s="252"/>
      <c r="E32" s="252"/>
      <c r="F32" s="273">
        <f>SUM(F33:F38)+150</f>
        <v>225970</v>
      </c>
      <c r="G32" s="239">
        <f t="shared" si="2"/>
        <v>44.489377243221853</v>
      </c>
      <c r="H32" s="211">
        <v>201917</v>
      </c>
      <c r="I32" s="268">
        <f t="shared" si="3"/>
        <v>11.912320408880884</v>
      </c>
    </row>
    <row r="33" spans="1:9" ht="18" customHeight="1">
      <c r="A33" s="370"/>
      <c r="B33" s="370"/>
      <c r="C33" s="241"/>
      <c r="D33" s="269" t="s">
        <v>15</v>
      </c>
      <c r="E33" s="187"/>
      <c r="F33" s="188">
        <v>21411</v>
      </c>
      <c r="G33" s="248">
        <f t="shared" si="2"/>
        <v>4.2154359258070677</v>
      </c>
      <c r="H33" s="188">
        <v>16782</v>
      </c>
      <c r="I33" s="270">
        <f t="shared" si="3"/>
        <v>27.583124776546299</v>
      </c>
    </row>
    <row r="34" spans="1:9" ht="18" customHeight="1">
      <c r="A34" s="370"/>
      <c r="B34" s="370"/>
      <c r="C34" s="241"/>
      <c r="D34" s="269" t="s">
        <v>34</v>
      </c>
      <c r="E34" s="187"/>
      <c r="F34" s="188">
        <v>8800</v>
      </c>
      <c r="G34" s="248">
        <f t="shared" si="2"/>
        <v>1.7325597191678199</v>
      </c>
      <c r="H34" s="188">
        <v>8829</v>
      </c>
      <c r="I34" s="270">
        <f t="shared" si="3"/>
        <v>-0.32846301959451596</v>
      </c>
    </row>
    <row r="35" spans="1:9" ht="18" customHeight="1">
      <c r="A35" s="370"/>
      <c r="B35" s="370"/>
      <c r="C35" s="241"/>
      <c r="D35" s="269" t="s">
        <v>35</v>
      </c>
      <c r="E35" s="187"/>
      <c r="F35" s="188">
        <v>105963</v>
      </c>
      <c r="G35" s="248">
        <f t="shared" si="2"/>
        <v>20.862184718429514</v>
      </c>
      <c r="H35" s="188">
        <v>86792</v>
      </c>
      <c r="I35" s="270">
        <f t="shared" si="3"/>
        <v>22.088441330998254</v>
      </c>
    </row>
    <row r="36" spans="1:9" ht="18" customHeight="1">
      <c r="A36" s="370"/>
      <c r="B36" s="370"/>
      <c r="C36" s="241"/>
      <c r="D36" s="269" t="s">
        <v>36</v>
      </c>
      <c r="E36" s="187"/>
      <c r="F36" s="188">
        <v>6224</v>
      </c>
      <c r="G36" s="248">
        <f t="shared" si="2"/>
        <v>1.2253922377386945</v>
      </c>
      <c r="H36" s="188">
        <v>6320</v>
      </c>
      <c r="I36" s="270">
        <f t="shared" si="3"/>
        <v>-1.5189873417721489</v>
      </c>
    </row>
    <row r="37" spans="1:9" ht="18" customHeight="1">
      <c r="A37" s="370"/>
      <c r="B37" s="370"/>
      <c r="C37" s="241"/>
      <c r="D37" s="269" t="s">
        <v>16</v>
      </c>
      <c r="E37" s="187"/>
      <c r="F37" s="188">
        <v>6526</v>
      </c>
      <c r="G37" s="248">
        <f t="shared" si="2"/>
        <v>1.2848505371919539</v>
      </c>
      <c r="H37" s="188">
        <v>6854</v>
      </c>
      <c r="I37" s="270">
        <f t="shared" si="3"/>
        <v>-4.7855266997373747</v>
      </c>
    </row>
    <row r="38" spans="1:9" ht="18" customHeight="1">
      <c r="A38" s="370"/>
      <c r="B38" s="370"/>
      <c r="C38" s="271"/>
      <c r="D38" s="269" t="s">
        <v>37</v>
      </c>
      <c r="E38" s="187"/>
      <c r="F38" s="188">
        <f>112+76784</f>
        <v>76896</v>
      </c>
      <c r="G38" s="248">
        <f t="shared" si="2"/>
        <v>15.139421836946443</v>
      </c>
      <c r="H38" s="188">
        <v>76190</v>
      </c>
      <c r="I38" s="270">
        <f t="shared" si="3"/>
        <v>0.92663079144243987</v>
      </c>
    </row>
    <row r="39" spans="1:9" ht="18" customHeight="1">
      <c r="A39" s="370"/>
      <c r="B39" s="370"/>
      <c r="C39" s="272" t="s">
        <v>17</v>
      </c>
      <c r="D39" s="252"/>
      <c r="E39" s="252"/>
      <c r="F39" s="211">
        <f>SUM(F40,F43,F44)</f>
        <v>83881</v>
      </c>
      <c r="G39" s="239">
        <f t="shared" si="2"/>
        <v>16.5146411140359</v>
      </c>
      <c r="H39" s="211">
        <v>94194</v>
      </c>
      <c r="I39" s="268">
        <f t="shared" si="3"/>
        <v>-10.948680383039255</v>
      </c>
    </row>
    <row r="40" spans="1:9" ht="18" customHeight="1">
      <c r="A40" s="370"/>
      <c r="B40" s="370"/>
      <c r="C40" s="241"/>
      <c r="D40" s="242" t="s">
        <v>18</v>
      </c>
      <c r="E40" s="243"/>
      <c r="F40" s="213">
        <v>72447</v>
      </c>
      <c r="G40" s="244">
        <f t="shared" si="2"/>
        <v>14.263494769835347</v>
      </c>
      <c r="H40" s="213">
        <v>80328</v>
      </c>
      <c r="I40" s="274">
        <f t="shared" si="3"/>
        <v>-9.8110247983268621</v>
      </c>
    </row>
    <row r="41" spans="1:9" ht="18" customHeight="1">
      <c r="A41" s="370"/>
      <c r="B41" s="370"/>
      <c r="C41" s="241"/>
      <c r="D41" s="246"/>
      <c r="E41" s="275" t="s">
        <v>92</v>
      </c>
      <c r="F41" s="188">
        <f>43702+6487</f>
        <v>50189</v>
      </c>
      <c r="G41" s="248">
        <f t="shared" si="2"/>
        <v>9.8812999710583771</v>
      </c>
      <c r="H41" s="188">
        <v>59263</v>
      </c>
      <c r="I41" s="276">
        <f t="shared" si="3"/>
        <v>-15.311408467340504</v>
      </c>
    </row>
    <row r="42" spans="1:9" ht="18" customHeight="1">
      <c r="A42" s="370"/>
      <c r="B42" s="370"/>
      <c r="C42" s="241"/>
      <c r="D42" s="250"/>
      <c r="E42" s="277" t="s">
        <v>38</v>
      </c>
      <c r="F42" s="188">
        <v>22258</v>
      </c>
      <c r="G42" s="248">
        <f t="shared" si="2"/>
        <v>4.3821947987769709</v>
      </c>
      <c r="H42" s="188">
        <v>21065</v>
      </c>
      <c r="I42" s="276">
        <f t="shared" si="3"/>
        <v>5.6634227391407554</v>
      </c>
    </row>
    <row r="43" spans="1:9" ht="18" customHeight="1">
      <c r="A43" s="370"/>
      <c r="B43" s="370"/>
      <c r="C43" s="241"/>
      <c r="D43" s="269" t="s">
        <v>39</v>
      </c>
      <c r="E43" s="278"/>
      <c r="F43" s="188">
        <v>11434</v>
      </c>
      <c r="G43" s="248">
        <f t="shared" si="2"/>
        <v>2.2511463442005519</v>
      </c>
      <c r="H43" s="188">
        <v>13866</v>
      </c>
      <c r="I43" s="276">
        <f t="shared" si="3"/>
        <v>-17.539304774267993</v>
      </c>
    </row>
    <row r="44" spans="1:9" ht="18" customHeight="1">
      <c r="A44" s="370"/>
      <c r="B44" s="370"/>
      <c r="C44" s="279"/>
      <c r="D44" s="280" t="s">
        <v>40</v>
      </c>
      <c r="E44" s="281"/>
      <c r="F44" s="265">
        <v>0</v>
      </c>
      <c r="G44" s="266">
        <f t="shared" si="2"/>
        <v>0</v>
      </c>
      <c r="H44" s="261">
        <v>0</v>
      </c>
      <c r="I44" s="262" t="e">
        <f t="shared" si="3"/>
        <v>#DIV/0!</v>
      </c>
    </row>
    <row r="45" spans="1:9" ht="18" customHeight="1">
      <c r="A45" s="371"/>
      <c r="B45" s="371"/>
      <c r="C45" s="279" t="s">
        <v>19</v>
      </c>
      <c r="D45" s="282"/>
      <c r="E45" s="282"/>
      <c r="F45" s="283">
        <f>SUM(F28,F32,F39)</f>
        <v>507919</v>
      </c>
      <c r="G45" s="267">
        <f t="shared" si="2"/>
        <v>100</v>
      </c>
      <c r="H45" s="283">
        <f>SUM(H28,H32,H39)</f>
        <v>497438</v>
      </c>
      <c r="I45" s="267">
        <f t="shared" si="3"/>
        <v>2.1069962487787475</v>
      </c>
    </row>
    <row r="46" spans="1:9">
      <c r="A46" s="284" t="s">
        <v>20</v>
      </c>
    </row>
    <row r="47" spans="1:9">
      <c r="A47" s="285" t="s">
        <v>21</v>
      </c>
    </row>
    <row r="48" spans="1:9">
      <c r="A48" s="285"/>
    </row>
    <row r="57" spans="9:9">
      <c r="I57" s="286"/>
    </row>
    <row r="58" spans="9:9">
      <c r="I58" s="286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190" customWidth="1"/>
    <col min="2" max="3" width="1.625" style="190" customWidth="1"/>
    <col min="4" max="4" width="22.625" style="190" customWidth="1"/>
    <col min="5" max="5" width="10.625" style="190" customWidth="1"/>
    <col min="6" max="11" width="13.625" style="190" customWidth="1"/>
    <col min="12" max="12" width="13.625" style="286" customWidth="1"/>
    <col min="13" max="21" width="13.625" style="190" customWidth="1"/>
    <col min="22" max="25" width="12" style="190" customWidth="1"/>
    <col min="26" max="16384" width="9" style="190"/>
  </cols>
  <sheetData>
    <row r="1" spans="1:25" ht="33.950000000000003" customHeight="1">
      <c r="A1" s="287" t="s">
        <v>0</v>
      </c>
      <c r="B1" s="288"/>
      <c r="C1" s="288"/>
      <c r="D1" s="289"/>
      <c r="E1" s="205"/>
      <c r="F1" s="205"/>
      <c r="G1" s="205"/>
    </row>
    <row r="2" spans="1:25" ht="15" customHeight="1"/>
    <row r="3" spans="1:25" ht="15" customHeight="1">
      <c r="A3" s="290" t="s">
        <v>47</v>
      </c>
      <c r="B3" s="290"/>
      <c r="C3" s="290"/>
      <c r="D3" s="290"/>
    </row>
    <row r="4" spans="1:25" ht="15" customHeight="1">
      <c r="A4" s="290"/>
      <c r="B4" s="290"/>
      <c r="C4" s="290"/>
      <c r="D4" s="290"/>
    </row>
    <row r="5" spans="1:25" ht="15.95" customHeight="1">
      <c r="A5" s="264" t="s">
        <v>218</v>
      </c>
      <c r="B5" s="264"/>
      <c r="C5" s="264"/>
      <c r="D5" s="264"/>
      <c r="K5" s="291"/>
      <c r="O5" s="291" t="s">
        <v>48</v>
      </c>
    </row>
    <row r="6" spans="1:25" ht="15.95" customHeight="1">
      <c r="A6" s="392" t="s">
        <v>49</v>
      </c>
      <c r="B6" s="393"/>
      <c r="C6" s="393"/>
      <c r="D6" s="393"/>
      <c r="E6" s="394"/>
      <c r="F6" s="380" t="s">
        <v>249</v>
      </c>
      <c r="G6" s="381"/>
      <c r="H6" s="380" t="s">
        <v>259</v>
      </c>
      <c r="I6" s="381"/>
      <c r="J6" s="380" t="s">
        <v>260</v>
      </c>
      <c r="K6" s="381"/>
      <c r="L6" s="380" t="s">
        <v>261</v>
      </c>
      <c r="M6" s="381"/>
      <c r="N6" s="380" t="s">
        <v>262</v>
      </c>
      <c r="O6" s="381"/>
      <c r="P6" s="380" t="s">
        <v>263</v>
      </c>
      <c r="Q6" s="381"/>
    </row>
    <row r="7" spans="1:25" ht="15.95" customHeight="1">
      <c r="A7" s="395"/>
      <c r="B7" s="396"/>
      <c r="C7" s="396"/>
      <c r="D7" s="396"/>
      <c r="E7" s="397"/>
      <c r="F7" s="292" t="s">
        <v>250</v>
      </c>
      <c r="G7" s="293" t="s">
        <v>2</v>
      </c>
      <c r="H7" s="292" t="s">
        <v>217</v>
      </c>
      <c r="I7" s="293" t="s">
        <v>2</v>
      </c>
      <c r="J7" s="292" t="s">
        <v>253</v>
      </c>
      <c r="K7" s="293" t="s">
        <v>2</v>
      </c>
      <c r="L7" s="292" t="s">
        <v>253</v>
      </c>
      <c r="M7" s="293" t="s">
        <v>2</v>
      </c>
      <c r="N7" s="292" t="s">
        <v>217</v>
      </c>
      <c r="O7" s="293" t="s">
        <v>2</v>
      </c>
      <c r="P7" s="292" t="s">
        <v>253</v>
      </c>
      <c r="Q7" s="294" t="s">
        <v>2</v>
      </c>
    </row>
    <row r="8" spans="1:25" ht="15.95" customHeight="1">
      <c r="A8" s="382" t="s">
        <v>83</v>
      </c>
      <c r="B8" s="237" t="s">
        <v>50</v>
      </c>
      <c r="C8" s="238"/>
      <c r="D8" s="238"/>
      <c r="E8" s="295" t="s">
        <v>41</v>
      </c>
      <c r="F8" s="296">
        <v>983</v>
      </c>
      <c r="G8" s="297">
        <v>999</v>
      </c>
      <c r="H8" s="296">
        <v>24664</v>
      </c>
      <c r="I8" s="297">
        <v>24417</v>
      </c>
      <c r="J8" s="296">
        <v>3999</v>
      </c>
      <c r="K8" s="298">
        <v>3909</v>
      </c>
      <c r="L8" s="296">
        <v>1276</v>
      </c>
      <c r="M8" s="299">
        <v>1243</v>
      </c>
      <c r="N8" s="296">
        <v>8</v>
      </c>
      <c r="O8" s="298">
        <v>8</v>
      </c>
      <c r="P8" s="296">
        <v>76</v>
      </c>
      <c r="Q8" s="299">
        <v>104</v>
      </c>
      <c r="R8" s="300"/>
      <c r="S8" s="300"/>
      <c r="T8" s="300"/>
      <c r="U8" s="300"/>
      <c r="V8" s="300"/>
      <c r="W8" s="300"/>
      <c r="X8" s="300"/>
      <c r="Y8" s="300"/>
    </row>
    <row r="9" spans="1:25" ht="15.95" customHeight="1">
      <c r="A9" s="404"/>
      <c r="B9" s="286"/>
      <c r="C9" s="269" t="s">
        <v>51</v>
      </c>
      <c r="D9" s="187"/>
      <c r="E9" s="301" t="s">
        <v>42</v>
      </c>
      <c r="F9" s="209">
        <v>983</v>
      </c>
      <c r="G9" s="302">
        <v>999</v>
      </c>
      <c r="H9" s="209">
        <v>24664</v>
      </c>
      <c r="I9" s="302">
        <v>24417</v>
      </c>
      <c r="J9" s="209">
        <v>3999</v>
      </c>
      <c r="K9" s="303">
        <v>3909</v>
      </c>
      <c r="L9" s="209">
        <v>1276</v>
      </c>
      <c r="M9" s="304">
        <v>1243</v>
      </c>
      <c r="N9" s="209">
        <v>8</v>
      </c>
      <c r="O9" s="303">
        <v>8</v>
      </c>
      <c r="P9" s="209">
        <v>76</v>
      </c>
      <c r="Q9" s="304">
        <v>104</v>
      </c>
      <c r="R9" s="300"/>
      <c r="S9" s="300"/>
      <c r="T9" s="300"/>
      <c r="U9" s="300"/>
      <c r="V9" s="300"/>
      <c r="W9" s="300"/>
      <c r="X9" s="300"/>
      <c r="Y9" s="300"/>
    </row>
    <row r="10" spans="1:25" ht="15.95" customHeight="1">
      <c r="A10" s="404"/>
      <c r="B10" s="255"/>
      <c r="C10" s="269" t="s">
        <v>52</v>
      </c>
      <c r="D10" s="187"/>
      <c r="E10" s="301" t="s">
        <v>43</v>
      </c>
      <c r="F10" s="209">
        <v>0</v>
      </c>
      <c r="G10" s="302">
        <v>0</v>
      </c>
      <c r="H10" s="209">
        <v>0</v>
      </c>
      <c r="I10" s="302">
        <v>0</v>
      </c>
      <c r="J10" s="209">
        <v>0</v>
      </c>
      <c r="K10" s="303">
        <v>0</v>
      </c>
      <c r="L10" s="305">
        <v>0</v>
      </c>
      <c r="M10" s="306">
        <v>0</v>
      </c>
      <c r="N10" s="209">
        <v>0</v>
      </c>
      <c r="O10" s="303">
        <v>0</v>
      </c>
      <c r="P10" s="209">
        <v>0</v>
      </c>
      <c r="Q10" s="304">
        <v>0</v>
      </c>
      <c r="R10" s="300"/>
      <c r="S10" s="300"/>
      <c r="T10" s="300"/>
      <c r="U10" s="300"/>
      <c r="V10" s="300"/>
      <c r="W10" s="300"/>
      <c r="X10" s="300"/>
      <c r="Y10" s="300"/>
    </row>
    <row r="11" spans="1:25" ht="15.95" customHeight="1">
      <c r="A11" s="404"/>
      <c r="B11" s="272" t="s">
        <v>53</v>
      </c>
      <c r="C11" s="307"/>
      <c r="D11" s="307"/>
      <c r="E11" s="308" t="s">
        <v>44</v>
      </c>
      <c r="F11" s="210">
        <v>983</v>
      </c>
      <c r="G11" s="309">
        <v>999</v>
      </c>
      <c r="H11" s="210">
        <v>25584</v>
      </c>
      <c r="I11" s="309">
        <v>24825</v>
      </c>
      <c r="J11" s="210">
        <v>3811</v>
      </c>
      <c r="K11" s="310">
        <v>3680</v>
      </c>
      <c r="L11" s="210">
        <v>1225</v>
      </c>
      <c r="M11" s="311">
        <v>1197</v>
      </c>
      <c r="N11" s="210">
        <v>2</v>
      </c>
      <c r="O11" s="310">
        <v>1</v>
      </c>
      <c r="P11" s="210">
        <v>68</v>
      </c>
      <c r="Q11" s="311">
        <v>103</v>
      </c>
      <c r="R11" s="300"/>
      <c r="S11" s="300"/>
      <c r="T11" s="300"/>
      <c r="U11" s="300"/>
      <c r="V11" s="300"/>
      <c r="W11" s="300"/>
      <c r="X11" s="300"/>
      <c r="Y11" s="300"/>
    </row>
    <row r="12" spans="1:25" ht="15.95" customHeight="1">
      <c r="A12" s="404"/>
      <c r="B12" s="241"/>
      <c r="C12" s="269" t="s">
        <v>54</v>
      </c>
      <c r="D12" s="187"/>
      <c r="E12" s="301" t="s">
        <v>45</v>
      </c>
      <c r="F12" s="209">
        <v>983</v>
      </c>
      <c r="G12" s="302">
        <v>988</v>
      </c>
      <c r="H12" s="209">
        <v>25584</v>
      </c>
      <c r="I12" s="302">
        <v>24825</v>
      </c>
      <c r="J12" s="210">
        <v>3809</v>
      </c>
      <c r="K12" s="303">
        <v>3678</v>
      </c>
      <c r="L12" s="210">
        <v>1225</v>
      </c>
      <c r="M12" s="304">
        <v>1197</v>
      </c>
      <c r="N12" s="209">
        <v>2</v>
      </c>
      <c r="O12" s="303">
        <v>1</v>
      </c>
      <c r="P12" s="209">
        <v>68</v>
      </c>
      <c r="Q12" s="304">
        <v>103</v>
      </c>
      <c r="R12" s="300"/>
      <c r="S12" s="300"/>
      <c r="T12" s="300"/>
      <c r="U12" s="300"/>
      <c r="V12" s="300"/>
      <c r="W12" s="300"/>
      <c r="X12" s="300"/>
      <c r="Y12" s="300"/>
    </row>
    <row r="13" spans="1:25" ht="15.95" customHeight="1">
      <c r="A13" s="404"/>
      <c r="B13" s="286"/>
      <c r="C13" s="242" t="s">
        <v>55</v>
      </c>
      <c r="D13" s="243"/>
      <c r="E13" s="312" t="s">
        <v>46</v>
      </c>
      <c r="F13" s="213">
        <v>0</v>
      </c>
      <c r="G13" s="313">
        <v>11</v>
      </c>
      <c r="H13" s="213">
        <v>0</v>
      </c>
      <c r="I13" s="313">
        <v>0</v>
      </c>
      <c r="J13" s="305">
        <v>2</v>
      </c>
      <c r="K13" s="306">
        <v>2</v>
      </c>
      <c r="L13" s="305">
        <v>0</v>
      </c>
      <c r="M13" s="306">
        <v>0</v>
      </c>
      <c r="N13" s="208">
        <v>0</v>
      </c>
      <c r="O13" s="314">
        <v>0</v>
      </c>
      <c r="P13" s="208">
        <v>0</v>
      </c>
      <c r="Q13" s="315">
        <v>0</v>
      </c>
      <c r="R13" s="300"/>
      <c r="S13" s="300"/>
      <c r="T13" s="300"/>
      <c r="U13" s="300"/>
      <c r="V13" s="300"/>
      <c r="W13" s="300"/>
      <c r="X13" s="300"/>
      <c r="Y13" s="300"/>
    </row>
    <row r="14" spans="1:25" ht="15.95" customHeight="1">
      <c r="A14" s="404"/>
      <c r="B14" s="186" t="s">
        <v>56</v>
      </c>
      <c r="C14" s="187"/>
      <c r="D14" s="187"/>
      <c r="E14" s="301" t="s">
        <v>95</v>
      </c>
      <c r="F14" s="188">
        <f t="shared" ref="F14:Q15" si="0">F9-F12</f>
        <v>0</v>
      </c>
      <c r="G14" s="189">
        <f t="shared" si="0"/>
        <v>11</v>
      </c>
      <c r="H14" s="188">
        <f t="shared" si="0"/>
        <v>-920</v>
      </c>
      <c r="I14" s="189">
        <f t="shared" si="0"/>
        <v>-408</v>
      </c>
      <c r="J14" s="188">
        <f t="shared" si="0"/>
        <v>190</v>
      </c>
      <c r="K14" s="189">
        <f t="shared" si="0"/>
        <v>231</v>
      </c>
      <c r="L14" s="188">
        <f t="shared" si="0"/>
        <v>51</v>
      </c>
      <c r="M14" s="189">
        <f t="shared" si="0"/>
        <v>46</v>
      </c>
      <c r="N14" s="188">
        <f t="shared" si="0"/>
        <v>6</v>
      </c>
      <c r="O14" s="189">
        <f t="shared" si="0"/>
        <v>7</v>
      </c>
      <c r="P14" s="188">
        <f t="shared" si="0"/>
        <v>8</v>
      </c>
      <c r="Q14" s="189">
        <f t="shared" si="0"/>
        <v>1</v>
      </c>
      <c r="R14" s="300"/>
      <c r="S14" s="300"/>
      <c r="T14" s="300"/>
      <c r="U14" s="300"/>
      <c r="V14" s="300"/>
      <c r="W14" s="300"/>
      <c r="X14" s="300"/>
      <c r="Y14" s="300"/>
    </row>
    <row r="15" spans="1:25" ht="15.95" customHeight="1">
      <c r="A15" s="404"/>
      <c r="B15" s="186" t="s">
        <v>57</v>
      </c>
      <c r="C15" s="187"/>
      <c r="D15" s="187"/>
      <c r="E15" s="301" t="s">
        <v>96</v>
      </c>
      <c r="F15" s="188">
        <f t="shared" si="0"/>
        <v>0</v>
      </c>
      <c r="G15" s="189">
        <f t="shared" si="0"/>
        <v>-11</v>
      </c>
      <c r="H15" s="188">
        <f t="shared" si="0"/>
        <v>0</v>
      </c>
      <c r="I15" s="189">
        <f t="shared" si="0"/>
        <v>0</v>
      </c>
      <c r="J15" s="188">
        <f t="shared" si="0"/>
        <v>-2</v>
      </c>
      <c r="K15" s="189">
        <f t="shared" si="0"/>
        <v>-2</v>
      </c>
      <c r="L15" s="188">
        <f t="shared" si="0"/>
        <v>0</v>
      </c>
      <c r="M15" s="189">
        <f t="shared" si="0"/>
        <v>0</v>
      </c>
      <c r="N15" s="188">
        <f t="shared" si="0"/>
        <v>0</v>
      </c>
      <c r="O15" s="189">
        <f t="shared" si="0"/>
        <v>0</v>
      </c>
      <c r="P15" s="188">
        <f t="shared" si="0"/>
        <v>0</v>
      </c>
      <c r="Q15" s="189">
        <f t="shared" si="0"/>
        <v>0</v>
      </c>
      <c r="R15" s="300"/>
      <c r="S15" s="300"/>
      <c r="T15" s="300"/>
      <c r="U15" s="300"/>
      <c r="V15" s="300"/>
      <c r="W15" s="300"/>
      <c r="X15" s="300"/>
      <c r="Y15" s="300"/>
    </row>
    <row r="16" spans="1:25" ht="15.95" customHeight="1">
      <c r="A16" s="404"/>
      <c r="B16" s="186" t="s">
        <v>58</v>
      </c>
      <c r="C16" s="187"/>
      <c r="D16" s="187"/>
      <c r="E16" s="301" t="s">
        <v>97</v>
      </c>
      <c r="F16" s="213">
        <f t="shared" ref="F16:Q16" si="1">F8-F11</f>
        <v>0</v>
      </c>
      <c r="G16" s="313">
        <f t="shared" si="1"/>
        <v>0</v>
      </c>
      <c r="H16" s="213">
        <f t="shared" si="1"/>
        <v>-920</v>
      </c>
      <c r="I16" s="313">
        <f t="shared" si="1"/>
        <v>-408</v>
      </c>
      <c r="J16" s="213">
        <f t="shared" si="1"/>
        <v>188</v>
      </c>
      <c r="K16" s="313">
        <f t="shared" si="1"/>
        <v>229</v>
      </c>
      <c r="L16" s="213">
        <f t="shared" si="1"/>
        <v>51</v>
      </c>
      <c r="M16" s="313">
        <f t="shared" si="1"/>
        <v>46</v>
      </c>
      <c r="N16" s="213">
        <f t="shared" si="1"/>
        <v>6</v>
      </c>
      <c r="O16" s="313">
        <f t="shared" si="1"/>
        <v>7</v>
      </c>
      <c r="P16" s="213">
        <f t="shared" si="1"/>
        <v>8</v>
      </c>
      <c r="Q16" s="313">
        <f t="shared" si="1"/>
        <v>1</v>
      </c>
      <c r="R16" s="300"/>
      <c r="S16" s="300"/>
      <c r="T16" s="300"/>
      <c r="U16" s="300"/>
      <c r="V16" s="300"/>
      <c r="W16" s="300"/>
      <c r="X16" s="300"/>
      <c r="Y16" s="300"/>
    </row>
    <row r="17" spans="1:25" ht="15.95" customHeight="1">
      <c r="A17" s="404"/>
      <c r="B17" s="186" t="s">
        <v>59</v>
      </c>
      <c r="C17" s="187"/>
      <c r="D17" s="187"/>
      <c r="E17" s="316"/>
      <c r="F17" s="188">
        <v>0</v>
      </c>
      <c r="G17" s="189">
        <v>0</v>
      </c>
      <c r="H17" s="188">
        <v>9597</v>
      </c>
      <c r="I17" s="189">
        <v>10087</v>
      </c>
      <c r="J17" s="305">
        <v>0</v>
      </c>
      <c r="K17" s="306">
        <v>0</v>
      </c>
      <c r="L17" s="209">
        <v>0</v>
      </c>
      <c r="M17" s="304">
        <v>0</v>
      </c>
      <c r="N17" s="209">
        <v>0</v>
      </c>
      <c r="O17" s="303">
        <v>0</v>
      </c>
      <c r="P17" s="305">
        <v>0</v>
      </c>
      <c r="Q17" s="317">
        <v>0</v>
      </c>
      <c r="R17" s="300"/>
      <c r="S17" s="300"/>
      <c r="T17" s="300"/>
      <c r="U17" s="300"/>
      <c r="V17" s="300"/>
      <c r="W17" s="300"/>
      <c r="X17" s="300"/>
      <c r="Y17" s="300"/>
    </row>
    <row r="18" spans="1:25" ht="15.95" customHeight="1">
      <c r="A18" s="405"/>
      <c r="B18" s="263" t="s">
        <v>60</v>
      </c>
      <c r="C18" s="264"/>
      <c r="D18" s="264"/>
      <c r="E18" s="318"/>
      <c r="F18" s="319"/>
      <c r="G18" s="320">
        <v>0</v>
      </c>
      <c r="H18" s="319">
        <v>0</v>
      </c>
      <c r="I18" s="320">
        <v>0</v>
      </c>
      <c r="J18" s="321">
        <v>0</v>
      </c>
      <c r="K18" s="322">
        <v>0</v>
      </c>
      <c r="L18" s="321">
        <v>0</v>
      </c>
      <c r="M18" s="322">
        <v>0</v>
      </c>
      <c r="N18" s="321">
        <v>0</v>
      </c>
      <c r="O18" s="322">
        <v>0</v>
      </c>
      <c r="P18" s="321">
        <v>0</v>
      </c>
      <c r="Q18" s="323">
        <v>0</v>
      </c>
      <c r="R18" s="300"/>
      <c r="S18" s="300"/>
      <c r="T18" s="300"/>
      <c r="U18" s="300"/>
      <c r="V18" s="300"/>
      <c r="W18" s="300"/>
      <c r="X18" s="300"/>
      <c r="Y18" s="300"/>
    </row>
    <row r="19" spans="1:25" ht="15.95" customHeight="1">
      <c r="A19" s="404" t="s">
        <v>84</v>
      </c>
      <c r="B19" s="272" t="s">
        <v>61</v>
      </c>
      <c r="C19" s="252"/>
      <c r="D19" s="252"/>
      <c r="E19" s="324"/>
      <c r="F19" s="211">
        <v>625</v>
      </c>
      <c r="G19" s="325">
        <v>528</v>
      </c>
      <c r="H19" s="211">
        <v>3383</v>
      </c>
      <c r="I19" s="325">
        <v>2359</v>
      </c>
      <c r="J19" s="206">
        <v>326</v>
      </c>
      <c r="K19" s="326">
        <v>324</v>
      </c>
      <c r="L19" s="206">
        <v>58</v>
      </c>
      <c r="M19" s="327">
        <v>525</v>
      </c>
      <c r="N19" s="206">
        <v>0</v>
      </c>
      <c r="O19" s="326">
        <v>0</v>
      </c>
      <c r="P19" s="206">
        <v>0</v>
      </c>
      <c r="Q19" s="327">
        <v>1</v>
      </c>
      <c r="R19" s="300"/>
      <c r="S19" s="300"/>
      <c r="T19" s="300"/>
      <c r="U19" s="300"/>
      <c r="V19" s="300"/>
      <c r="W19" s="300"/>
      <c r="X19" s="300"/>
      <c r="Y19" s="300"/>
    </row>
    <row r="20" spans="1:25" ht="15.95" customHeight="1">
      <c r="A20" s="404"/>
      <c r="B20" s="271"/>
      <c r="C20" s="269" t="s">
        <v>62</v>
      </c>
      <c r="D20" s="187"/>
      <c r="E20" s="301"/>
      <c r="F20" s="188">
        <v>307</v>
      </c>
      <c r="G20" s="189">
        <v>274</v>
      </c>
      <c r="H20" s="188">
        <v>2509</v>
      </c>
      <c r="I20" s="189">
        <v>1528</v>
      </c>
      <c r="J20" s="209">
        <v>0</v>
      </c>
      <c r="K20" s="303">
        <v>0</v>
      </c>
      <c r="L20" s="209">
        <v>0</v>
      </c>
      <c r="M20" s="306">
        <v>0</v>
      </c>
      <c r="N20" s="209">
        <v>0</v>
      </c>
      <c r="O20" s="303">
        <v>0</v>
      </c>
      <c r="P20" s="209">
        <v>0</v>
      </c>
      <c r="Q20" s="304">
        <v>0</v>
      </c>
      <c r="R20" s="300"/>
      <c r="S20" s="300"/>
      <c r="T20" s="300"/>
      <c r="U20" s="300"/>
      <c r="V20" s="300"/>
      <c r="W20" s="300"/>
      <c r="X20" s="300"/>
      <c r="Y20" s="300"/>
    </row>
    <row r="21" spans="1:25" ht="15.95" customHeight="1">
      <c r="A21" s="404"/>
      <c r="B21" s="328" t="s">
        <v>63</v>
      </c>
      <c r="C21" s="307"/>
      <c r="D21" s="307"/>
      <c r="E21" s="308" t="s">
        <v>98</v>
      </c>
      <c r="F21" s="329">
        <v>625</v>
      </c>
      <c r="G21" s="330">
        <v>528</v>
      </c>
      <c r="H21" s="329">
        <v>3383</v>
      </c>
      <c r="I21" s="330">
        <v>2359</v>
      </c>
      <c r="J21" s="210">
        <v>326</v>
      </c>
      <c r="K21" s="310">
        <v>324</v>
      </c>
      <c r="L21" s="210">
        <v>58</v>
      </c>
      <c r="M21" s="311">
        <v>525</v>
      </c>
      <c r="N21" s="210">
        <v>0</v>
      </c>
      <c r="O21" s="310">
        <v>0</v>
      </c>
      <c r="P21" s="210">
        <v>0</v>
      </c>
      <c r="Q21" s="311">
        <v>1</v>
      </c>
      <c r="R21" s="300"/>
      <c r="S21" s="300"/>
      <c r="T21" s="300"/>
      <c r="U21" s="300"/>
      <c r="V21" s="300"/>
      <c r="W21" s="300"/>
      <c r="X21" s="300"/>
      <c r="Y21" s="300"/>
    </row>
    <row r="22" spans="1:25" ht="15.95" customHeight="1">
      <c r="A22" s="404"/>
      <c r="B22" s="272" t="s">
        <v>64</v>
      </c>
      <c r="C22" s="252"/>
      <c r="D22" s="252"/>
      <c r="E22" s="324" t="s">
        <v>99</v>
      </c>
      <c r="F22" s="211">
        <v>625</v>
      </c>
      <c r="G22" s="325">
        <v>528</v>
      </c>
      <c r="H22" s="211">
        <v>4482</v>
      </c>
      <c r="I22" s="325">
        <v>3418</v>
      </c>
      <c r="J22" s="206">
        <v>918</v>
      </c>
      <c r="K22" s="326">
        <v>838</v>
      </c>
      <c r="L22" s="206">
        <v>867</v>
      </c>
      <c r="M22" s="327">
        <v>956</v>
      </c>
      <c r="N22" s="206">
        <v>0</v>
      </c>
      <c r="O22" s="326">
        <v>400</v>
      </c>
      <c r="P22" s="206">
        <v>26</v>
      </c>
      <c r="Q22" s="327">
        <v>180</v>
      </c>
      <c r="R22" s="300"/>
      <c r="S22" s="300"/>
      <c r="T22" s="300"/>
      <c r="U22" s="300"/>
      <c r="V22" s="300"/>
      <c r="W22" s="300"/>
      <c r="X22" s="300"/>
      <c r="Y22" s="300"/>
    </row>
    <row r="23" spans="1:25" ht="15.95" customHeight="1">
      <c r="A23" s="404"/>
      <c r="B23" s="241" t="s">
        <v>65</v>
      </c>
      <c r="C23" s="242" t="s">
        <v>66</v>
      </c>
      <c r="D23" s="243"/>
      <c r="E23" s="312"/>
      <c r="F23" s="213">
        <v>507</v>
      </c>
      <c r="G23" s="313">
        <v>489</v>
      </c>
      <c r="H23" s="213">
        <v>1694</v>
      </c>
      <c r="I23" s="313">
        <v>1561</v>
      </c>
      <c r="J23" s="208">
        <v>0</v>
      </c>
      <c r="K23" s="314">
        <v>0</v>
      </c>
      <c r="L23" s="208">
        <v>99</v>
      </c>
      <c r="M23" s="315">
        <v>118</v>
      </c>
      <c r="N23" s="208">
        <v>0</v>
      </c>
      <c r="O23" s="314">
        <v>0</v>
      </c>
      <c r="P23" s="208">
        <v>0</v>
      </c>
      <c r="Q23" s="315">
        <v>0</v>
      </c>
      <c r="R23" s="300"/>
      <c r="S23" s="300"/>
      <c r="T23" s="300"/>
      <c r="U23" s="300"/>
      <c r="V23" s="300"/>
      <c r="W23" s="300"/>
      <c r="X23" s="300"/>
      <c r="Y23" s="300"/>
    </row>
    <row r="24" spans="1:25" ht="15.95" customHeight="1">
      <c r="A24" s="404"/>
      <c r="B24" s="186" t="s">
        <v>100</v>
      </c>
      <c r="C24" s="187"/>
      <c r="D24" s="187"/>
      <c r="E24" s="301" t="s">
        <v>101</v>
      </c>
      <c r="F24" s="188">
        <f t="shared" ref="F24:Q24" si="2">F21-F22</f>
        <v>0</v>
      </c>
      <c r="G24" s="189">
        <f t="shared" si="2"/>
        <v>0</v>
      </c>
      <c r="H24" s="188">
        <f t="shared" si="2"/>
        <v>-1099</v>
      </c>
      <c r="I24" s="189">
        <f t="shared" si="2"/>
        <v>-1059</v>
      </c>
      <c r="J24" s="188">
        <f t="shared" si="2"/>
        <v>-592</v>
      </c>
      <c r="K24" s="189">
        <f t="shared" si="2"/>
        <v>-514</v>
      </c>
      <c r="L24" s="188">
        <f t="shared" si="2"/>
        <v>-809</v>
      </c>
      <c r="M24" s="189">
        <f t="shared" si="2"/>
        <v>-431</v>
      </c>
      <c r="N24" s="188">
        <f t="shared" si="2"/>
        <v>0</v>
      </c>
      <c r="O24" s="189">
        <f t="shared" si="2"/>
        <v>-400</v>
      </c>
      <c r="P24" s="188">
        <f t="shared" si="2"/>
        <v>-26</v>
      </c>
      <c r="Q24" s="189">
        <f t="shared" si="2"/>
        <v>-179</v>
      </c>
      <c r="R24" s="300"/>
      <c r="S24" s="300"/>
      <c r="T24" s="300"/>
      <c r="U24" s="300"/>
      <c r="V24" s="300"/>
      <c r="W24" s="300"/>
      <c r="X24" s="300"/>
      <c r="Y24" s="300"/>
    </row>
    <row r="25" spans="1:25" ht="15.95" customHeight="1">
      <c r="A25" s="404"/>
      <c r="B25" s="331" t="s">
        <v>67</v>
      </c>
      <c r="C25" s="243"/>
      <c r="D25" s="243"/>
      <c r="E25" s="406" t="s">
        <v>102</v>
      </c>
      <c r="F25" s="387">
        <v>0</v>
      </c>
      <c r="G25" s="378">
        <v>0</v>
      </c>
      <c r="H25" s="387">
        <v>1099</v>
      </c>
      <c r="I25" s="378">
        <v>1059</v>
      </c>
      <c r="J25" s="376">
        <v>592</v>
      </c>
      <c r="K25" s="378">
        <v>514</v>
      </c>
      <c r="L25" s="376">
        <v>809</v>
      </c>
      <c r="M25" s="378">
        <v>431</v>
      </c>
      <c r="N25" s="376">
        <v>0</v>
      </c>
      <c r="O25" s="378">
        <v>400</v>
      </c>
      <c r="P25" s="376">
        <v>26</v>
      </c>
      <c r="Q25" s="378">
        <v>179</v>
      </c>
      <c r="R25" s="300"/>
      <c r="S25" s="300"/>
      <c r="T25" s="300"/>
      <c r="U25" s="300"/>
      <c r="V25" s="300"/>
      <c r="W25" s="300"/>
      <c r="X25" s="300"/>
      <c r="Y25" s="300"/>
    </row>
    <row r="26" spans="1:25" ht="15.95" customHeight="1">
      <c r="A26" s="404"/>
      <c r="B26" s="328" t="s">
        <v>68</v>
      </c>
      <c r="C26" s="307"/>
      <c r="D26" s="307"/>
      <c r="E26" s="407"/>
      <c r="F26" s="388"/>
      <c r="G26" s="379"/>
      <c r="H26" s="388"/>
      <c r="I26" s="379"/>
      <c r="J26" s="377"/>
      <c r="K26" s="379"/>
      <c r="L26" s="377"/>
      <c r="M26" s="379"/>
      <c r="N26" s="377"/>
      <c r="O26" s="379"/>
      <c r="P26" s="377"/>
      <c r="Q26" s="379"/>
      <c r="R26" s="300"/>
      <c r="S26" s="300"/>
      <c r="T26" s="300"/>
      <c r="U26" s="300"/>
      <c r="V26" s="300"/>
      <c r="W26" s="300"/>
      <c r="X26" s="300"/>
      <c r="Y26" s="300"/>
    </row>
    <row r="27" spans="1:25" ht="15.95" customHeight="1">
      <c r="A27" s="405"/>
      <c r="B27" s="263" t="s">
        <v>103</v>
      </c>
      <c r="C27" s="264"/>
      <c r="D27" s="264"/>
      <c r="E27" s="332" t="s">
        <v>104</v>
      </c>
      <c r="F27" s="265">
        <f t="shared" ref="F27:Q27" si="3">F24+F25</f>
        <v>0</v>
      </c>
      <c r="G27" s="333">
        <f t="shared" si="3"/>
        <v>0</v>
      </c>
      <c r="H27" s="265">
        <f t="shared" si="3"/>
        <v>0</v>
      </c>
      <c r="I27" s="333">
        <f t="shared" si="3"/>
        <v>0</v>
      </c>
      <c r="J27" s="265">
        <f t="shared" si="3"/>
        <v>0</v>
      </c>
      <c r="K27" s="333">
        <f t="shared" si="3"/>
        <v>0</v>
      </c>
      <c r="L27" s="265">
        <f t="shared" si="3"/>
        <v>0</v>
      </c>
      <c r="M27" s="333">
        <f t="shared" si="3"/>
        <v>0</v>
      </c>
      <c r="N27" s="265">
        <f t="shared" si="3"/>
        <v>0</v>
      </c>
      <c r="O27" s="333">
        <f t="shared" si="3"/>
        <v>0</v>
      </c>
      <c r="P27" s="265">
        <f t="shared" si="3"/>
        <v>0</v>
      </c>
      <c r="Q27" s="333">
        <f t="shared" si="3"/>
        <v>0</v>
      </c>
      <c r="R27" s="300"/>
      <c r="S27" s="300"/>
      <c r="T27" s="300"/>
      <c r="U27" s="300"/>
      <c r="V27" s="300"/>
      <c r="W27" s="300"/>
      <c r="X27" s="300"/>
      <c r="Y27" s="300"/>
    </row>
    <row r="28" spans="1:25" ht="15.95" customHeight="1">
      <c r="A28" s="334"/>
      <c r="F28" s="300"/>
      <c r="G28" s="300"/>
      <c r="H28" s="300"/>
      <c r="I28" s="300"/>
      <c r="J28" s="300"/>
      <c r="K28" s="300"/>
      <c r="L28" s="335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</row>
    <row r="29" spans="1:25" ht="15.95" customHeight="1">
      <c r="A29" s="264"/>
      <c r="F29" s="300"/>
      <c r="G29" s="300"/>
      <c r="H29" s="300"/>
      <c r="I29" s="300"/>
      <c r="J29" s="336"/>
      <c r="K29" s="336"/>
      <c r="L29" s="335"/>
      <c r="M29" s="300"/>
      <c r="N29" s="300"/>
      <c r="O29" s="336" t="s">
        <v>105</v>
      </c>
      <c r="P29" s="300"/>
      <c r="Q29" s="300"/>
      <c r="R29" s="300"/>
      <c r="S29" s="300"/>
      <c r="T29" s="300"/>
      <c r="U29" s="300"/>
      <c r="V29" s="300"/>
      <c r="W29" s="300"/>
      <c r="X29" s="300"/>
      <c r="Y29" s="336"/>
    </row>
    <row r="30" spans="1:25" ht="15.95" customHeight="1">
      <c r="A30" s="398" t="s">
        <v>69</v>
      </c>
      <c r="B30" s="399"/>
      <c r="C30" s="399"/>
      <c r="D30" s="399"/>
      <c r="E30" s="400"/>
      <c r="F30" s="408" t="s">
        <v>251</v>
      </c>
      <c r="G30" s="409"/>
      <c r="H30" s="408" t="s">
        <v>252</v>
      </c>
      <c r="I30" s="409"/>
      <c r="J30" s="408"/>
      <c r="K30" s="409"/>
      <c r="L30" s="408"/>
      <c r="M30" s="409"/>
      <c r="N30" s="408"/>
      <c r="O30" s="409"/>
      <c r="P30" s="337"/>
      <c r="Q30" s="335"/>
      <c r="R30" s="337"/>
      <c r="S30" s="335"/>
      <c r="T30" s="337"/>
      <c r="U30" s="335"/>
      <c r="V30" s="337"/>
      <c r="W30" s="335"/>
      <c r="X30" s="337"/>
      <c r="Y30" s="335"/>
    </row>
    <row r="31" spans="1:25" ht="15.95" customHeight="1">
      <c r="A31" s="401"/>
      <c r="B31" s="402"/>
      <c r="C31" s="402"/>
      <c r="D31" s="402"/>
      <c r="E31" s="403"/>
      <c r="F31" s="292" t="s">
        <v>253</v>
      </c>
      <c r="G31" s="338" t="s">
        <v>2</v>
      </c>
      <c r="H31" s="292" t="s">
        <v>217</v>
      </c>
      <c r="I31" s="338" t="s">
        <v>2</v>
      </c>
      <c r="J31" s="292" t="s">
        <v>217</v>
      </c>
      <c r="K31" s="339" t="s">
        <v>2</v>
      </c>
      <c r="L31" s="292" t="s">
        <v>217</v>
      </c>
      <c r="M31" s="338" t="s">
        <v>2</v>
      </c>
      <c r="N31" s="292" t="s">
        <v>217</v>
      </c>
      <c r="O31" s="340" t="s">
        <v>2</v>
      </c>
      <c r="P31" s="341"/>
      <c r="Q31" s="341"/>
      <c r="R31" s="341"/>
      <c r="S31" s="341"/>
      <c r="T31" s="341"/>
      <c r="U31" s="341"/>
      <c r="V31" s="341"/>
      <c r="W31" s="341"/>
      <c r="X31" s="341"/>
      <c r="Y31" s="341"/>
    </row>
    <row r="32" spans="1:25" ht="15.95" customHeight="1">
      <c r="A32" s="382" t="s">
        <v>85</v>
      </c>
      <c r="B32" s="237" t="s">
        <v>50</v>
      </c>
      <c r="C32" s="238"/>
      <c r="D32" s="238"/>
      <c r="E32" s="342" t="s">
        <v>41</v>
      </c>
      <c r="F32" s="206">
        <f>F33+F35</f>
        <v>1115.2</v>
      </c>
      <c r="G32" s="343">
        <v>1082</v>
      </c>
      <c r="H32" s="207">
        <f>H33+H35</f>
        <v>1575.6000000000001</v>
      </c>
      <c r="I32" s="298">
        <v>72</v>
      </c>
      <c r="J32" s="296"/>
      <c r="K32" s="299"/>
      <c r="L32" s="206"/>
      <c r="M32" s="343"/>
      <c r="N32" s="296"/>
      <c r="O32" s="344"/>
      <c r="P32" s="343"/>
      <c r="Q32" s="343"/>
      <c r="R32" s="343"/>
      <c r="S32" s="343"/>
      <c r="T32" s="345"/>
      <c r="U32" s="345"/>
      <c r="V32" s="343"/>
      <c r="W32" s="343"/>
      <c r="X32" s="345"/>
      <c r="Y32" s="345"/>
    </row>
    <row r="33" spans="1:25" ht="15.95" customHeight="1">
      <c r="A33" s="383"/>
      <c r="B33" s="286"/>
      <c r="C33" s="242" t="s">
        <v>70</v>
      </c>
      <c r="D33" s="243"/>
      <c r="E33" s="346"/>
      <c r="F33" s="208">
        <v>974.7</v>
      </c>
      <c r="G33" s="347">
        <v>919</v>
      </c>
      <c r="H33" s="208">
        <f>1500+H34</f>
        <v>1563.4</v>
      </c>
      <c r="I33" s="314">
        <v>72</v>
      </c>
      <c r="J33" s="208"/>
      <c r="K33" s="315"/>
      <c r="L33" s="208"/>
      <c r="M33" s="347"/>
      <c r="N33" s="208"/>
      <c r="O33" s="313"/>
      <c r="P33" s="343"/>
      <c r="Q33" s="343"/>
      <c r="R33" s="343"/>
      <c r="S33" s="343"/>
      <c r="T33" s="345"/>
      <c r="U33" s="345"/>
      <c r="V33" s="343"/>
      <c r="W33" s="343"/>
      <c r="X33" s="345"/>
      <c r="Y33" s="345"/>
    </row>
    <row r="34" spans="1:25" ht="15.95" customHeight="1">
      <c r="A34" s="383"/>
      <c r="B34" s="286"/>
      <c r="C34" s="348"/>
      <c r="D34" s="269" t="s">
        <v>71</v>
      </c>
      <c r="E34" s="349"/>
      <c r="F34" s="209">
        <v>974.7</v>
      </c>
      <c r="G34" s="302">
        <v>903</v>
      </c>
      <c r="H34" s="209">
        <v>63.4</v>
      </c>
      <c r="I34" s="303"/>
      <c r="J34" s="209"/>
      <c r="K34" s="304"/>
      <c r="L34" s="209"/>
      <c r="M34" s="302"/>
      <c r="N34" s="209"/>
      <c r="O34" s="189"/>
      <c r="P34" s="343"/>
      <c r="Q34" s="343"/>
      <c r="R34" s="343"/>
      <c r="S34" s="343"/>
      <c r="T34" s="345"/>
      <c r="U34" s="345"/>
      <c r="V34" s="343"/>
      <c r="W34" s="343"/>
      <c r="X34" s="345"/>
      <c r="Y34" s="345"/>
    </row>
    <row r="35" spans="1:25" ht="15.95" customHeight="1">
      <c r="A35" s="383"/>
      <c r="B35" s="255"/>
      <c r="C35" s="350" t="s">
        <v>72</v>
      </c>
      <c r="D35" s="307"/>
      <c r="E35" s="351"/>
      <c r="F35" s="210">
        <f>140.5</f>
        <v>140.5</v>
      </c>
      <c r="G35" s="309">
        <v>163</v>
      </c>
      <c r="H35" s="210">
        <f>12.2</f>
        <v>12.2</v>
      </c>
      <c r="I35" s="310"/>
      <c r="J35" s="352"/>
      <c r="K35" s="353"/>
      <c r="L35" s="210"/>
      <c r="M35" s="309"/>
      <c r="N35" s="210"/>
      <c r="O35" s="330"/>
      <c r="P35" s="343"/>
      <c r="Q35" s="343"/>
      <c r="R35" s="343"/>
      <c r="S35" s="343"/>
      <c r="T35" s="345"/>
      <c r="U35" s="345"/>
      <c r="V35" s="343"/>
      <c r="W35" s="343"/>
      <c r="X35" s="345"/>
      <c r="Y35" s="345"/>
    </row>
    <row r="36" spans="1:25" ht="15.95" customHeight="1">
      <c r="A36" s="383"/>
      <c r="B36" s="272" t="s">
        <v>53</v>
      </c>
      <c r="C36" s="252"/>
      <c r="D36" s="252"/>
      <c r="E36" s="342" t="s">
        <v>42</v>
      </c>
      <c r="F36" s="211">
        <f>F37+F38</f>
        <v>570</v>
      </c>
      <c r="G36" s="313">
        <v>501</v>
      </c>
      <c r="H36" s="206">
        <f>H37+H38</f>
        <v>42.7</v>
      </c>
      <c r="I36" s="326">
        <v>48</v>
      </c>
      <c r="J36" s="206"/>
      <c r="K36" s="327"/>
      <c r="L36" s="206"/>
      <c r="M36" s="343"/>
      <c r="N36" s="206"/>
      <c r="O36" s="325"/>
      <c r="P36" s="343"/>
      <c r="Q36" s="343"/>
      <c r="R36" s="343"/>
      <c r="S36" s="343"/>
      <c r="T36" s="343"/>
      <c r="U36" s="343"/>
      <c r="V36" s="343"/>
      <c r="W36" s="343"/>
      <c r="X36" s="345"/>
      <c r="Y36" s="345"/>
    </row>
    <row r="37" spans="1:25" ht="15.95" customHeight="1">
      <c r="A37" s="383"/>
      <c r="B37" s="286"/>
      <c r="C37" s="269" t="s">
        <v>73</v>
      </c>
      <c r="D37" s="187"/>
      <c r="E37" s="349"/>
      <c r="F37" s="188">
        <f>509.5</f>
        <v>509.5</v>
      </c>
      <c r="G37" s="189">
        <v>417</v>
      </c>
      <c r="H37" s="209">
        <f>25.6</f>
        <v>25.6</v>
      </c>
      <c r="I37" s="303">
        <v>22</v>
      </c>
      <c r="J37" s="209"/>
      <c r="K37" s="304"/>
      <c r="L37" s="209"/>
      <c r="M37" s="302"/>
      <c r="N37" s="209"/>
      <c r="O37" s="189"/>
      <c r="P37" s="343"/>
      <c r="Q37" s="343"/>
      <c r="R37" s="343"/>
      <c r="S37" s="343"/>
      <c r="T37" s="343"/>
      <c r="U37" s="343"/>
      <c r="V37" s="343"/>
      <c r="W37" s="343"/>
      <c r="X37" s="345"/>
      <c r="Y37" s="345"/>
    </row>
    <row r="38" spans="1:25" ht="15.95" customHeight="1">
      <c r="A38" s="383"/>
      <c r="B38" s="255"/>
      <c r="C38" s="269" t="s">
        <v>74</v>
      </c>
      <c r="D38" s="187"/>
      <c r="E38" s="349"/>
      <c r="F38" s="212">
        <v>60.5</v>
      </c>
      <c r="G38" s="189">
        <v>84</v>
      </c>
      <c r="H38" s="209">
        <f>17.1</f>
        <v>17.100000000000001</v>
      </c>
      <c r="I38" s="303">
        <v>27</v>
      </c>
      <c r="J38" s="209"/>
      <c r="K38" s="353"/>
      <c r="L38" s="209"/>
      <c r="M38" s="302"/>
      <c r="N38" s="209"/>
      <c r="O38" s="189"/>
      <c r="P38" s="343"/>
      <c r="Q38" s="343"/>
      <c r="R38" s="345"/>
      <c r="S38" s="345"/>
      <c r="T38" s="343"/>
      <c r="U38" s="343"/>
      <c r="V38" s="343"/>
      <c r="W38" s="343"/>
      <c r="X38" s="345"/>
      <c r="Y38" s="345"/>
    </row>
    <row r="39" spans="1:25" ht="15.95" customHeight="1">
      <c r="A39" s="384"/>
      <c r="B39" s="279" t="s">
        <v>75</v>
      </c>
      <c r="C39" s="282"/>
      <c r="D39" s="282"/>
      <c r="E39" s="354" t="s">
        <v>106</v>
      </c>
      <c r="F39" s="265">
        <f>F32-F36</f>
        <v>545.20000000000005</v>
      </c>
      <c r="G39" s="333">
        <f t="shared" ref="G39:I39" si="4">G32-G36</f>
        <v>581</v>
      </c>
      <c r="H39" s="265">
        <f t="shared" si="4"/>
        <v>1532.9</v>
      </c>
      <c r="I39" s="333">
        <f t="shared" si="4"/>
        <v>24</v>
      </c>
      <c r="J39" s="265">
        <f t="shared" ref="J39:O39" si="5">J32-J36</f>
        <v>0</v>
      </c>
      <c r="K39" s="333">
        <f t="shared" si="5"/>
        <v>0</v>
      </c>
      <c r="L39" s="265">
        <f t="shared" si="5"/>
        <v>0</v>
      </c>
      <c r="M39" s="333">
        <f t="shared" si="5"/>
        <v>0</v>
      </c>
      <c r="N39" s="265">
        <f t="shared" si="5"/>
        <v>0</v>
      </c>
      <c r="O39" s="333">
        <f t="shared" si="5"/>
        <v>0</v>
      </c>
      <c r="P39" s="343"/>
      <c r="Q39" s="343"/>
      <c r="R39" s="343"/>
      <c r="S39" s="343"/>
      <c r="T39" s="343"/>
      <c r="U39" s="343"/>
      <c r="V39" s="343"/>
      <c r="W39" s="343"/>
      <c r="X39" s="345"/>
      <c r="Y39" s="345"/>
    </row>
    <row r="40" spans="1:25" ht="15.95" customHeight="1">
      <c r="A40" s="382" t="s">
        <v>86</v>
      </c>
      <c r="B40" s="272" t="s">
        <v>76</v>
      </c>
      <c r="C40" s="252"/>
      <c r="D40" s="252"/>
      <c r="E40" s="342" t="s">
        <v>44</v>
      </c>
      <c r="F40" s="211">
        <v>1708.5</v>
      </c>
      <c r="G40" s="325">
        <v>1786</v>
      </c>
      <c r="H40" s="206">
        <v>120</v>
      </c>
      <c r="I40" s="326">
        <v>200</v>
      </c>
      <c r="J40" s="206"/>
      <c r="K40" s="327"/>
      <c r="L40" s="206"/>
      <c r="M40" s="343"/>
      <c r="N40" s="206"/>
      <c r="O40" s="325"/>
      <c r="P40" s="343"/>
      <c r="Q40" s="343"/>
      <c r="R40" s="343"/>
      <c r="S40" s="343"/>
      <c r="T40" s="345"/>
      <c r="U40" s="345"/>
      <c r="V40" s="345"/>
      <c r="W40" s="345"/>
      <c r="X40" s="343"/>
      <c r="Y40" s="343"/>
    </row>
    <row r="41" spans="1:25" ht="15.95" customHeight="1">
      <c r="A41" s="385"/>
      <c r="B41" s="255"/>
      <c r="C41" s="269" t="s">
        <v>77</v>
      </c>
      <c r="D41" s="187"/>
      <c r="E41" s="349"/>
      <c r="F41" s="355">
        <v>959</v>
      </c>
      <c r="G41" s="356">
        <v>1049</v>
      </c>
      <c r="H41" s="352">
        <v>0</v>
      </c>
      <c r="I41" s="353">
        <v>200</v>
      </c>
      <c r="J41" s="209"/>
      <c r="K41" s="304"/>
      <c r="L41" s="209"/>
      <c r="M41" s="302"/>
      <c r="N41" s="209"/>
      <c r="O41" s="189"/>
      <c r="P41" s="345"/>
      <c r="Q41" s="345"/>
      <c r="R41" s="345"/>
      <c r="S41" s="345"/>
      <c r="T41" s="345"/>
      <c r="U41" s="345"/>
      <c r="V41" s="345"/>
      <c r="W41" s="345"/>
      <c r="X41" s="343"/>
      <c r="Y41" s="343"/>
    </row>
    <row r="42" spans="1:25" ht="15.95" customHeight="1">
      <c r="A42" s="385"/>
      <c r="B42" s="272" t="s">
        <v>64</v>
      </c>
      <c r="C42" s="252"/>
      <c r="D42" s="252"/>
      <c r="E42" s="342" t="s">
        <v>45</v>
      </c>
      <c r="F42" s="211">
        <f>F43</f>
        <v>1946.5</v>
      </c>
      <c r="G42" s="325">
        <v>2151</v>
      </c>
      <c r="H42" s="206">
        <f>H43</f>
        <v>1960</v>
      </c>
      <c r="I42" s="326">
        <v>440</v>
      </c>
      <c r="J42" s="206"/>
      <c r="K42" s="327"/>
      <c r="L42" s="206"/>
      <c r="M42" s="343"/>
      <c r="N42" s="206"/>
      <c r="O42" s="325"/>
      <c r="P42" s="343"/>
      <c r="Q42" s="343"/>
      <c r="R42" s="343"/>
      <c r="S42" s="343"/>
      <c r="T42" s="345"/>
      <c r="U42" s="345"/>
      <c r="V42" s="343"/>
      <c r="W42" s="343"/>
      <c r="X42" s="343"/>
      <c r="Y42" s="343"/>
    </row>
    <row r="43" spans="1:25" ht="15.95" customHeight="1">
      <c r="A43" s="385"/>
      <c r="B43" s="255"/>
      <c r="C43" s="269" t="s">
        <v>78</v>
      </c>
      <c r="D43" s="187"/>
      <c r="E43" s="349"/>
      <c r="F43" s="188">
        <v>1946.5</v>
      </c>
      <c r="G43" s="189">
        <v>2131</v>
      </c>
      <c r="H43" s="209">
        <v>1960</v>
      </c>
      <c r="I43" s="303">
        <v>200</v>
      </c>
      <c r="J43" s="352"/>
      <c r="K43" s="353"/>
      <c r="L43" s="209"/>
      <c r="M43" s="302"/>
      <c r="N43" s="209"/>
      <c r="O43" s="189"/>
      <c r="P43" s="343"/>
      <c r="Q43" s="343"/>
      <c r="R43" s="345"/>
      <c r="S43" s="343"/>
      <c r="T43" s="345"/>
      <c r="U43" s="345"/>
      <c r="V43" s="343"/>
      <c r="W43" s="343"/>
      <c r="X43" s="345"/>
      <c r="Y43" s="345"/>
    </row>
    <row r="44" spans="1:25" ht="15.95" customHeight="1">
      <c r="A44" s="386"/>
      <c r="B44" s="263" t="s">
        <v>75</v>
      </c>
      <c r="C44" s="264"/>
      <c r="D44" s="264"/>
      <c r="E44" s="354" t="s">
        <v>107</v>
      </c>
      <c r="F44" s="319">
        <f>F40-F42</f>
        <v>-238</v>
      </c>
      <c r="G44" s="320">
        <f t="shared" ref="G44:I44" si="6">G40-G42</f>
        <v>-365</v>
      </c>
      <c r="H44" s="319">
        <f t="shared" si="6"/>
        <v>-1840</v>
      </c>
      <c r="I44" s="320">
        <f t="shared" si="6"/>
        <v>-240</v>
      </c>
      <c r="J44" s="319">
        <f t="shared" ref="J44:O44" si="7">J40-J42</f>
        <v>0</v>
      </c>
      <c r="K44" s="320">
        <f t="shared" si="7"/>
        <v>0</v>
      </c>
      <c r="L44" s="319">
        <f t="shared" si="7"/>
        <v>0</v>
      </c>
      <c r="M44" s="320">
        <f t="shared" si="7"/>
        <v>0</v>
      </c>
      <c r="N44" s="319">
        <f t="shared" si="7"/>
        <v>0</v>
      </c>
      <c r="O44" s="320">
        <f t="shared" si="7"/>
        <v>0</v>
      </c>
      <c r="P44" s="345"/>
      <c r="Q44" s="345"/>
      <c r="R44" s="343"/>
      <c r="S44" s="343"/>
      <c r="T44" s="345"/>
      <c r="U44" s="345"/>
      <c r="V44" s="343"/>
      <c r="W44" s="343"/>
      <c r="X44" s="343"/>
      <c r="Y44" s="343"/>
    </row>
    <row r="45" spans="1:25" ht="15.95" customHeight="1">
      <c r="A45" s="389" t="s">
        <v>87</v>
      </c>
      <c r="B45" s="357" t="s">
        <v>79</v>
      </c>
      <c r="C45" s="358"/>
      <c r="D45" s="358"/>
      <c r="E45" s="359" t="s">
        <v>108</v>
      </c>
      <c r="F45" s="360">
        <f>F39+F44</f>
        <v>307.20000000000005</v>
      </c>
      <c r="G45" s="361">
        <f t="shared" ref="G45:I45" si="8">G39+G44</f>
        <v>216</v>
      </c>
      <c r="H45" s="360">
        <f t="shared" si="8"/>
        <v>-307.09999999999991</v>
      </c>
      <c r="I45" s="361">
        <f t="shared" si="8"/>
        <v>-216</v>
      </c>
      <c r="J45" s="360">
        <f t="shared" ref="J45:O45" si="9">J39+J44</f>
        <v>0</v>
      </c>
      <c r="K45" s="361">
        <f t="shared" si="9"/>
        <v>0</v>
      </c>
      <c r="L45" s="360">
        <f t="shared" si="9"/>
        <v>0</v>
      </c>
      <c r="M45" s="361">
        <f t="shared" si="9"/>
        <v>0</v>
      </c>
      <c r="N45" s="360">
        <f t="shared" si="9"/>
        <v>0</v>
      </c>
      <c r="O45" s="361">
        <f t="shared" si="9"/>
        <v>0</v>
      </c>
      <c r="P45" s="343"/>
      <c r="Q45" s="343"/>
      <c r="R45" s="343"/>
      <c r="S45" s="343"/>
      <c r="T45" s="343"/>
      <c r="U45" s="343"/>
      <c r="V45" s="343"/>
      <c r="W45" s="343"/>
      <c r="X45" s="343"/>
      <c r="Y45" s="343"/>
    </row>
    <row r="46" spans="1:25" ht="15.95" customHeight="1">
      <c r="A46" s="390"/>
      <c r="B46" s="186" t="s">
        <v>80</v>
      </c>
      <c r="C46" s="187"/>
      <c r="D46" s="187"/>
      <c r="E46" s="187"/>
      <c r="F46" s="355"/>
      <c r="G46" s="356"/>
      <c r="H46" s="352"/>
      <c r="I46" s="353"/>
      <c r="J46" s="352"/>
      <c r="K46" s="353"/>
      <c r="L46" s="209"/>
      <c r="M46" s="302"/>
      <c r="N46" s="352"/>
      <c r="O46" s="317"/>
      <c r="P46" s="345"/>
      <c r="Q46" s="345"/>
      <c r="R46" s="345"/>
      <c r="S46" s="345"/>
      <c r="T46" s="345"/>
      <c r="U46" s="345"/>
      <c r="V46" s="345"/>
      <c r="W46" s="345"/>
      <c r="X46" s="345"/>
      <c r="Y46" s="345"/>
    </row>
    <row r="47" spans="1:25" ht="15.95" customHeight="1">
      <c r="A47" s="390"/>
      <c r="B47" s="186" t="s">
        <v>81</v>
      </c>
      <c r="C47" s="187"/>
      <c r="D47" s="187"/>
      <c r="E47" s="187"/>
      <c r="F47" s="188"/>
      <c r="G47" s="189">
        <v>216</v>
      </c>
      <c r="H47" s="209"/>
      <c r="I47" s="303">
        <v>-216</v>
      </c>
      <c r="J47" s="209"/>
      <c r="K47" s="304"/>
      <c r="L47" s="209"/>
      <c r="M47" s="302"/>
      <c r="N47" s="209"/>
      <c r="O47" s="189"/>
      <c r="P47" s="343"/>
      <c r="Q47" s="343"/>
      <c r="R47" s="343"/>
      <c r="S47" s="343"/>
      <c r="T47" s="343"/>
      <c r="U47" s="343"/>
      <c r="V47" s="343"/>
      <c r="W47" s="343"/>
      <c r="X47" s="343"/>
      <c r="Y47" s="343"/>
    </row>
    <row r="48" spans="1:25" ht="15.95" customHeight="1">
      <c r="A48" s="391"/>
      <c r="B48" s="263" t="s">
        <v>82</v>
      </c>
      <c r="C48" s="264"/>
      <c r="D48" s="264"/>
      <c r="E48" s="264"/>
      <c r="F48" s="283"/>
      <c r="G48" s="362">
        <v>216</v>
      </c>
      <c r="H48" s="283"/>
      <c r="I48" s="363">
        <v>-216</v>
      </c>
      <c r="J48" s="283"/>
      <c r="K48" s="364"/>
      <c r="L48" s="283"/>
      <c r="M48" s="362"/>
      <c r="N48" s="283"/>
      <c r="O48" s="333"/>
      <c r="P48" s="343"/>
      <c r="Q48" s="343"/>
      <c r="R48" s="343"/>
      <c r="S48" s="343"/>
      <c r="T48" s="343"/>
      <c r="U48" s="343"/>
      <c r="V48" s="343"/>
      <c r="W48" s="343"/>
      <c r="X48" s="343"/>
      <c r="Y48" s="343"/>
    </row>
    <row r="49" spans="1:16" ht="15.95" customHeight="1">
      <c r="A49" s="334" t="s">
        <v>109</v>
      </c>
      <c r="O49" s="286"/>
      <c r="P49" s="286"/>
    </row>
    <row r="50" spans="1:16" ht="15.95" customHeight="1">
      <c r="A50" s="334"/>
      <c r="O50" s="286"/>
      <c r="P50" s="286"/>
    </row>
  </sheetData>
  <mergeCells count="31">
    <mergeCell ref="P6:Q6"/>
    <mergeCell ref="P25:P26"/>
    <mergeCell ref="Q25:Q26"/>
    <mergeCell ref="A45:A48"/>
    <mergeCell ref="A6:E7"/>
    <mergeCell ref="A30:E31"/>
    <mergeCell ref="A8:A18"/>
    <mergeCell ref="A19:A27"/>
    <mergeCell ref="E25:E26"/>
    <mergeCell ref="J6:K6"/>
    <mergeCell ref="N30:O30"/>
    <mergeCell ref="F30:G30"/>
    <mergeCell ref="H30:I30"/>
    <mergeCell ref="J30:K30"/>
    <mergeCell ref="L30:M30"/>
    <mergeCell ref="F6:G6"/>
    <mergeCell ref="H6:I6"/>
    <mergeCell ref="A32:A39"/>
    <mergeCell ref="A40:A44"/>
    <mergeCell ref="J25:J26"/>
    <mergeCell ref="K25:K26"/>
    <mergeCell ref="F25:F26"/>
    <mergeCell ref="G25:G26"/>
    <mergeCell ref="H25:H26"/>
    <mergeCell ref="I25:I26"/>
    <mergeCell ref="L25:L26"/>
    <mergeCell ref="M25:M26"/>
    <mergeCell ref="N25:N26"/>
    <mergeCell ref="O25:O26"/>
    <mergeCell ref="N6:O6"/>
    <mergeCell ref="L6:M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90" zoomScaleNormal="100" zoomScaleSheetLayoutView="9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190" customWidth="1"/>
    <col min="3" max="4" width="1.625" style="190" customWidth="1"/>
    <col min="5" max="5" width="32.625" style="190" customWidth="1"/>
    <col min="6" max="6" width="15.625" style="190" customWidth="1"/>
    <col min="7" max="7" width="10.625" style="190" customWidth="1"/>
    <col min="8" max="8" width="15.625" style="190" customWidth="1"/>
    <col min="9" max="9" width="10.625" style="190" customWidth="1"/>
    <col min="10" max="11" width="9" style="1"/>
    <col min="12" max="12" width="9.875" style="1" customWidth="1"/>
    <col min="13" max="16384" width="9" style="1"/>
  </cols>
  <sheetData>
    <row r="1" spans="1:9" ht="33.950000000000003" customHeight="1">
      <c r="A1" s="217" t="s">
        <v>0</v>
      </c>
      <c r="B1" s="217"/>
      <c r="C1" s="217"/>
      <c r="D1" s="217"/>
      <c r="E1" s="218" t="s">
        <v>264</v>
      </c>
      <c r="F1" s="219"/>
    </row>
    <row r="3" spans="1:9" ht="14.25">
      <c r="A3" s="220" t="s">
        <v>265</v>
      </c>
    </row>
    <row r="5" spans="1:9">
      <c r="A5" s="221" t="s">
        <v>219</v>
      </c>
      <c r="B5" s="221"/>
      <c r="C5" s="221"/>
      <c r="D5" s="221"/>
      <c r="E5" s="221"/>
    </row>
    <row r="6" spans="1:9" ht="14.25">
      <c r="A6" s="222"/>
      <c r="H6" s="223"/>
      <c r="I6" s="224" t="s">
        <v>1</v>
      </c>
    </row>
    <row r="7" spans="1:9" ht="27" customHeight="1">
      <c r="A7" s="225"/>
      <c r="B7" s="226"/>
      <c r="C7" s="226"/>
      <c r="D7" s="226"/>
      <c r="E7" s="226"/>
      <c r="F7" s="227" t="s">
        <v>220</v>
      </c>
      <c r="G7" s="228"/>
      <c r="H7" s="229" t="s">
        <v>2</v>
      </c>
      <c r="I7" s="230" t="s">
        <v>22</v>
      </c>
    </row>
    <row r="8" spans="1:9" ht="17.100000000000001" customHeight="1">
      <c r="A8" s="231"/>
      <c r="B8" s="232"/>
      <c r="C8" s="232"/>
      <c r="D8" s="232"/>
      <c r="E8" s="232"/>
      <c r="F8" s="233" t="s">
        <v>110</v>
      </c>
      <c r="G8" s="234" t="s">
        <v>3</v>
      </c>
      <c r="H8" s="235"/>
      <c r="I8" s="236"/>
    </row>
    <row r="9" spans="1:9" ht="18" customHeight="1">
      <c r="A9" s="369" t="s">
        <v>88</v>
      </c>
      <c r="B9" s="369" t="s">
        <v>90</v>
      </c>
      <c r="C9" s="237" t="s">
        <v>4</v>
      </c>
      <c r="D9" s="238"/>
      <c r="E9" s="238"/>
      <c r="F9" s="211">
        <v>90347</v>
      </c>
      <c r="G9" s="239">
        <f>F9/$F$27*100</f>
        <v>18.67823577326536</v>
      </c>
      <c r="H9" s="206">
        <v>92565</v>
      </c>
      <c r="I9" s="240">
        <f t="shared" ref="I9:I45" si="0">(F9/H9-1)*100</f>
        <v>-2.3961540539080617</v>
      </c>
    </row>
    <row r="10" spans="1:9" ht="18" customHeight="1">
      <c r="A10" s="370"/>
      <c r="B10" s="370"/>
      <c r="C10" s="241"/>
      <c r="D10" s="242" t="s">
        <v>23</v>
      </c>
      <c r="E10" s="243"/>
      <c r="F10" s="213">
        <v>27847</v>
      </c>
      <c r="G10" s="244">
        <f t="shared" ref="G10:G27" si="1">F10/$F$27*100</f>
        <v>5.7570570309818851</v>
      </c>
      <c r="H10" s="208">
        <v>28432</v>
      </c>
      <c r="I10" s="245">
        <f t="shared" si="0"/>
        <v>-2.0575407990996109</v>
      </c>
    </row>
    <row r="11" spans="1:9" ht="18" customHeight="1">
      <c r="A11" s="370"/>
      <c r="B11" s="370"/>
      <c r="C11" s="241"/>
      <c r="D11" s="246"/>
      <c r="E11" s="247" t="s">
        <v>24</v>
      </c>
      <c r="F11" s="188">
        <v>21920</v>
      </c>
      <c r="G11" s="248">
        <f t="shared" si="1"/>
        <v>4.5317158084936597</v>
      </c>
      <c r="H11" s="209">
        <v>21915</v>
      </c>
      <c r="I11" s="249">
        <f t="shared" si="0"/>
        <v>2.2815423226107967E-2</v>
      </c>
    </row>
    <row r="12" spans="1:9" ht="18" customHeight="1">
      <c r="A12" s="370"/>
      <c r="B12" s="370"/>
      <c r="C12" s="241"/>
      <c r="D12" s="246"/>
      <c r="E12" s="247" t="s">
        <v>25</v>
      </c>
      <c r="F12" s="188">
        <v>2462</v>
      </c>
      <c r="G12" s="248">
        <f t="shared" si="1"/>
        <v>0.50899107301603053</v>
      </c>
      <c r="H12" s="209">
        <v>2638</v>
      </c>
      <c r="I12" s="249">
        <f t="shared" si="0"/>
        <v>-6.6717210007581462</v>
      </c>
    </row>
    <row r="13" spans="1:9" ht="18" customHeight="1">
      <c r="A13" s="370"/>
      <c r="B13" s="370"/>
      <c r="C13" s="241"/>
      <c r="D13" s="250"/>
      <c r="E13" s="247" t="s">
        <v>26</v>
      </c>
      <c r="F13" s="188">
        <v>174</v>
      </c>
      <c r="G13" s="248">
        <f t="shared" si="1"/>
        <v>3.5972561618517189E-2</v>
      </c>
      <c r="H13" s="209">
        <v>381</v>
      </c>
      <c r="I13" s="249">
        <f t="shared" si="0"/>
        <v>-54.330708661417319</v>
      </c>
    </row>
    <row r="14" spans="1:9" ht="18" customHeight="1">
      <c r="A14" s="370"/>
      <c r="B14" s="370"/>
      <c r="C14" s="241"/>
      <c r="D14" s="251" t="s">
        <v>27</v>
      </c>
      <c r="E14" s="252"/>
      <c r="F14" s="211">
        <v>17910</v>
      </c>
      <c r="G14" s="239">
        <f t="shared" si="1"/>
        <v>3.7026929803887518</v>
      </c>
      <c r="H14" s="206">
        <v>17541</v>
      </c>
      <c r="I14" s="253">
        <f t="shared" si="0"/>
        <v>2.1036428937916796</v>
      </c>
    </row>
    <row r="15" spans="1:9" ht="18" customHeight="1">
      <c r="A15" s="370"/>
      <c r="B15" s="370"/>
      <c r="C15" s="241"/>
      <c r="D15" s="246"/>
      <c r="E15" s="247" t="s">
        <v>28</v>
      </c>
      <c r="F15" s="188">
        <v>565</v>
      </c>
      <c r="G15" s="248">
        <f t="shared" si="1"/>
        <v>0.11680745583024259</v>
      </c>
      <c r="H15" s="209">
        <v>568</v>
      </c>
      <c r="I15" s="249">
        <f t="shared" si="0"/>
        <v>-0.52816901408451189</v>
      </c>
    </row>
    <row r="16" spans="1:9" ht="18" customHeight="1">
      <c r="A16" s="370"/>
      <c r="B16" s="370"/>
      <c r="C16" s="241"/>
      <c r="D16" s="246"/>
      <c r="E16" s="254" t="s">
        <v>29</v>
      </c>
      <c r="F16" s="213">
        <v>17346</v>
      </c>
      <c r="G16" s="244">
        <f t="shared" si="1"/>
        <v>3.5860922634183856</v>
      </c>
      <c r="H16" s="208">
        <v>16973</v>
      </c>
      <c r="I16" s="245">
        <f t="shared" si="0"/>
        <v>2.1976079655924075</v>
      </c>
    </row>
    <row r="17" spans="1:9" ht="18" customHeight="1">
      <c r="A17" s="370"/>
      <c r="B17" s="370"/>
      <c r="C17" s="241"/>
      <c r="D17" s="374" t="s">
        <v>30</v>
      </c>
      <c r="E17" s="410"/>
      <c r="F17" s="213">
        <v>11815</v>
      </c>
      <c r="G17" s="244">
        <f t="shared" si="1"/>
        <v>2.4426196294412676</v>
      </c>
      <c r="H17" s="208">
        <v>12283</v>
      </c>
      <c r="I17" s="245">
        <f t="shared" si="0"/>
        <v>-3.8101441016038406</v>
      </c>
    </row>
    <row r="18" spans="1:9" ht="18" customHeight="1">
      <c r="A18" s="370"/>
      <c r="B18" s="370"/>
      <c r="C18" s="241"/>
      <c r="D18" s="374" t="s">
        <v>266</v>
      </c>
      <c r="E18" s="375"/>
      <c r="F18" s="188">
        <v>1629</v>
      </c>
      <c r="G18" s="248">
        <f t="shared" si="1"/>
        <v>0.33677760273887641</v>
      </c>
      <c r="H18" s="209">
        <v>1912</v>
      </c>
      <c r="I18" s="249">
        <f t="shared" si="0"/>
        <v>-14.80125523012552</v>
      </c>
    </row>
    <row r="19" spans="1:9" ht="18" customHeight="1">
      <c r="A19" s="370"/>
      <c r="B19" s="370"/>
      <c r="C19" s="255"/>
      <c r="D19" s="374" t="s">
        <v>267</v>
      </c>
      <c r="E19" s="375"/>
      <c r="F19" s="212">
        <v>0</v>
      </c>
      <c r="G19" s="248">
        <f t="shared" si="1"/>
        <v>0</v>
      </c>
      <c r="H19" s="209">
        <v>0</v>
      </c>
      <c r="I19" s="249" t="e">
        <f t="shared" si="0"/>
        <v>#DIV/0!</v>
      </c>
    </row>
    <row r="20" spans="1:9" ht="18" customHeight="1">
      <c r="A20" s="370"/>
      <c r="B20" s="370"/>
      <c r="C20" s="186" t="s">
        <v>5</v>
      </c>
      <c r="D20" s="187"/>
      <c r="E20" s="187"/>
      <c r="F20" s="188">
        <v>13556</v>
      </c>
      <c r="G20" s="248">
        <f t="shared" si="1"/>
        <v>2.8025519844863163</v>
      </c>
      <c r="H20" s="209">
        <v>13879</v>
      </c>
      <c r="I20" s="249">
        <f t="shared" si="0"/>
        <v>-2.3272570069889809</v>
      </c>
    </row>
    <row r="21" spans="1:9" ht="18" customHeight="1">
      <c r="A21" s="370"/>
      <c r="B21" s="370"/>
      <c r="C21" s="186" t="s">
        <v>6</v>
      </c>
      <c r="D21" s="187"/>
      <c r="E21" s="187"/>
      <c r="F21" s="188">
        <v>148977</v>
      </c>
      <c r="G21" s="248">
        <f t="shared" si="1"/>
        <v>30.799335127826637</v>
      </c>
      <c r="H21" s="209">
        <v>146452</v>
      </c>
      <c r="I21" s="249">
        <f t="shared" si="0"/>
        <v>1.724114385600739</v>
      </c>
    </row>
    <row r="22" spans="1:9" ht="18" customHeight="1">
      <c r="A22" s="370"/>
      <c r="B22" s="370"/>
      <c r="C22" s="186" t="s">
        <v>31</v>
      </c>
      <c r="D22" s="187"/>
      <c r="E22" s="187"/>
      <c r="F22" s="188">
        <v>5789</v>
      </c>
      <c r="G22" s="248">
        <f t="shared" si="1"/>
        <v>1.1968112598252643</v>
      </c>
      <c r="H22" s="209">
        <v>5858</v>
      </c>
      <c r="I22" s="249">
        <f t="shared" si="0"/>
        <v>-1.1778764083304916</v>
      </c>
    </row>
    <row r="23" spans="1:9" ht="18" customHeight="1">
      <c r="A23" s="370"/>
      <c r="B23" s="370"/>
      <c r="C23" s="186" t="s">
        <v>7</v>
      </c>
      <c r="D23" s="187"/>
      <c r="E23" s="187"/>
      <c r="F23" s="188">
        <v>56889</v>
      </c>
      <c r="G23" s="248">
        <f t="shared" si="1"/>
        <v>11.761166999516231</v>
      </c>
      <c r="H23" s="209">
        <v>54089</v>
      </c>
      <c r="I23" s="249">
        <f t="shared" si="0"/>
        <v>5.17665329364565</v>
      </c>
    </row>
    <row r="24" spans="1:9" ht="18" customHeight="1">
      <c r="A24" s="370"/>
      <c r="B24" s="370"/>
      <c r="C24" s="186" t="s">
        <v>32</v>
      </c>
      <c r="D24" s="187"/>
      <c r="E24" s="187"/>
      <c r="F24" s="188">
        <v>2361</v>
      </c>
      <c r="G24" s="248">
        <f t="shared" si="1"/>
        <v>0.48811044816850041</v>
      </c>
      <c r="H24" s="209">
        <v>2484</v>
      </c>
      <c r="I24" s="249">
        <f t="shared" si="0"/>
        <v>-4.9516908212560384</v>
      </c>
    </row>
    <row r="25" spans="1:9" ht="18" customHeight="1">
      <c r="A25" s="370"/>
      <c r="B25" s="370"/>
      <c r="C25" s="186" t="s">
        <v>8</v>
      </c>
      <c r="D25" s="187"/>
      <c r="E25" s="187"/>
      <c r="F25" s="188">
        <v>54399</v>
      </c>
      <c r="G25" s="248">
        <f t="shared" si="1"/>
        <v>11.246387238423658</v>
      </c>
      <c r="H25" s="209">
        <v>55362</v>
      </c>
      <c r="I25" s="249">
        <f t="shared" si="0"/>
        <v>-1.73946027961418</v>
      </c>
    </row>
    <row r="26" spans="1:9" ht="18" customHeight="1">
      <c r="A26" s="370"/>
      <c r="B26" s="370"/>
      <c r="C26" s="257" t="s">
        <v>9</v>
      </c>
      <c r="D26" s="258"/>
      <c r="E26" s="258"/>
      <c r="F26" s="259">
        <v>111384</v>
      </c>
      <c r="G26" s="260">
        <f t="shared" si="1"/>
        <v>23.027401168488034</v>
      </c>
      <c r="H26" s="261">
        <v>118959</v>
      </c>
      <c r="I26" s="262">
        <f t="shared" si="0"/>
        <v>-6.3677401457645111</v>
      </c>
    </row>
    <row r="27" spans="1:9" ht="18" customHeight="1">
      <c r="A27" s="370"/>
      <c r="B27" s="371"/>
      <c r="C27" s="263" t="s">
        <v>10</v>
      </c>
      <c r="D27" s="264"/>
      <c r="E27" s="264"/>
      <c r="F27" s="265">
        <f>SUM(F9,F20:F26)</f>
        <v>483702</v>
      </c>
      <c r="G27" s="266">
        <f t="shared" si="1"/>
        <v>100</v>
      </c>
      <c r="H27" s="265">
        <f>SUM(H9,H20:H26)</f>
        <v>489648</v>
      </c>
      <c r="I27" s="267">
        <f t="shared" si="0"/>
        <v>-1.2143417312028282</v>
      </c>
    </row>
    <row r="28" spans="1:9" ht="18" customHeight="1">
      <c r="A28" s="370"/>
      <c r="B28" s="369" t="s">
        <v>89</v>
      </c>
      <c r="C28" s="237" t="s">
        <v>11</v>
      </c>
      <c r="D28" s="238"/>
      <c r="E28" s="238"/>
      <c r="F28" s="211">
        <f>SUM(F29:F31)</f>
        <v>196708</v>
      </c>
      <c r="G28" s="239">
        <f t="shared" ref="G28:G45" si="2">F28/$F$45*100</f>
        <v>42.723971365026408</v>
      </c>
      <c r="H28" s="211">
        <v>198399</v>
      </c>
      <c r="I28" s="268">
        <f t="shared" si="0"/>
        <v>-0.85232284436917993</v>
      </c>
    </row>
    <row r="29" spans="1:9" ht="18" customHeight="1">
      <c r="A29" s="370"/>
      <c r="B29" s="370"/>
      <c r="C29" s="241"/>
      <c r="D29" s="269" t="s">
        <v>12</v>
      </c>
      <c r="E29" s="187"/>
      <c r="F29" s="188">
        <v>112934</v>
      </c>
      <c r="G29" s="248">
        <f t="shared" si="2"/>
        <v>24.528687100361413</v>
      </c>
      <c r="H29" s="188">
        <v>114218</v>
      </c>
      <c r="I29" s="270">
        <f t="shared" si="0"/>
        <v>-1.1241660683955268</v>
      </c>
    </row>
    <row r="30" spans="1:9" ht="18" customHeight="1">
      <c r="A30" s="370"/>
      <c r="B30" s="370"/>
      <c r="C30" s="241"/>
      <c r="D30" s="269" t="s">
        <v>33</v>
      </c>
      <c r="E30" s="187"/>
      <c r="F30" s="188">
        <v>11799</v>
      </c>
      <c r="G30" s="248">
        <f t="shared" si="2"/>
        <v>2.562682443703086</v>
      </c>
      <c r="H30" s="188">
        <v>11597</v>
      </c>
      <c r="I30" s="270">
        <f t="shared" si="0"/>
        <v>1.741829783564719</v>
      </c>
    </row>
    <row r="31" spans="1:9" ht="18" customHeight="1">
      <c r="A31" s="370"/>
      <c r="B31" s="370"/>
      <c r="C31" s="271"/>
      <c r="D31" s="269" t="s">
        <v>13</v>
      </c>
      <c r="E31" s="187"/>
      <c r="F31" s="188">
        <v>71975</v>
      </c>
      <c r="G31" s="248">
        <f t="shared" si="2"/>
        <v>15.632601820961915</v>
      </c>
      <c r="H31" s="188">
        <v>72584</v>
      </c>
      <c r="I31" s="270">
        <f t="shared" si="0"/>
        <v>-0.83902788493331881</v>
      </c>
    </row>
    <row r="32" spans="1:9" ht="18" customHeight="1">
      <c r="A32" s="370"/>
      <c r="B32" s="370"/>
      <c r="C32" s="272" t="s">
        <v>14</v>
      </c>
      <c r="D32" s="252"/>
      <c r="E32" s="252"/>
      <c r="F32" s="211">
        <f>SUM(F33:F38)</f>
        <v>184265</v>
      </c>
      <c r="G32" s="239">
        <f t="shared" si="2"/>
        <v>40.021415415624126</v>
      </c>
      <c r="H32" s="211">
        <v>190890</v>
      </c>
      <c r="I32" s="268">
        <f t="shared" si="0"/>
        <v>-3.4705851537534693</v>
      </c>
    </row>
    <row r="33" spans="1:9" ht="18" customHeight="1">
      <c r="A33" s="370"/>
      <c r="B33" s="370"/>
      <c r="C33" s="241"/>
      <c r="D33" s="269" t="s">
        <v>15</v>
      </c>
      <c r="E33" s="187"/>
      <c r="F33" s="188">
        <v>15867</v>
      </c>
      <c r="G33" s="248">
        <f t="shared" si="2"/>
        <v>3.4462312343619681</v>
      </c>
      <c r="H33" s="188">
        <v>15525</v>
      </c>
      <c r="I33" s="270">
        <f t="shared" si="0"/>
        <v>2.2028985507246412</v>
      </c>
    </row>
    <row r="34" spans="1:9" ht="18" customHeight="1">
      <c r="A34" s="370"/>
      <c r="B34" s="370"/>
      <c r="C34" s="241"/>
      <c r="D34" s="269" t="s">
        <v>34</v>
      </c>
      <c r="E34" s="187"/>
      <c r="F34" s="188">
        <v>7116</v>
      </c>
      <c r="G34" s="248">
        <f t="shared" si="2"/>
        <v>1.5455587989991659</v>
      </c>
      <c r="H34" s="188">
        <v>6098</v>
      </c>
      <c r="I34" s="270">
        <f t="shared" si="0"/>
        <v>16.693998032141689</v>
      </c>
    </row>
    <row r="35" spans="1:9" ht="18" customHeight="1">
      <c r="A35" s="370"/>
      <c r="B35" s="370"/>
      <c r="C35" s="241"/>
      <c r="D35" s="269" t="s">
        <v>35</v>
      </c>
      <c r="E35" s="187"/>
      <c r="F35" s="188">
        <v>76423</v>
      </c>
      <c r="G35" s="248">
        <f t="shared" si="2"/>
        <v>16.598684667778706</v>
      </c>
      <c r="H35" s="188">
        <v>76522</v>
      </c>
      <c r="I35" s="270">
        <f t="shared" si="0"/>
        <v>-0.12937455895036809</v>
      </c>
    </row>
    <row r="36" spans="1:9" ht="18" customHeight="1">
      <c r="A36" s="370"/>
      <c r="B36" s="370"/>
      <c r="C36" s="241"/>
      <c r="D36" s="269" t="s">
        <v>36</v>
      </c>
      <c r="E36" s="187"/>
      <c r="F36" s="188">
        <v>5933</v>
      </c>
      <c r="G36" s="248">
        <f t="shared" si="2"/>
        <v>1.2886172504865165</v>
      </c>
      <c r="H36" s="188">
        <v>6219</v>
      </c>
      <c r="I36" s="270">
        <f t="shared" si="0"/>
        <v>-4.5988100980865143</v>
      </c>
    </row>
    <row r="37" spans="1:9" ht="18" customHeight="1">
      <c r="A37" s="370"/>
      <c r="B37" s="370"/>
      <c r="C37" s="241"/>
      <c r="D37" s="269" t="s">
        <v>16</v>
      </c>
      <c r="E37" s="187"/>
      <c r="F37" s="188">
        <v>14976</v>
      </c>
      <c r="G37" s="248">
        <f t="shared" si="2"/>
        <v>3.2527105921601338</v>
      </c>
      <c r="H37" s="188">
        <v>16335</v>
      </c>
      <c r="I37" s="270">
        <f t="shared" si="0"/>
        <v>-8.3195592286501423</v>
      </c>
    </row>
    <row r="38" spans="1:9" ht="18" customHeight="1">
      <c r="A38" s="370"/>
      <c r="B38" s="370"/>
      <c r="C38" s="271"/>
      <c r="D38" s="269" t="s">
        <v>37</v>
      </c>
      <c r="E38" s="187"/>
      <c r="F38" s="188">
        <v>63950</v>
      </c>
      <c r="G38" s="248">
        <f t="shared" si="2"/>
        <v>13.889612871837642</v>
      </c>
      <c r="H38" s="188">
        <v>70191</v>
      </c>
      <c r="I38" s="270">
        <f t="shared" si="0"/>
        <v>-8.8914533202262387</v>
      </c>
    </row>
    <row r="39" spans="1:9" ht="18" customHeight="1">
      <c r="A39" s="370"/>
      <c r="B39" s="370"/>
      <c r="C39" s="272" t="s">
        <v>17</v>
      </c>
      <c r="D39" s="252"/>
      <c r="E39" s="252"/>
      <c r="F39" s="211">
        <f>SUM(F40,F43:F44)</f>
        <v>79443</v>
      </c>
      <c r="G39" s="239">
        <f t="shared" si="2"/>
        <v>17.254613219349459</v>
      </c>
      <c r="H39" s="211">
        <v>76493</v>
      </c>
      <c r="I39" s="268">
        <f t="shared" si="0"/>
        <v>3.8565620383564481</v>
      </c>
    </row>
    <row r="40" spans="1:9" ht="18" customHeight="1">
      <c r="A40" s="370"/>
      <c r="B40" s="370"/>
      <c r="C40" s="241"/>
      <c r="D40" s="242" t="s">
        <v>18</v>
      </c>
      <c r="E40" s="243"/>
      <c r="F40" s="213">
        <v>76051</v>
      </c>
      <c r="G40" s="244">
        <f t="shared" si="2"/>
        <v>16.517888170697802</v>
      </c>
      <c r="H40" s="213">
        <v>72863</v>
      </c>
      <c r="I40" s="274">
        <f t="shared" si="0"/>
        <v>4.3753345319297754</v>
      </c>
    </row>
    <row r="41" spans="1:9" ht="18" customHeight="1">
      <c r="A41" s="370"/>
      <c r="B41" s="370"/>
      <c r="C41" s="241"/>
      <c r="D41" s="246"/>
      <c r="E41" s="275" t="s">
        <v>92</v>
      </c>
      <c r="F41" s="188">
        <v>62370</v>
      </c>
      <c r="G41" s="248">
        <f t="shared" si="2"/>
        <v>13.54644495412844</v>
      </c>
      <c r="H41" s="188">
        <v>57446</v>
      </c>
      <c r="I41" s="276">
        <f t="shared" si="0"/>
        <v>8.5715280437280263</v>
      </c>
    </row>
    <row r="42" spans="1:9" ht="18" customHeight="1">
      <c r="A42" s="370"/>
      <c r="B42" s="370"/>
      <c r="C42" s="241"/>
      <c r="D42" s="250"/>
      <c r="E42" s="277" t="s">
        <v>38</v>
      </c>
      <c r="F42" s="188">
        <v>13681</v>
      </c>
      <c r="G42" s="248">
        <f t="shared" si="2"/>
        <v>2.9714432165693636</v>
      </c>
      <c r="H42" s="188">
        <v>15417</v>
      </c>
      <c r="I42" s="276">
        <f t="shared" si="0"/>
        <v>-11.260297074657844</v>
      </c>
    </row>
    <row r="43" spans="1:9" ht="18" customHeight="1">
      <c r="A43" s="370"/>
      <c r="B43" s="370"/>
      <c r="C43" s="241"/>
      <c r="D43" s="269" t="s">
        <v>39</v>
      </c>
      <c r="E43" s="278"/>
      <c r="F43" s="188">
        <v>3392</v>
      </c>
      <c r="G43" s="248">
        <f t="shared" si="2"/>
        <v>0.73672504865165411</v>
      </c>
      <c r="H43" s="213">
        <v>3630</v>
      </c>
      <c r="I43" s="365">
        <f t="shared" si="0"/>
        <v>-6.5564738292011038</v>
      </c>
    </row>
    <row r="44" spans="1:9" ht="18" customHeight="1">
      <c r="A44" s="370"/>
      <c r="B44" s="370"/>
      <c r="C44" s="279"/>
      <c r="D44" s="280" t="s">
        <v>40</v>
      </c>
      <c r="E44" s="281"/>
      <c r="F44" s="265">
        <v>0</v>
      </c>
      <c r="G44" s="266">
        <f t="shared" si="2"/>
        <v>0</v>
      </c>
      <c r="H44" s="261">
        <v>0</v>
      </c>
      <c r="I44" s="262" t="e">
        <f t="shared" si="0"/>
        <v>#DIV/0!</v>
      </c>
    </row>
    <row r="45" spans="1:9" ht="18" customHeight="1">
      <c r="A45" s="371"/>
      <c r="B45" s="371"/>
      <c r="C45" s="279" t="s">
        <v>19</v>
      </c>
      <c r="D45" s="282"/>
      <c r="E45" s="282"/>
      <c r="F45" s="283">
        <f>SUM(F28,F32,F39)</f>
        <v>460416</v>
      </c>
      <c r="G45" s="266">
        <f t="shared" si="2"/>
        <v>100</v>
      </c>
      <c r="H45" s="283">
        <f>SUM(H28,H32,H39)</f>
        <v>465782</v>
      </c>
      <c r="I45" s="366">
        <f t="shared" si="0"/>
        <v>-1.152041083597044</v>
      </c>
    </row>
    <row r="46" spans="1:9">
      <c r="A46" s="284" t="s">
        <v>20</v>
      </c>
    </row>
    <row r="47" spans="1:9">
      <c r="A47" s="285" t="s">
        <v>21</v>
      </c>
    </row>
    <row r="57" spans="9:9">
      <c r="I57" s="286"/>
    </row>
    <row r="58" spans="9:9">
      <c r="I58" s="286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108" t="s">
        <v>0</v>
      </c>
      <c r="B1" s="108"/>
      <c r="C1" s="57" t="s">
        <v>264</v>
      </c>
      <c r="D1" s="109"/>
      <c r="E1" s="109"/>
    </row>
    <row r="4" spans="1:9">
      <c r="A4" s="110" t="s">
        <v>111</v>
      </c>
    </row>
    <row r="5" spans="1:9">
      <c r="I5" s="10" t="s">
        <v>112</v>
      </c>
    </row>
    <row r="6" spans="1:9" s="115" customFormat="1" ht="29.25" customHeight="1">
      <c r="A6" s="111" t="s">
        <v>113</v>
      </c>
      <c r="B6" s="112"/>
      <c r="C6" s="112"/>
      <c r="D6" s="113"/>
      <c r="E6" s="114" t="s">
        <v>215</v>
      </c>
      <c r="F6" s="114" t="s">
        <v>221</v>
      </c>
      <c r="G6" s="114" t="s">
        <v>222</v>
      </c>
      <c r="H6" s="114" t="s">
        <v>223</v>
      </c>
      <c r="I6" s="114" t="s">
        <v>225</v>
      </c>
    </row>
    <row r="7" spans="1:9" ht="27" customHeight="1">
      <c r="A7" s="411" t="s">
        <v>114</v>
      </c>
      <c r="B7" s="32" t="s">
        <v>115</v>
      </c>
      <c r="C7" s="33"/>
      <c r="D7" s="49" t="s">
        <v>116</v>
      </c>
      <c r="E7" s="116">
        <v>492516</v>
      </c>
      <c r="F7" s="117">
        <v>478647</v>
      </c>
      <c r="G7" s="117">
        <v>481820</v>
      </c>
      <c r="H7" s="117">
        <v>489648</v>
      </c>
      <c r="I7" s="117">
        <v>483702</v>
      </c>
    </row>
    <row r="8" spans="1:9" ht="27" customHeight="1">
      <c r="A8" s="412"/>
      <c r="B8" s="5"/>
      <c r="C8" s="200" t="s">
        <v>117</v>
      </c>
      <c r="D8" s="47" t="s">
        <v>42</v>
      </c>
      <c r="E8" s="118">
        <v>253909</v>
      </c>
      <c r="F8" s="118">
        <v>252616</v>
      </c>
      <c r="G8" s="118">
        <v>254448</v>
      </c>
      <c r="H8" s="118">
        <v>253135</v>
      </c>
      <c r="I8" s="119">
        <v>253502</v>
      </c>
    </row>
    <row r="9" spans="1:9" ht="27" customHeight="1">
      <c r="A9" s="412"/>
      <c r="B9" s="25" t="s">
        <v>118</v>
      </c>
      <c r="C9" s="24"/>
      <c r="D9" s="50"/>
      <c r="E9" s="120">
        <v>466166</v>
      </c>
      <c r="F9" s="120">
        <v>456255</v>
      </c>
      <c r="G9" s="120">
        <v>459630</v>
      </c>
      <c r="H9" s="120">
        <v>465782</v>
      </c>
      <c r="I9" s="121">
        <v>460416</v>
      </c>
    </row>
    <row r="10" spans="1:9" ht="27" customHeight="1">
      <c r="A10" s="412"/>
      <c r="B10" s="25" t="s">
        <v>119</v>
      </c>
      <c r="C10" s="24"/>
      <c r="D10" s="50"/>
      <c r="E10" s="120">
        <v>26350</v>
      </c>
      <c r="F10" s="120">
        <v>22392</v>
      </c>
      <c r="G10" s="120">
        <v>22190</v>
      </c>
      <c r="H10" s="120">
        <v>23866</v>
      </c>
      <c r="I10" s="121">
        <v>23286</v>
      </c>
    </row>
    <row r="11" spans="1:9" ht="27" customHeight="1">
      <c r="A11" s="412"/>
      <c r="B11" s="25" t="s">
        <v>120</v>
      </c>
      <c r="C11" s="24"/>
      <c r="D11" s="50"/>
      <c r="E11" s="120">
        <v>19531</v>
      </c>
      <c r="F11" s="120">
        <v>14788</v>
      </c>
      <c r="G11" s="120">
        <v>13528</v>
      </c>
      <c r="H11" s="120">
        <v>14026</v>
      </c>
      <c r="I11" s="121">
        <v>15218</v>
      </c>
    </row>
    <row r="12" spans="1:9" ht="27" customHeight="1">
      <c r="A12" s="412"/>
      <c r="B12" s="25" t="s">
        <v>268</v>
      </c>
      <c r="C12" s="24"/>
      <c r="D12" s="50"/>
      <c r="E12" s="120">
        <v>6819</v>
      </c>
      <c r="F12" s="120">
        <v>7604</v>
      </c>
      <c r="G12" s="120">
        <v>8661</v>
      </c>
      <c r="H12" s="120">
        <v>9839</v>
      </c>
      <c r="I12" s="121">
        <v>8068</v>
      </c>
    </row>
    <row r="13" spans="1:9" ht="27" customHeight="1">
      <c r="A13" s="412"/>
      <c r="B13" s="25" t="s">
        <v>121</v>
      </c>
      <c r="C13" s="24"/>
      <c r="D13" s="54"/>
      <c r="E13" s="122">
        <v>-2194</v>
      </c>
      <c r="F13" s="122">
        <v>785</v>
      </c>
      <c r="G13" s="122">
        <v>1057</v>
      </c>
      <c r="H13" s="122">
        <v>1178</v>
      </c>
      <c r="I13" s="123">
        <v>-1772</v>
      </c>
    </row>
    <row r="14" spans="1:9" ht="27" customHeight="1">
      <c r="A14" s="412"/>
      <c r="B14" s="56" t="s">
        <v>122</v>
      </c>
      <c r="C14" s="31"/>
      <c r="D14" s="54"/>
      <c r="E14" s="122">
        <v>0</v>
      </c>
      <c r="F14" s="122">
        <v>0</v>
      </c>
      <c r="G14" s="122">
        <v>0</v>
      </c>
      <c r="H14" s="122">
        <v>0</v>
      </c>
      <c r="I14" s="214" t="s">
        <v>269</v>
      </c>
    </row>
    <row r="15" spans="1:9" ht="27" customHeight="1">
      <c r="A15" s="412"/>
      <c r="B15" s="26" t="s">
        <v>123</v>
      </c>
      <c r="C15" s="27"/>
      <c r="D15" s="124"/>
      <c r="E15" s="125">
        <v>-2175</v>
      </c>
      <c r="F15" s="125">
        <v>798</v>
      </c>
      <c r="G15" s="125">
        <v>1065</v>
      </c>
      <c r="H15" s="125">
        <v>1182</v>
      </c>
      <c r="I15" s="126">
        <v>-1768</v>
      </c>
    </row>
    <row r="16" spans="1:9" ht="27" customHeight="1">
      <c r="A16" s="412"/>
      <c r="B16" s="127" t="s">
        <v>124</v>
      </c>
      <c r="C16" s="128"/>
      <c r="D16" s="129" t="s">
        <v>43</v>
      </c>
      <c r="E16" s="130">
        <v>66838</v>
      </c>
      <c r="F16" s="130">
        <v>69306</v>
      </c>
      <c r="G16" s="130">
        <v>69046</v>
      </c>
      <c r="H16" s="130">
        <v>66400</v>
      </c>
      <c r="I16" s="131">
        <v>65472</v>
      </c>
    </row>
    <row r="17" spans="1:9" ht="27" customHeight="1">
      <c r="A17" s="412"/>
      <c r="B17" s="25" t="s">
        <v>125</v>
      </c>
      <c r="C17" s="24"/>
      <c r="D17" s="47" t="s">
        <v>44</v>
      </c>
      <c r="E17" s="120">
        <v>33566</v>
      </c>
      <c r="F17" s="120">
        <v>27959</v>
      </c>
      <c r="G17" s="120">
        <v>35078</v>
      </c>
      <c r="H17" s="120">
        <v>31493</v>
      </c>
      <c r="I17" s="121">
        <v>32564</v>
      </c>
    </row>
    <row r="18" spans="1:9" ht="27" customHeight="1">
      <c r="A18" s="412"/>
      <c r="B18" s="25" t="s">
        <v>126</v>
      </c>
      <c r="C18" s="24"/>
      <c r="D18" s="47" t="s">
        <v>45</v>
      </c>
      <c r="E18" s="120">
        <v>877952</v>
      </c>
      <c r="F18" s="120">
        <v>858721</v>
      </c>
      <c r="G18" s="120">
        <v>842964</v>
      </c>
      <c r="H18" s="120">
        <v>832655</v>
      </c>
      <c r="I18" s="121">
        <v>820437</v>
      </c>
    </row>
    <row r="19" spans="1:9" ht="27" customHeight="1">
      <c r="A19" s="412"/>
      <c r="B19" s="25" t="s">
        <v>127</v>
      </c>
      <c r="C19" s="24"/>
      <c r="D19" s="47" t="s">
        <v>270</v>
      </c>
      <c r="E19" s="215">
        <f t="shared" ref="E19:H19" si="0">E17+E18-E16</f>
        <v>844680</v>
      </c>
      <c r="F19" s="215">
        <f t="shared" si="0"/>
        <v>817374</v>
      </c>
      <c r="G19" s="215">
        <f t="shared" si="0"/>
        <v>808996</v>
      </c>
      <c r="H19" s="215">
        <f t="shared" si="0"/>
        <v>797748</v>
      </c>
      <c r="I19" s="215">
        <f>I17+I18-I16</f>
        <v>787529</v>
      </c>
    </row>
    <row r="20" spans="1:9" ht="27" customHeight="1">
      <c r="A20" s="412"/>
      <c r="B20" s="25" t="s">
        <v>128</v>
      </c>
      <c r="C20" s="24"/>
      <c r="D20" s="50" t="s">
        <v>271</v>
      </c>
      <c r="E20" s="216">
        <f t="shared" ref="E20:H20" si="1">E18/E8</f>
        <v>3.4577427346017666</v>
      </c>
      <c r="F20" s="216">
        <f t="shared" si="1"/>
        <v>3.3993135826709313</v>
      </c>
      <c r="G20" s="216">
        <f t="shared" si="1"/>
        <v>3.3129126579890587</v>
      </c>
      <c r="H20" s="216">
        <f t="shared" si="1"/>
        <v>3.2893712840974185</v>
      </c>
      <c r="I20" s="216">
        <f>I18/I8</f>
        <v>3.2364123359973491</v>
      </c>
    </row>
    <row r="21" spans="1:9" ht="27" customHeight="1">
      <c r="A21" s="412"/>
      <c r="B21" s="25" t="s">
        <v>129</v>
      </c>
      <c r="C21" s="24"/>
      <c r="D21" s="50" t="s">
        <v>272</v>
      </c>
      <c r="E21" s="216">
        <f t="shared" ref="E21:H21" si="2">E19/E8</f>
        <v>3.3267036615480348</v>
      </c>
      <c r="F21" s="216">
        <f t="shared" si="2"/>
        <v>3.2356382810273301</v>
      </c>
      <c r="G21" s="216">
        <f t="shared" si="2"/>
        <v>3.1794158334905362</v>
      </c>
      <c r="H21" s="216">
        <f t="shared" si="2"/>
        <v>3.1514725344183931</v>
      </c>
      <c r="I21" s="216">
        <f>I19/I8</f>
        <v>3.106598764506789</v>
      </c>
    </row>
    <row r="22" spans="1:9" ht="27" customHeight="1">
      <c r="A22" s="412"/>
      <c r="B22" s="25" t="s">
        <v>130</v>
      </c>
      <c r="C22" s="24"/>
      <c r="D22" s="50" t="s">
        <v>131</v>
      </c>
      <c r="E22" s="215">
        <f t="shared" ref="E22:H22" si="3">E18/E24*1000000</f>
        <v>1161722.4601810428</v>
      </c>
      <c r="F22" s="215">
        <f t="shared" si="3"/>
        <v>1136275.6423234132</v>
      </c>
      <c r="G22" s="215">
        <f t="shared" si="3"/>
        <v>1115425.6860557897</v>
      </c>
      <c r="H22" s="215">
        <f t="shared" si="3"/>
        <v>1101784.6249932186</v>
      </c>
      <c r="I22" s="215">
        <f>I18/I24*1000000</f>
        <v>1085617.5395278491</v>
      </c>
    </row>
    <row r="23" spans="1:9" ht="27" customHeight="1">
      <c r="A23" s="412"/>
      <c r="B23" s="25" t="s">
        <v>132</v>
      </c>
      <c r="C23" s="24"/>
      <c r="D23" s="50" t="s">
        <v>133</v>
      </c>
      <c r="E23" s="215">
        <f t="shared" ref="E23:H23" si="4">E19/E24*1000000</f>
        <v>1117696.329259143</v>
      </c>
      <c r="F23" s="215">
        <f t="shared" si="4"/>
        <v>1081564.5208029822</v>
      </c>
      <c r="G23" s="215">
        <f t="shared" si="4"/>
        <v>1070478.5949535088</v>
      </c>
      <c r="H23" s="215">
        <f t="shared" si="4"/>
        <v>1055595.0315786132</v>
      </c>
      <c r="I23" s="215">
        <f>I19/I24*1000000</f>
        <v>1042073.0601945396</v>
      </c>
    </row>
    <row r="24" spans="1:9" ht="27" customHeight="1">
      <c r="A24" s="412"/>
      <c r="B24" s="132" t="s">
        <v>134</v>
      </c>
      <c r="C24" s="133"/>
      <c r="D24" s="134" t="s">
        <v>135</v>
      </c>
      <c r="E24" s="125">
        <v>755733</v>
      </c>
      <c r="F24" s="125">
        <v>755733</v>
      </c>
      <c r="G24" s="125">
        <v>755733</v>
      </c>
      <c r="H24" s="126">
        <v>755733</v>
      </c>
      <c r="I24" s="126">
        <f>H24</f>
        <v>755733</v>
      </c>
    </row>
    <row r="25" spans="1:9" ht="27" customHeight="1">
      <c r="A25" s="412"/>
      <c r="B25" s="6" t="s">
        <v>136</v>
      </c>
      <c r="C25" s="135"/>
      <c r="D25" s="136"/>
      <c r="E25" s="118">
        <v>264348</v>
      </c>
      <c r="F25" s="118">
        <v>257382</v>
      </c>
      <c r="G25" s="118">
        <v>254140</v>
      </c>
      <c r="H25" s="118">
        <v>249329</v>
      </c>
      <c r="I25" s="137">
        <v>250053</v>
      </c>
    </row>
    <row r="26" spans="1:9" ht="27" customHeight="1">
      <c r="A26" s="412"/>
      <c r="B26" s="138" t="s">
        <v>137</v>
      </c>
      <c r="C26" s="139"/>
      <c r="D26" s="140"/>
      <c r="E26" s="141">
        <v>0.32</v>
      </c>
      <c r="F26" s="141">
        <v>0.32900000000000001</v>
      </c>
      <c r="G26" s="141">
        <v>0.33400000000000002</v>
      </c>
      <c r="H26" s="141">
        <v>0.32600000000000001</v>
      </c>
      <c r="I26" s="142">
        <v>0.32700000000000001</v>
      </c>
    </row>
    <row r="27" spans="1:9" ht="27" customHeight="1">
      <c r="A27" s="412"/>
      <c r="B27" s="138" t="s">
        <v>138</v>
      </c>
      <c r="C27" s="139"/>
      <c r="D27" s="140"/>
      <c r="E27" s="143">
        <v>2.6</v>
      </c>
      <c r="F27" s="143">
        <v>3</v>
      </c>
      <c r="G27" s="143">
        <v>3.4</v>
      </c>
      <c r="H27" s="143">
        <v>3.9</v>
      </c>
      <c r="I27" s="144">
        <v>3.2</v>
      </c>
    </row>
    <row r="28" spans="1:9" ht="27" customHeight="1">
      <c r="A28" s="412"/>
      <c r="B28" s="138" t="s">
        <v>139</v>
      </c>
      <c r="C28" s="139"/>
      <c r="D28" s="140"/>
      <c r="E28" s="143">
        <v>94.3</v>
      </c>
      <c r="F28" s="143">
        <v>94.2</v>
      </c>
      <c r="G28" s="143">
        <v>93.1</v>
      </c>
      <c r="H28" s="143">
        <v>93.1</v>
      </c>
      <c r="I28" s="144">
        <v>94.4</v>
      </c>
    </row>
    <row r="29" spans="1:9" ht="27" customHeight="1">
      <c r="A29" s="412"/>
      <c r="B29" s="145" t="s">
        <v>140</v>
      </c>
      <c r="C29" s="146"/>
      <c r="D29" s="147"/>
      <c r="E29" s="148">
        <v>45.8</v>
      </c>
      <c r="F29" s="148">
        <v>44.7</v>
      </c>
      <c r="G29" s="148">
        <v>44.4</v>
      </c>
      <c r="H29" s="148">
        <v>40.299999999999997</v>
      </c>
      <c r="I29" s="149">
        <v>43.2</v>
      </c>
    </row>
    <row r="30" spans="1:9" ht="27" customHeight="1">
      <c r="A30" s="412"/>
      <c r="B30" s="411" t="s">
        <v>141</v>
      </c>
      <c r="C30" s="16" t="s">
        <v>142</v>
      </c>
      <c r="D30" s="150"/>
      <c r="E30" s="151" t="s">
        <v>273</v>
      </c>
      <c r="F30" s="151" t="s">
        <v>273</v>
      </c>
      <c r="G30" s="151" t="s">
        <v>273</v>
      </c>
      <c r="H30" s="151" t="s">
        <v>273</v>
      </c>
      <c r="I30" s="152"/>
    </row>
    <row r="31" spans="1:9" ht="27" customHeight="1">
      <c r="A31" s="412"/>
      <c r="B31" s="412"/>
      <c r="C31" s="138" t="s">
        <v>143</v>
      </c>
      <c r="D31" s="140"/>
      <c r="E31" s="143" t="s">
        <v>273</v>
      </c>
      <c r="F31" s="143" t="s">
        <v>273</v>
      </c>
      <c r="G31" s="143" t="s">
        <v>273</v>
      </c>
      <c r="H31" s="143" t="s">
        <v>273</v>
      </c>
      <c r="I31" s="144"/>
    </row>
    <row r="32" spans="1:9" ht="27" customHeight="1">
      <c r="A32" s="412"/>
      <c r="B32" s="412"/>
      <c r="C32" s="138" t="s">
        <v>144</v>
      </c>
      <c r="D32" s="140"/>
      <c r="E32" s="143">
        <v>16.7</v>
      </c>
      <c r="F32" s="143">
        <v>14.6</v>
      </c>
      <c r="G32" s="143">
        <v>12.8</v>
      </c>
      <c r="H32" s="143">
        <v>12.1</v>
      </c>
      <c r="I32" s="144">
        <v>11.7</v>
      </c>
    </row>
    <row r="33" spans="1:9" ht="27" customHeight="1">
      <c r="A33" s="413"/>
      <c r="B33" s="413"/>
      <c r="C33" s="145" t="s">
        <v>145</v>
      </c>
      <c r="D33" s="147"/>
      <c r="E33" s="148">
        <v>180.4</v>
      </c>
      <c r="F33" s="148">
        <v>182.1</v>
      </c>
      <c r="G33" s="148">
        <v>181.8</v>
      </c>
      <c r="H33" s="148">
        <v>184.4</v>
      </c>
      <c r="I33" s="153">
        <v>180.6</v>
      </c>
    </row>
    <row r="34" spans="1:9" ht="27" customHeight="1">
      <c r="A34" s="1" t="s">
        <v>226</v>
      </c>
      <c r="B34" s="4"/>
      <c r="C34" s="4"/>
      <c r="D34" s="4"/>
      <c r="E34" s="154"/>
      <c r="F34" s="154"/>
      <c r="G34" s="154"/>
      <c r="H34" s="154"/>
      <c r="I34" s="155"/>
    </row>
    <row r="35" spans="1:9" ht="27" customHeight="1">
      <c r="A35" s="9" t="s">
        <v>150</v>
      </c>
    </row>
    <row r="36" spans="1:9">
      <c r="A36" s="156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/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38" t="s">
        <v>248</v>
      </c>
      <c r="B1" s="17"/>
      <c r="C1" s="17"/>
      <c r="D1" s="58"/>
      <c r="E1" s="20"/>
      <c r="F1" s="20"/>
      <c r="G1" s="20"/>
    </row>
    <row r="2" spans="1:25" ht="15" customHeight="1"/>
    <row r="3" spans="1:25" ht="15" customHeight="1">
      <c r="A3" s="21" t="s">
        <v>247</v>
      </c>
      <c r="B3" s="21"/>
      <c r="C3" s="21"/>
      <c r="D3" s="21"/>
    </row>
    <row r="4" spans="1:25" ht="15" customHeight="1">
      <c r="A4" s="21"/>
      <c r="B4" s="21"/>
      <c r="C4" s="21"/>
      <c r="D4" s="21"/>
    </row>
    <row r="5" spans="1:25" ht="15.95" customHeight="1">
      <c r="A5" s="18" t="s">
        <v>227</v>
      </c>
      <c r="B5" s="18"/>
      <c r="C5" s="18"/>
      <c r="D5" s="18"/>
      <c r="K5" s="22"/>
      <c r="O5" s="22" t="s">
        <v>48</v>
      </c>
    </row>
    <row r="6" spans="1:25" ht="15.95" customHeight="1">
      <c r="A6" s="430" t="s">
        <v>49</v>
      </c>
      <c r="B6" s="431"/>
      <c r="C6" s="431"/>
      <c r="D6" s="431"/>
      <c r="E6" s="432"/>
      <c r="F6" s="428" t="s">
        <v>246</v>
      </c>
      <c r="G6" s="429"/>
      <c r="H6" s="428" t="s">
        <v>245</v>
      </c>
      <c r="I6" s="429"/>
      <c r="J6" s="428" t="s">
        <v>244</v>
      </c>
      <c r="K6" s="429"/>
      <c r="L6" s="442" t="s">
        <v>275</v>
      </c>
      <c r="M6" s="429"/>
      <c r="N6" s="428" t="s">
        <v>243</v>
      </c>
      <c r="O6" s="429"/>
    </row>
    <row r="7" spans="1:25" ht="15.95" customHeight="1">
      <c r="A7" s="433"/>
      <c r="B7" s="434"/>
      <c r="C7" s="434"/>
      <c r="D7" s="434"/>
      <c r="E7" s="435"/>
      <c r="F7" s="61" t="s">
        <v>224</v>
      </c>
      <c r="G7" s="23" t="s">
        <v>2</v>
      </c>
      <c r="H7" s="61" t="s">
        <v>224</v>
      </c>
      <c r="I7" s="23" t="s">
        <v>2</v>
      </c>
      <c r="J7" s="61" t="s">
        <v>224</v>
      </c>
      <c r="K7" s="23" t="s">
        <v>2</v>
      </c>
      <c r="L7" s="61" t="s">
        <v>224</v>
      </c>
      <c r="M7" s="23" t="s">
        <v>2</v>
      </c>
      <c r="N7" s="61" t="s">
        <v>224</v>
      </c>
      <c r="O7" s="197" t="s">
        <v>2</v>
      </c>
    </row>
    <row r="8" spans="1:25" ht="15.95" customHeight="1">
      <c r="A8" s="420" t="s">
        <v>83</v>
      </c>
      <c r="B8" s="32" t="s">
        <v>50</v>
      </c>
      <c r="C8" s="33"/>
      <c r="D8" s="33"/>
      <c r="E8" s="49" t="s">
        <v>41</v>
      </c>
      <c r="F8" s="62">
        <v>24358</v>
      </c>
      <c r="G8" s="63">
        <v>23407</v>
      </c>
      <c r="H8" s="62">
        <v>3239</v>
      </c>
      <c r="I8" s="64">
        <v>3109</v>
      </c>
      <c r="J8" s="62">
        <v>1100</v>
      </c>
      <c r="K8" s="65">
        <v>1098</v>
      </c>
      <c r="L8" s="62">
        <v>8</v>
      </c>
      <c r="M8" s="64">
        <v>8</v>
      </c>
      <c r="N8" s="62">
        <v>77</v>
      </c>
      <c r="O8" s="65">
        <v>76</v>
      </c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.95" customHeight="1">
      <c r="A9" s="443"/>
      <c r="B9" s="4"/>
      <c r="C9" s="200" t="s">
        <v>51</v>
      </c>
      <c r="D9" s="24"/>
      <c r="E9" s="47" t="s">
        <v>42</v>
      </c>
      <c r="F9" s="42">
        <v>24358</v>
      </c>
      <c r="G9" s="67">
        <v>23407</v>
      </c>
      <c r="H9" s="42">
        <v>3175</v>
      </c>
      <c r="I9" s="68">
        <v>3109</v>
      </c>
      <c r="J9" s="42">
        <v>1100</v>
      </c>
      <c r="K9" s="69">
        <v>1092</v>
      </c>
      <c r="L9" s="42">
        <v>8</v>
      </c>
      <c r="M9" s="68">
        <v>8</v>
      </c>
      <c r="N9" s="42">
        <v>77</v>
      </c>
      <c r="O9" s="69">
        <v>76</v>
      </c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5.95" customHeight="1">
      <c r="A10" s="443"/>
      <c r="B10" s="6"/>
      <c r="C10" s="200" t="s">
        <v>52</v>
      </c>
      <c r="D10" s="24"/>
      <c r="E10" s="47" t="s">
        <v>43</v>
      </c>
      <c r="F10" s="42">
        <v>0</v>
      </c>
      <c r="G10" s="67">
        <v>0</v>
      </c>
      <c r="H10" s="42">
        <v>64</v>
      </c>
      <c r="I10" s="68">
        <v>0</v>
      </c>
      <c r="J10" s="70">
        <v>0</v>
      </c>
      <c r="K10" s="71">
        <v>6</v>
      </c>
      <c r="L10" s="42">
        <v>0</v>
      </c>
      <c r="M10" s="68">
        <v>0</v>
      </c>
      <c r="N10" s="42">
        <v>0</v>
      </c>
      <c r="O10" s="69">
        <v>0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5.95" customHeight="1">
      <c r="A11" s="443"/>
      <c r="B11" s="29" t="s">
        <v>53</v>
      </c>
      <c r="C11" s="37"/>
      <c r="D11" s="37"/>
      <c r="E11" s="46" t="s">
        <v>44</v>
      </c>
      <c r="F11" s="72">
        <v>24622</v>
      </c>
      <c r="G11" s="73">
        <v>23986</v>
      </c>
      <c r="H11" s="72">
        <v>2932</v>
      </c>
      <c r="I11" s="74">
        <v>2845</v>
      </c>
      <c r="J11" s="72">
        <v>1032</v>
      </c>
      <c r="K11" s="75">
        <v>825</v>
      </c>
      <c r="L11" s="72">
        <v>1</v>
      </c>
      <c r="M11" s="74">
        <v>1</v>
      </c>
      <c r="N11" s="72">
        <v>57</v>
      </c>
      <c r="O11" s="75">
        <v>53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5.95" customHeight="1">
      <c r="A12" s="443"/>
      <c r="B12" s="3"/>
      <c r="C12" s="200" t="s">
        <v>54</v>
      </c>
      <c r="D12" s="24"/>
      <c r="E12" s="47" t="s">
        <v>45</v>
      </c>
      <c r="F12" s="42">
        <v>24622</v>
      </c>
      <c r="G12" s="67">
        <v>23986</v>
      </c>
      <c r="H12" s="72">
        <v>2928</v>
      </c>
      <c r="I12" s="68">
        <v>2845</v>
      </c>
      <c r="J12" s="72">
        <v>1032</v>
      </c>
      <c r="K12" s="69">
        <v>825</v>
      </c>
      <c r="L12" s="42">
        <v>1</v>
      </c>
      <c r="M12" s="68">
        <v>1</v>
      </c>
      <c r="N12" s="42">
        <v>57</v>
      </c>
      <c r="O12" s="69">
        <v>53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5.95" customHeight="1">
      <c r="A13" s="443"/>
      <c r="B13" s="4"/>
      <c r="C13" s="199" t="s">
        <v>55</v>
      </c>
      <c r="D13" s="31"/>
      <c r="E13" s="201" t="s">
        <v>46</v>
      </c>
      <c r="F13" s="202">
        <v>0</v>
      </c>
      <c r="G13" s="98">
        <v>0</v>
      </c>
      <c r="H13" s="70">
        <v>4</v>
      </c>
      <c r="I13" s="71">
        <v>0</v>
      </c>
      <c r="J13" s="70">
        <v>0</v>
      </c>
      <c r="K13" s="71">
        <v>0</v>
      </c>
      <c r="L13" s="202">
        <v>0</v>
      </c>
      <c r="M13" s="76">
        <v>0</v>
      </c>
      <c r="N13" s="202">
        <v>0</v>
      </c>
      <c r="O13" s="77">
        <v>0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5.95" customHeight="1">
      <c r="A14" s="443"/>
      <c r="B14" s="25" t="s">
        <v>56</v>
      </c>
      <c r="C14" s="24"/>
      <c r="D14" s="24"/>
      <c r="E14" s="47" t="s">
        <v>146</v>
      </c>
      <c r="F14" s="41">
        <f t="shared" ref="F14:O14" si="0">F9-F12</f>
        <v>-264</v>
      </c>
      <c r="G14" s="78">
        <f t="shared" si="0"/>
        <v>-579</v>
      </c>
      <c r="H14" s="41">
        <f t="shared" si="0"/>
        <v>247</v>
      </c>
      <c r="I14" s="78">
        <f t="shared" si="0"/>
        <v>264</v>
      </c>
      <c r="J14" s="41">
        <f t="shared" si="0"/>
        <v>68</v>
      </c>
      <c r="K14" s="78">
        <f t="shared" si="0"/>
        <v>267</v>
      </c>
      <c r="L14" s="41">
        <f t="shared" si="0"/>
        <v>7</v>
      </c>
      <c r="M14" s="78">
        <f t="shared" si="0"/>
        <v>7</v>
      </c>
      <c r="N14" s="41">
        <f t="shared" si="0"/>
        <v>20</v>
      </c>
      <c r="O14" s="78">
        <f t="shared" si="0"/>
        <v>23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5.95" customHeight="1">
      <c r="A15" s="443"/>
      <c r="B15" s="25" t="s">
        <v>57</v>
      </c>
      <c r="C15" s="24"/>
      <c r="D15" s="24"/>
      <c r="E15" s="47" t="s">
        <v>147</v>
      </c>
      <c r="F15" s="41">
        <f t="shared" ref="F15:O15" si="1">F10-F13</f>
        <v>0</v>
      </c>
      <c r="G15" s="78">
        <f t="shared" si="1"/>
        <v>0</v>
      </c>
      <c r="H15" s="41">
        <f t="shared" si="1"/>
        <v>60</v>
      </c>
      <c r="I15" s="78">
        <f t="shared" si="1"/>
        <v>0</v>
      </c>
      <c r="J15" s="41">
        <f t="shared" si="1"/>
        <v>0</v>
      </c>
      <c r="K15" s="78">
        <f t="shared" si="1"/>
        <v>6</v>
      </c>
      <c r="L15" s="41">
        <f t="shared" si="1"/>
        <v>0</v>
      </c>
      <c r="M15" s="78">
        <f t="shared" si="1"/>
        <v>0</v>
      </c>
      <c r="N15" s="41">
        <f t="shared" si="1"/>
        <v>0</v>
      </c>
      <c r="O15" s="78">
        <f t="shared" si="1"/>
        <v>0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5.95" customHeight="1">
      <c r="A16" s="443"/>
      <c r="B16" s="25" t="s">
        <v>58</v>
      </c>
      <c r="C16" s="24"/>
      <c r="D16" s="24"/>
      <c r="E16" s="47" t="s">
        <v>242</v>
      </c>
      <c r="F16" s="41">
        <f t="shared" ref="F16:O16" si="2">F8-F11</f>
        <v>-264</v>
      </c>
      <c r="G16" s="78">
        <f t="shared" si="2"/>
        <v>-579</v>
      </c>
      <c r="H16" s="41">
        <f t="shared" si="2"/>
        <v>307</v>
      </c>
      <c r="I16" s="78">
        <f t="shared" si="2"/>
        <v>264</v>
      </c>
      <c r="J16" s="41">
        <f t="shared" si="2"/>
        <v>68</v>
      </c>
      <c r="K16" s="78">
        <f t="shared" si="2"/>
        <v>273</v>
      </c>
      <c r="L16" s="41">
        <f t="shared" si="2"/>
        <v>7</v>
      </c>
      <c r="M16" s="78">
        <f t="shared" si="2"/>
        <v>7</v>
      </c>
      <c r="N16" s="41">
        <f t="shared" si="2"/>
        <v>20</v>
      </c>
      <c r="O16" s="78">
        <f t="shared" si="2"/>
        <v>23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5.95" customHeight="1">
      <c r="A17" s="443"/>
      <c r="B17" s="25" t="s">
        <v>59</v>
      </c>
      <c r="C17" s="24"/>
      <c r="D17" s="24"/>
      <c r="E17" s="19"/>
      <c r="F17" s="158">
        <v>9559</v>
      </c>
      <c r="G17" s="159">
        <v>9295</v>
      </c>
      <c r="H17" s="70">
        <v>-975</v>
      </c>
      <c r="I17" s="71">
        <v>-863</v>
      </c>
      <c r="J17" s="42">
        <v>-1227</v>
      </c>
      <c r="K17" s="69">
        <v>-1340</v>
      </c>
      <c r="L17" s="42">
        <v>-46</v>
      </c>
      <c r="M17" s="68">
        <v>-40</v>
      </c>
      <c r="N17" s="70">
        <v>-287</v>
      </c>
      <c r="O17" s="79">
        <v>-269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5.95" customHeight="1">
      <c r="A18" s="444"/>
      <c r="B18" s="28" t="s">
        <v>60</v>
      </c>
      <c r="C18" s="18"/>
      <c r="D18" s="18"/>
      <c r="E18" s="12"/>
      <c r="F18" s="80">
        <v>0</v>
      </c>
      <c r="G18" s="81">
        <v>0</v>
      </c>
      <c r="H18" s="82">
        <v>0</v>
      </c>
      <c r="I18" s="83">
        <v>0</v>
      </c>
      <c r="J18" s="82">
        <v>0</v>
      </c>
      <c r="K18" s="83">
        <v>0</v>
      </c>
      <c r="L18" s="82">
        <v>0</v>
      </c>
      <c r="M18" s="83">
        <v>0</v>
      </c>
      <c r="N18" s="82">
        <v>0</v>
      </c>
      <c r="O18" s="84">
        <v>0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5.95" customHeight="1">
      <c r="A19" s="443" t="s">
        <v>84</v>
      </c>
      <c r="B19" s="29" t="s">
        <v>61</v>
      </c>
      <c r="C19" s="30"/>
      <c r="D19" s="30"/>
      <c r="E19" s="51"/>
      <c r="F19" s="39">
        <v>957</v>
      </c>
      <c r="G19" s="85">
        <v>2626</v>
      </c>
      <c r="H19" s="40">
        <v>304</v>
      </c>
      <c r="I19" s="86">
        <v>372</v>
      </c>
      <c r="J19" s="40">
        <v>14</v>
      </c>
      <c r="K19" s="87">
        <v>22</v>
      </c>
      <c r="L19" s="40">
        <v>0</v>
      </c>
      <c r="M19" s="86">
        <v>0</v>
      </c>
      <c r="N19" s="40">
        <v>1</v>
      </c>
      <c r="O19" s="87">
        <v>0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5.95" customHeight="1">
      <c r="A20" s="443"/>
      <c r="B20" s="13"/>
      <c r="C20" s="200" t="s">
        <v>62</v>
      </c>
      <c r="D20" s="24"/>
      <c r="E20" s="47"/>
      <c r="F20" s="41">
        <v>448</v>
      </c>
      <c r="G20" s="78">
        <v>2165</v>
      </c>
      <c r="H20" s="42">
        <v>0</v>
      </c>
      <c r="I20" s="68">
        <v>0</v>
      </c>
      <c r="J20" s="42">
        <v>0</v>
      </c>
      <c r="K20" s="71">
        <v>0</v>
      </c>
      <c r="L20" s="42">
        <v>0</v>
      </c>
      <c r="M20" s="68">
        <v>0</v>
      </c>
      <c r="N20" s="42">
        <v>0</v>
      </c>
      <c r="O20" s="69">
        <v>0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5.95" customHeight="1">
      <c r="A21" s="443"/>
      <c r="B21" s="5" t="s">
        <v>63</v>
      </c>
      <c r="C21" s="37"/>
      <c r="D21" s="37"/>
      <c r="E21" s="46" t="s">
        <v>241</v>
      </c>
      <c r="F21" s="88">
        <v>957</v>
      </c>
      <c r="G21" s="89">
        <v>2626</v>
      </c>
      <c r="H21" s="72">
        <v>304</v>
      </c>
      <c r="I21" s="74">
        <v>372</v>
      </c>
      <c r="J21" s="72">
        <v>14</v>
      </c>
      <c r="K21" s="75">
        <v>22</v>
      </c>
      <c r="L21" s="72">
        <v>0</v>
      </c>
      <c r="M21" s="74">
        <v>0</v>
      </c>
      <c r="N21" s="72">
        <v>0.2</v>
      </c>
      <c r="O21" s="75">
        <v>0</v>
      </c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5.95" customHeight="1">
      <c r="A22" s="443"/>
      <c r="B22" s="29" t="s">
        <v>64</v>
      </c>
      <c r="C22" s="30"/>
      <c r="D22" s="30"/>
      <c r="E22" s="51" t="s">
        <v>240</v>
      </c>
      <c r="F22" s="39">
        <v>1992</v>
      </c>
      <c r="G22" s="85">
        <v>3627</v>
      </c>
      <c r="H22" s="40">
        <v>997</v>
      </c>
      <c r="I22" s="86">
        <v>474</v>
      </c>
      <c r="J22" s="40">
        <v>985</v>
      </c>
      <c r="K22" s="87">
        <v>681</v>
      </c>
      <c r="L22" s="40">
        <v>1</v>
      </c>
      <c r="M22" s="86">
        <v>0</v>
      </c>
      <c r="N22" s="40">
        <v>41</v>
      </c>
      <c r="O22" s="87">
        <v>19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5.95" customHeight="1">
      <c r="A23" s="443"/>
      <c r="B23" s="3" t="s">
        <v>65</v>
      </c>
      <c r="C23" s="199" t="s">
        <v>66</v>
      </c>
      <c r="D23" s="31"/>
      <c r="E23" s="201"/>
      <c r="F23" s="204">
        <v>1268</v>
      </c>
      <c r="G23" s="203">
        <v>1155</v>
      </c>
      <c r="H23" s="202">
        <v>0</v>
      </c>
      <c r="I23" s="76">
        <v>0</v>
      </c>
      <c r="J23" s="202">
        <v>156</v>
      </c>
      <c r="K23" s="77">
        <v>182</v>
      </c>
      <c r="L23" s="202">
        <v>0</v>
      </c>
      <c r="M23" s="76">
        <v>0</v>
      </c>
      <c r="N23" s="202">
        <v>0</v>
      </c>
      <c r="O23" s="77">
        <v>0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5.95" customHeight="1">
      <c r="A24" s="443"/>
      <c r="B24" s="25" t="s">
        <v>239</v>
      </c>
      <c r="C24" s="24"/>
      <c r="D24" s="24"/>
      <c r="E24" s="47" t="s">
        <v>148</v>
      </c>
      <c r="F24" s="41">
        <f t="shared" ref="F24:O24" si="3">F21-F22</f>
        <v>-1035</v>
      </c>
      <c r="G24" s="78">
        <f t="shared" si="3"/>
        <v>-1001</v>
      </c>
      <c r="H24" s="41">
        <f t="shared" si="3"/>
        <v>-693</v>
      </c>
      <c r="I24" s="78">
        <f t="shared" si="3"/>
        <v>-102</v>
      </c>
      <c r="J24" s="41">
        <f t="shared" si="3"/>
        <v>-971</v>
      </c>
      <c r="K24" s="78">
        <f t="shared" si="3"/>
        <v>-659</v>
      </c>
      <c r="L24" s="41">
        <f t="shared" si="3"/>
        <v>-1</v>
      </c>
      <c r="M24" s="78">
        <f t="shared" si="3"/>
        <v>0</v>
      </c>
      <c r="N24" s="41">
        <f t="shared" si="3"/>
        <v>-40.799999999999997</v>
      </c>
      <c r="O24" s="78">
        <f t="shared" si="3"/>
        <v>-19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5.95" customHeight="1">
      <c r="A25" s="443"/>
      <c r="B25" s="56" t="s">
        <v>67</v>
      </c>
      <c r="C25" s="31"/>
      <c r="D25" s="31"/>
      <c r="E25" s="445" t="s">
        <v>238</v>
      </c>
      <c r="F25" s="447">
        <v>1035</v>
      </c>
      <c r="G25" s="418">
        <v>1001</v>
      </c>
      <c r="H25" s="416">
        <v>693</v>
      </c>
      <c r="I25" s="418">
        <v>102</v>
      </c>
      <c r="J25" s="416">
        <v>971</v>
      </c>
      <c r="K25" s="418">
        <v>659</v>
      </c>
      <c r="L25" s="416">
        <v>1</v>
      </c>
      <c r="M25" s="418">
        <v>0</v>
      </c>
      <c r="N25" s="416">
        <v>41</v>
      </c>
      <c r="O25" s="418">
        <v>19</v>
      </c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5.95" customHeight="1">
      <c r="A26" s="443"/>
      <c r="B26" s="5" t="s">
        <v>68</v>
      </c>
      <c r="C26" s="37"/>
      <c r="D26" s="37"/>
      <c r="E26" s="446"/>
      <c r="F26" s="448"/>
      <c r="G26" s="419"/>
      <c r="H26" s="417"/>
      <c r="I26" s="419"/>
      <c r="J26" s="417"/>
      <c r="K26" s="419"/>
      <c r="L26" s="417"/>
      <c r="M26" s="419"/>
      <c r="N26" s="417"/>
      <c r="O26" s="419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5.95" customHeight="1">
      <c r="A27" s="444"/>
      <c r="B27" s="28" t="s">
        <v>237</v>
      </c>
      <c r="C27" s="18"/>
      <c r="D27" s="18"/>
      <c r="E27" s="48" t="s">
        <v>149</v>
      </c>
      <c r="F27" s="44">
        <f t="shared" ref="F27:O27" si="4">F24+F25</f>
        <v>0</v>
      </c>
      <c r="G27" s="90">
        <f t="shared" si="4"/>
        <v>0</v>
      </c>
      <c r="H27" s="44">
        <f t="shared" si="4"/>
        <v>0</v>
      </c>
      <c r="I27" s="90">
        <f t="shared" si="4"/>
        <v>0</v>
      </c>
      <c r="J27" s="44">
        <f t="shared" si="4"/>
        <v>0</v>
      </c>
      <c r="K27" s="90">
        <f t="shared" si="4"/>
        <v>0</v>
      </c>
      <c r="L27" s="44">
        <f t="shared" si="4"/>
        <v>0</v>
      </c>
      <c r="M27" s="90">
        <f t="shared" si="4"/>
        <v>0</v>
      </c>
      <c r="N27" s="44">
        <f t="shared" si="4"/>
        <v>0.20000000000000284</v>
      </c>
      <c r="O27" s="90">
        <f t="shared" si="4"/>
        <v>0</v>
      </c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5.95" customHeight="1">
      <c r="A28" s="9"/>
      <c r="F28" s="66"/>
      <c r="G28" s="66"/>
      <c r="H28" s="66"/>
      <c r="I28" s="66"/>
      <c r="J28" s="66"/>
      <c r="K28" s="66"/>
      <c r="L28" s="91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5.95" customHeight="1">
      <c r="A29" s="18"/>
      <c r="F29" s="66"/>
      <c r="G29" s="66"/>
      <c r="H29" s="66"/>
      <c r="I29" s="66"/>
      <c r="J29" s="92"/>
      <c r="K29" s="92"/>
      <c r="L29" s="91"/>
      <c r="M29" s="66"/>
      <c r="N29" s="66"/>
      <c r="O29" s="92" t="s">
        <v>236</v>
      </c>
      <c r="P29" s="66"/>
      <c r="Q29" s="66"/>
      <c r="R29" s="66"/>
      <c r="S29" s="66"/>
      <c r="T29" s="66"/>
      <c r="U29" s="66"/>
      <c r="V29" s="66"/>
      <c r="W29" s="66"/>
      <c r="X29" s="66"/>
      <c r="Y29" s="92"/>
    </row>
    <row r="30" spans="1:25" ht="15.95" customHeight="1">
      <c r="A30" s="436" t="s">
        <v>69</v>
      </c>
      <c r="B30" s="437"/>
      <c r="C30" s="437"/>
      <c r="D30" s="437"/>
      <c r="E30" s="438"/>
      <c r="F30" s="414" t="s">
        <v>235</v>
      </c>
      <c r="G30" s="415"/>
      <c r="H30" s="414" t="s">
        <v>234</v>
      </c>
      <c r="I30" s="415"/>
      <c r="J30" s="414" t="s">
        <v>233</v>
      </c>
      <c r="K30" s="415"/>
      <c r="L30" s="414"/>
      <c r="M30" s="415"/>
      <c r="N30" s="414"/>
      <c r="O30" s="415"/>
      <c r="P30" s="93"/>
      <c r="Q30" s="91"/>
      <c r="R30" s="93"/>
      <c r="S30" s="91"/>
      <c r="T30" s="93"/>
      <c r="U30" s="91"/>
      <c r="V30" s="93"/>
      <c r="W30" s="91"/>
      <c r="X30" s="93"/>
      <c r="Y30" s="91"/>
    </row>
    <row r="31" spans="1:25" ht="15.95" customHeight="1">
      <c r="A31" s="439"/>
      <c r="B31" s="440"/>
      <c r="C31" s="440"/>
      <c r="D31" s="440"/>
      <c r="E31" s="441"/>
      <c r="F31" s="61" t="s">
        <v>224</v>
      </c>
      <c r="G31" s="23" t="s">
        <v>2</v>
      </c>
      <c r="H31" s="61" t="s">
        <v>224</v>
      </c>
      <c r="I31" s="23" t="s">
        <v>2</v>
      </c>
      <c r="J31" s="61" t="s">
        <v>224</v>
      </c>
      <c r="K31" s="23" t="s">
        <v>2</v>
      </c>
      <c r="L31" s="61" t="s">
        <v>224</v>
      </c>
      <c r="M31" s="23" t="s">
        <v>2</v>
      </c>
      <c r="N31" s="61" t="s">
        <v>224</v>
      </c>
      <c r="O31" s="157" t="s">
        <v>2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</row>
    <row r="32" spans="1:25" ht="15.95" customHeight="1">
      <c r="A32" s="420" t="s">
        <v>85</v>
      </c>
      <c r="B32" s="32" t="s">
        <v>50</v>
      </c>
      <c r="C32" s="33"/>
      <c r="D32" s="33"/>
      <c r="E32" s="11" t="s">
        <v>41</v>
      </c>
      <c r="F32" s="40">
        <v>1224</v>
      </c>
      <c r="G32" s="95">
        <v>1105</v>
      </c>
      <c r="H32" s="62">
        <v>52</v>
      </c>
      <c r="I32" s="64">
        <v>51</v>
      </c>
      <c r="J32" s="62">
        <v>383</v>
      </c>
      <c r="K32" s="65">
        <v>383</v>
      </c>
      <c r="L32" s="40"/>
      <c r="M32" s="95"/>
      <c r="N32" s="62"/>
      <c r="O32" s="96"/>
      <c r="P32" s="95"/>
      <c r="Q32" s="95"/>
      <c r="R32" s="95"/>
      <c r="S32" s="95"/>
      <c r="T32" s="97"/>
      <c r="U32" s="97"/>
      <c r="V32" s="95"/>
      <c r="W32" s="95"/>
      <c r="X32" s="97"/>
      <c r="Y32" s="97"/>
    </row>
    <row r="33" spans="1:25" ht="15.95" customHeight="1">
      <c r="A33" s="421"/>
      <c r="B33" s="4"/>
      <c r="C33" s="199" t="s">
        <v>70</v>
      </c>
      <c r="D33" s="31"/>
      <c r="E33" s="54"/>
      <c r="F33" s="202">
        <v>1126</v>
      </c>
      <c r="G33" s="98">
        <v>974</v>
      </c>
      <c r="H33" s="202">
        <v>50</v>
      </c>
      <c r="I33" s="76">
        <v>49</v>
      </c>
      <c r="J33" s="202">
        <v>256</v>
      </c>
      <c r="K33" s="77">
        <v>247</v>
      </c>
      <c r="L33" s="202"/>
      <c r="M33" s="98"/>
      <c r="N33" s="202"/>
      <c r="O33" s="203"/>
      <c r="P33" s="95"/>
      <c r="Q33" s="95"/>
      <c r="R33" s="95"/>
      <c r="S33" s="95"/>
      <c r="T33" s="97"/>
      <c r="U33" s="97"/>
      <c r="V33" s="95"/>
      <c r="W33" s="95"/>
      <c r="X33" s="97"/>
      <c r="Y33" s="97"/>
    </row>
    <row r="34" spans="1:25" ht="15.95" customHeight="1">
      <c r="A34" s="421"/>
      <c r="B34" s="4"/>
      <c r="C34" s="15"/>
      <c r="D34" s="200" t="s">
        <v>71</v>
      </c>
      <c r="E34" s="50"/>
      <c r="F34" s="42">
        <v>1075</v>
      </c>
      <c r="G34" s="67">
        <v>926</v>
      </c>
      <c r="H34" s="42">
        <v>0</v>
      </c>
      <c r="I34" s="68">
        <v>0</v>
      </c>
      <c r="J34" s="42">
        <v>0</v>
      </c>
      <c r="K34" s="69">
        <v>0</v>
      </c>
      <c r="L34" s="42"/>
      <c r="M34" s="67"/>
      <c r="N34" s="42"/>
      <c r="O34" s="78"/>
      <c r="P34" s="95"/>
      <c r="Q34" s="95"/>
      <c r="R34" s="95"/>
      <c r="S34" s="95"/>
      <c r="T34" s="97"/>
      <c r="U34" s="97"/>
      <c r="V34" s="95"/>
      <c r="W34" s="95"/>
      <c r="X34" s="97"/>
      <c r="Y34" s="97"/>
    </row>
    <row r="35" spans="1:25" ht="15.95" customHeight="1">
      <c r="A35" s="421"/>
      <c r="B35" s="6"/>
      <c r="C35" s="36" t="s">
        <v>72</v>
      </c>
      <c r="D35" s="37"/>
      <c r="E35" s="55"/>
      <c r="F35" s="72">
        <v>98</v>
      </c>
      <c r="G35" s="73">
        <v>131</v>
      </c>
      <c r="H35" s="72">
        <v>2</v>
      </c>
      <c r="I35" s="74">
        <v>2</v>
      </c>
      <c r="J35" s="99">
        <v>127</v>
      </c>
      <c r="K35" s="100">
        <v>136</v>
      </c>
      <c r="L35" s="72"/>
      <c r="M35" s="73"/>
      <c r="N35" s="72"/>
      <c r="O35" s="89"/>
      <c r="P35" s="95"/>
      <c r="Q35" s="95"/>
      <c r="R35" s="95"/>
      <c r="S35" s="95"/>
      <c r="T35" s="97"/>
      <c r="U35" s="97"/>
      <c r="V35" s="95"/>
      <c r="W35" s="95"/>
      <c r="X35" s="97"/>
      <c r="Y35" s="97"/>
    </row>
    <row r="36" spans="1:25" ht="15.95" customHeight="1">
      <c r="A36" s="421"/>
      <c r="B36" s="29" t="s">
        <v>53</v>
      </c>
      <c r="C36" s="30"/>
      <c r="D36" s="30"/>
      <c r="E36" s="11" t="s">
        <v>42</v>
      </c>
      <c r="F36" s="40">
        <v>371</v>
      </c>
      <c r="G36" s="95">
        <v>408</v>
      </c>
      <c r="H36" s="40">
        <v>31</v>
      </c>
      <c r="I36" s="86">
        <v>25</v>
      </c>
      <c r="J36" s="40">
        <v>379</v>
      </c>
      <c r="K36" s="87">
        <v>383</v>
      </c>
      <c r="L36" s="40"/>
      <c r="M36" s="95"/>
      <c r="N36" s="40"/>
      <c r="O36" s="85"/>
      <c r="P36" s="95"/>
      <c r="Q36" s="95"/>
      <c r="R36" s="95"/>
      <c r="S36" s="95"/>
      <c r="T36" s="95"/>
      <c r="U36" s="95"/>
      <c r="V36" s="95"/>
      <c r="W36" s="95"/>
      <c r="X36" s="97"/>
      <c r="Y36" s="97"/>
    </row>
    <row r="37" spans="1:25" ht="15.95" customHeight="1">
      <c r="A37" s="421"/>
      <c r="B37" s="4"/>
      <c r="C37" s="200" t="s">
        <v>73</v>
      </c>
      <c r="D37" s="24"/>
      <c r="E37" s="50"/>
      <c r="F37" s="42">
        <v>272</v>
      </c>
      <c r="G37" s="67">
        <v>276</v>
      </c>
      <c r="H37" s="42">
        <v>17</v>
      </c>
      <c r="I37" s="68">
        <v>11</v>
      </c>
      <c r="J37" s="42">
        <v>214</v>
      </c>
      <c r="K37" s="69">
        <v>209</v>
      </c>
      <c r="L37" s="42"/>
      <c r="M37" s="67"/>
      <c r="N37" s="42"/>
      <c r="O37" s="78"/>
      <c r="P37" s="95"/>
      <c r="Q37" s="95"/>
      <c r="R37" s="95"/>
      <c r="S37" s="95"/>
      <c r="T37" s="95"/>
      <c r="U37" s="95"/>
      <c r="V37" s="95"/>
      <c r="W37" s="95"/>
      <c r="X37" s="97"/>
      <c r="Y37" s="97"/>
    </row>
    <row r="38" spans="1:25" ht="15.95" customHeight="1">
      <c r="A38" s="421"/>
      <c r="B38" s="6"/>
      <c r="C38" s="200" t="s">
        <v>74</v>
      </c>
      <c r="D38" s="24"/>
      <c r="E38" s="50"/>
      <c r="F38" s="41">
        <v>99</v>
      </c>
      <c r="G38" s="78">
        <v>132</v>
      </c>
      <c r="H38" s="42">
        <v>14</v>
      </c>
      <c r="I38" s="68">
        <v>15</v>
      </c>
      <c r="J38" s="42">
        <v>166</v>
      </c>
      <c r="K38" s="100">
        <v>174</v>
      </c>
      <c r="L38" s="42"/>
      <c r="M38" s="67"/>
      <c r="N38" s="42"/>
      <c r="O38" s="78"/>
      <c r="P38" s="95"/>
      <c r="Q38" s="95"/>
      <c r="R38" s="97"/>
      <c r="S38" s="97"/>
      <c r="T38" s="95"/>
      <c r="U38" s="95"/>
      <c r="V38" s="95"/>
      <c r="W38" s="95"/>
      <c r="X38" s="97"/>
      <c r="Y38" s="97"/>
    </row>
    <row r="39" spans="1:25" ht="15.95" customHeight="1">
      <c r="A39" s="422"/>
      <c r="B39" s="7" t="s">
        <v>75</v>
      </c>
      <c r="C39" s="8"/>
      <c r="D39" s="8"/>
      <c r="E39" s="53" t="s">
        <v>232</v>
      </c>
      <c r="F39" s="44">
        <f t="shared" ref="F39:O39" si="5">F32-F36</f>
        <v>853</v>
      </c>
      <c r="G39" s="90">
        <f t="shared" si="5"/>
        <v>697</v>
      </c>
      <c r="H39" s="44">
        <f t="shared" si="5"/>
        <v>21</v>
      </c>
      <c r="I39" s="90">
        <f t="shared" si="5"/>
        <v>26</v>
      </c>
      <c r="J39" s="44">
        <f t="shared" si="5"/>
        <v>4</v>
      </c>
      <c r="K39" s="90">
        <f t="shared" si="5"/>
        <v>0</v>
      </c>
      <c r="L39" s="44">
        <f t="shared" si="5"/>
        <v>0</v>
      </c>
      <c r="M39" s="90">
        <f t="shared" si="5"/>
        <v>0</v>
      </c>
      <c r="N39" s="44">
        <f t="shared" si="5"/>
        <v>0</v>
      </c>
      <c r="O39" s="90">
        <f t="shared" si="5"/>
        <v>0</v>
      </c>
      <c r="P39" s="95"/>
      <c r="Q39" s="95"/>
      <c r="R39" s="95"/>
      <c r="S39" s="95"/>
      <c r="T39" s="95"/>
      <c r="U39" s="95"/>
      <c r="V39" s="95"/>
      <c r="W39" s="95"/>
      <c r="X39" s="97"/>
      <c r="Y39" s="97"/>
    </row>
    <row r="40" spans="1:25" ht="15.95" customHeight="1">
      <c r="A40" s="420" t="s">
        <v>86</v>
      </c>
      <c r="B40" s="29" t="s">
        <v>76</v>
      </c>
      <c r="C40" s="30"/>
      <c r="D40" s="30"/>
      <c r="E40" s="11" t="s">
        <v>44</v>
      </c>
      <c r="F40" s="39">
        <v>1916</v>
      </c>
      <c r="G40" s="85">
        <v>2084</v>
      </c>
      <c r="H40" s="40">
        <v>1482</v>
      </c>
      <c r="I40" s="86">
        <v>642</v>
      </c>
      <c r="J40" s="40">
        <v>471</v>
      </c>
      <c r="K40" s="87">
        <v>608</v>
      </c>
      <c r="L40" s="40"/>
      <c r="M40" s="95"/>
      <c r="N40" s="40"/>
      <c r="O40" s="85"/>
      <c r="P40" s="95"/>
      <c r="Q40" s="95"/>
      <c r="R40" s="95"/>
      <c r="S40" s="95"/>
      <c r="T40" s="97"/>
      <c r="U40" s="97"/>
      <c r="V40" s="97"/>
      <c r="W40" s="97"/>
      <c r="X40" s="95"/>
      <c r="Y40" s="95"/>
    </row>
    <row r="41" spans="1:25" ht="15.95" customHeight="1">
      <c r="A41" s="423"/>
      <c r="B41" s="6"/>
      <c r="C41" s="200" t="s">
        <v>77</v>
      </c>
      <c r="D41" s="24"/>
      <c r="E41" s="50"/>
      <c r="F41" s="101">
        <v>1184</v>
      </c>
      <c r="G41" s="102">
        <v>1375</v>
      </c>
      <c r="H41" s="99">
        <v>1102</v>
      </c>
      <c r="I41" s="100">
        <v>642</v>
      </c>
      <c r="J41" s="42">
        <v>209</v>
      </c>
      <c r="K41" s="69">
        <v>273</v>
      </c>
      <c r="L41" s="42"/>
      <c r="M41" s="67"/>
      <c r="N41" s="42"/>
      <c r="O41" s="78"/>
      <c r="P41" s="97"/>
      <c r="Q41" s="97"/>
      <c r="R41" s="97"/>
      <c r="S41" s="97"/>
      <c r="T41" s="97"/>
      <c r="U41" s="97"/>
      <c r="V41" s="97"/>
      <c r="W41" s="97"/>
      <c r="X41" s="95"/>
      <c r="Y41" s="95"/>
    </row>
    <row r="42" spans="1:25" ht="15.95" customHeight="1">
      <c r="A42" s="423"/>
      <c r="B42" s="29" t="s">
        <v>64</v>
      </c>
      <c r="C42" s="30"/>
      <c r="D42" s="30"/>
      <c r="E42" s="11" t="s">
        <v>45</v>
      </c>
      <c r="F42" s="39">
        <v>2581</v>
      </c>
      <c r="G42" s="85">
        <v>2557</v>
      </c>
      <c r="H42" s="40">
        <v>1482</v>
      </c>
      <c r="I42" s="86">
        <v>1037</v>
      </c>
      <c r="J42" s="40">
        <v>471</v>
      </c>
      <c r="K42" s="87">
        <v>615</v>
      </c>
      <c r="L42" s="40"/>
      <c r="M42" s="95"/>
      <c r="N42" s="40"/>
      <c r="O42" s="85"/>
      <c r="P42" s="95"/>
      <c r="Q42" s="95"/>
      <c r="R42" s="95"/>
      <c r="S42" s="95"/>
      <c r="T42" s="97"/>
      <c r="U42" s="97"/>
      <c r="V42" s="95"/>
      <c r="W42" s="95"/>
      <c r="X42" s="95"/>
      <c r="Y42" s="95"/>
    </row>
    <row r="43" spans="1:25" ht="15.95" customHeight="1">
      <c r="A43" s="423"/>
      <c r="B43" s="6"/>
      <c r="C43" s="200" t="s">
        <v>78</v>
      </c>
      <c r="D43" s="24"/>
      <c r="E43" s="50"/>
      <c r="F43" s="41">
        <v>2281</v>
      </c>
      <c r="G43" s="78">
        <v>2536</v>
      </c>
      <c r="H43" s="42">
        <v>280</v>
      </c>
      <c r="I43" s="68">
        <v>395</v>
      </c>
      <c r="J43" s="99">
        <v>471</v>
      </c>
      <c r="K43" s="100">
        <v>489</v>
      </c>
      <c r="L43" s="42"/>
      <c r="M43" s="67"/>
      <c r="N43" s="42"/>
      <c r="O43" s="78"/>
      <c r="P43" s="95"/>
      <c r="Q43" s="95"/>
      <c r="R43" s="97"/>
      <c r="S43" s="95"/>
      <c r="T43" s="97"/>
      <c r="U43" s="97"/>
      <c r="V43" s="95"/>
      <c r="W43" s="95"/>
      <c r="X43" s="97"/>
      <c r="Y43" s="97"/>
    </row>
    <row r="44" spans="1:25" ht="15.95" customHeight="1">
      <c r="A44" s="424"/>
      <c r="B44" s="28" t="s">
        <v>75</v>
      </c>
      <c r="C44" s="18"/>
      <c r="D44" s="18"/>
      <c r="E44" s="53" t="s">
        <v>231</v>
      </c>
      <c r="F44" s="80">
        <f t="shared" ref="F44:O44" si="6">F40-F42</f>
        <v>-665</v>
      </c>
      <c r="G44" s="81">
        <f t="shared" si="6"/>
        <v>-473</v>
      </c>
      <c r="H44" s="80">
        <f t="shared" si="6"/>
        <v>0</v>
      </c>
      <c r="I44" s="81">
        <f t="shared" si="6"/>
        <v>-395</v>
      </c>
      <c r="J44" s="80">
        <f t="shared" si="6"/>
        <v>0</v>
      </c>
      <c r="K44" s="81">
        <f t="shared" si="6"/>
        <v>-7</v>
      </c>
      <c r="L44" s="80">
        <f t="shared" si="6"/>
        <v>0</v>
      </c>
      <c r="M44" s="81">
        <f t="shared" si="6"/>
        <v>0</v>
      </c>
      <c r="N44" s="80">
        <f t="shared" si="6"/>
        <v>0</v>
      </c>
      <c r="O44" s="81">
        <f t="shared" si="6"/>
        <v>0</v>
      </c>
      <c r="P44" s="97"/>
      <c r="Q44" s="97"/>
      <c r="R44" s="95"/>
      <c r="S44" s="95"/>
      <c r="T44" s="97"/>
      <c r="U44" s="97"/>
      <c r="V44" s="95"/>
      <c r="W44" s="95"/>
      <c r="X44" s="95"/>
      <c r="Y44" s="95"/>
    </row>
    <row r="45" spans="1:25" ht="15.95" customHeight="1">
      <c r="A45" s="425" t="s">
        <v>87</v>
      </c>
      <c r="B45" s="16" t="s">
        <v>79</v>
      </c>
      <c r="C45" s="14"/>
      <c r="D45" s="14"/>
      <c r="E45" s="52" t="s">
        <v>230</v>
      </c>
      <c r="F45" s="103">
        <f t="shared" ref="F45:O45" si="7">F39+F44</f>
        <v>188</v>
      </c>
      <c r="G45" s="104">
        <f t="shared" si="7"/>
        <v>224</v>
      </c>
      <c r="H45" s="103">
        <f t="shared" si="7"/>
        <v>21</v>
      </c>
      <c r="I45" s="104">
        <f t="shared" si="7"/>
        <v>-369</v>
      </c>
      <c r="J45" s="103">
        <f t="shared" si="7"/>
        <v>4</v>
      </c>
      <c r="K45" s="104">
        <f t="shared" si="7"/>
        <v>-7</v>
      </c>
      <c r="L45" s="103">
        <f t="shared" si="7"/>
        <v>0</v>
      </c>
      <c r="M45" s="104">
        <f t="shared" si="7"/>
        <v>0</v>
      </c>
      <c r="N45" s="103">
        <f t="shared" si="7"/>
        <v>0</v>
      </c>
      <c r="O45" s="104">
        <f t="shared" si="7"/>
        <v>0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</row>
    <row r="46" spans="1:25" ht="15.95" customHeight="1">
      <c r="A46" s="426"/>
      <c r="B46" s="25" t="s">
        <v>80</v>
      </c>
      <c r="C46" s="24"/>
      <c r="D46" s="24"/>
      <c r="E46" s="24"/>
      <c r="F46" s="101">
        <v>0</v>
      </c>
      <c r="G46" s="102">
        <v>0</v>
      </c>
      <c r="H46" s="99">
        <v>0</v>
      </c>
      <c r="I46" s="100">
        <v>0</v>
      </c>
      <c r="J46" s="99">
        <v>0</v>
      </c>
      <c r="K46" s="100">
        <v>0</v>
      </c>
      <c r="L46" s="42"/>
      <c r="M46" s="67"/>
      <c r="N46" s="99"/>
      <c r="O46" s="79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ht="15.95" customHeight="1">
      <c r="A47" s="426"/>
      <c r="B47" s="25" t="s">
        <v>81</v>
      </c>
      <c r="C47" s="24"/>
      <c r="D47" s="24"/>
      <c r="E47" s="24"/>
      <c r="F47" s="42">
        <v>468</v>
      </c>
      <c r="G47" s="67">
        <v>280</v>
      </c>
      <c r="H47" s="42">
        <v>43</v>
      </c>
      <c r="I47" s="68">
        <v>21</v>
      </c>
      <c r="J47" s="42">
        <v>4</v>
      </c>
      <c r="K47" s="69">
        <v>0</v>
      </c>
      <c r="L47" s="42"/>
      <c r="M47" s="67"/>
      <c r="N47" s="42"/>
      <c r="O47" s="78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25" ht="15.95" customHeight="1">
      <c r="A48" s="427"/>
      <c r="B48" s="28" t="s">
        <v>82</v>
      </c>
      <c r="C48" s="18"/>
      <c r="D48" s="18"/>
      <c r="E48" s="18"/>
      <c r="F48" s="45">
        <v>438</v>
      </c>
      <c r="G48" s="105">
        <v>264</v>
      </c>
      <c r="H48" s="45">
        <v>43</v>
      </c>
      <c r="I48" s="106">
        <v>21</v>
      </c>
      <c r="J48" s="45">
        <v>4</v>
      </c>
      <c r="K48" s="107">
        <v>0</v>
      </c>
      <c r="L48" s="45"/>
      <c r="M48" s="105"/>
      <c r="N48" s="45"/>
      <c r="O48" s="90"/>
      <c r="P48" s="95"/>
      <c r="Q48" s="95"/>
      <c r="R48" s="95"/>
      <c r="S48" s="95"/>
      <c r="T48" s="95"/>
      <c r="U48" s="95"/>
      <c r="V48" s="95"/>
      <c r="W48" s="95"/>
      <c r="X48" s="95"/>
      <c r="Y48" s="95"/>
    </row>
    <row r="49" spans="1:15" ht="15.95" customHeight="1">
      <c r="A49" s="9" t="s">
        <v>229</v>
      </c>
      <c r="O49" s="2"/>
    </row>
    <row r="50" spans="1:15" ht="15.95" customHeight="1">
      <c r="A50" s="9"/>
      <c r="O50" s="4"/>
    </row>
  </sheetData>
  <mergeCells count="28"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F6:G6"/>
    <mergeCell ref="H6:I6"/>
    <mergeCell ref="O25:O26"/>
    <mergeCell ref="A32:A39"/>
    <mergeCell ref="A40:A44"/>
    <mergeCell ref="A45:A48"/>
    <mergeCell ref="J6:K6"/>
    <mergeCell ref="K25:K26"/>
    <mergeCell ref="A6:E7"/>
    <mergeCell ref="A30:E31"/>
    <mergeCell ref="F30:G30"/>
    <mergeCell ref="H30:I30"/>
    <mergeCell ref="J30:K30"/>
    <mergeCell ref="L30:M30"/>
    <mergeCell ref="N30:O30"/>
    <mergeCell ref="L25:L26"/>
    <mergeCell ref="M25:M26"/>
    <mergeCell ref="N25:N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7"/>
  <sheetViews>
    <sheetView view="pageBreakPreview" zoomScale="85" zoomScaleNormal="100" zoomScaleSheetLayoutView="85" workbookViewId="0"/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6" width="12.625" style="1" customWidth="1"/>
    <col min="17" max="16384" width="9" style="1"/>
  </cols>
  <sheetData>
    <row r="1" spans="1:16" ht="33.950000000000003" customHeight="1">
      <c r="A1" s="108" t="s">
        <v>0</v>
      </c>
      <c r="B1" s="108"/>
      <c r="C1" s="160"/>
      <c r="D1" s="161"/>
    </row>
    <row r="3" spans="1:16" ht="15" customHeight="1">
      <c r="A3" s="21" t="s">
        <v>151</v>
      </c>
      <c r="B3" s="21"/>
      <c r="C3" s="21"/>
      <c r="D3" s="21"/>
      <c r="E3" s="21"/>
      <c r="F3" s="21"/>
      <c r="G3" s="21"/>
      <c r="H3" s="21"/>
      <c r="K3" s="21"/>
      <c r="L3" s="21"/>
    </row>
    <row r="4" spans="1:16" ht="15" customHeight="1">
      <c r="A4" s="21"/>
      <c r="B4" s="21"/>
      <c r="C4" s="21"/>
      <c r="D4" s="21"/>
      <c r="E4" s="21"/>
      <c r="F4" s="21"/>
      <c r="G4" s="21"/>
      <c r="H4" s="21"/>
      <c r="K4" s="21"/>
      <c r="L4" s="21"/>
    </row>
    <row r="5" spans="1:16" ht="15" customHeight="1">
      <c r="A5" s="162"/>
      <c r="B5" s="162" t="s">
        <v>228</v>
      </c>
      <c r="C5" s="162"/>
      <c r="D5" s="162"/>
      <c r="J5" s="22"/>
      <c r="N5" s="22"/>
      <c r="P5" s="22" t="s">
        <v>152</v>
      </c>
    </row>
    <row r="6" spans="1:16" ht="15" customHeight="1">
      <c r="A6" s="163"/>
      <c r="B6" s="164"/>
      <c r="C6" s="164"/>
      <c r="D6" s="164"/>
      <c r="E6" s="452" t="s">
        <v>274</v>
      </c>
      <c r="F6" s="453"/>
      <c r="G6" s="452" t="s">
        <v>254</v>
      </c>
      <c r="H6" s="453"/>
      <c r="I6" s="452" t="s">
        <v>255</v>
      </c>
      <c r="J6" s="453"/>
      <c r="K6" s="165"/>
      <c r="L6" s="166"/>
      <c r="M6" s="452"/>
      <c r="N6" s="453"/>
      <c r="O6" s="452"/>
      <c r="P6" s="453"/>
    </row>
    <row r="7" spans="1:16" ht="15" customHeight="1">
      <c r="A7" s="34"/>
      <c r="B7" s="35"/>
      <c r="C7" s="35"/>
      <c r="D7" s="35"/>
      <c r="E7" s="167" t="s">
        <v>224</v>
      </c>
      <c r="F7" s="168" t="s">
        <v>2</v>
      </c>
      <c r="G7" s="167" t="s">
        <v>224</v>
      </c>
      <c r="H7" s="168" t="s">
        <v>2</v>
      </c>
      <c r="I7" s="167" t="s">
        <v>224</v>
      </c>
      <c r="J7" s="168" t="s">
        <v>2</v>
      </c>
      <c r="K7" s="167" t="s">
        <v>224</v>
      </c>
      <c r="L7" s="168" t="s">
        <v>2</v>
      </c>
      <c r="M7" s="167" t="s">
        <v>224</v>
      </c>
      <c r="N7" s="168" t="s">
        <v>2</v>
      </c>
      <c r="O7" s="167" t="s">
        <v>224</v>
      </c>
      <c r="P7" s="198" t="s">
        <v>2</v>
      </c>
    </row>
    <row r="8" spans="1:16" ht="18" customHeight="1">
      <c r="A8" s="451" t="s">
        <v>153</v>
      </c>
      <c r="B8" s="169" t="s">
        <v>154</v>
      </c>
      <c r="C8" s="170"/>
      <c r="D8" s="170"/>
      <c r="E8" s="171">
        <v>13</v>
      </c>
      <c r="F8" s="172">
        <v>13</v>
      </c>
      <c r="G8" s="171">
        <v>1</v>
      </c>
      <c r="H8" s="172">
        <v>1</v>
      </c>
      <c r="I8" s="171">
        <v>1</v>
      </c>
      <c r="J8" s="173">
        <v>1</v>
      </c>
      <c r="K8" s="171"/>
      <c r="L8" s="172"/>
      <c r="M8" s="171"/>
      <c r="N8" s="173"/>
      <c r="O8" s="171"/>
      <c r="P8" s="173"/>
    </row>
    <row r="9" spans="1:16" ht="18" customHeight="1">
      <c r="A9" s="412"/>
      <c r="B9" s="451" t="s">
        <v>155</v>
      </c>
      <c r="C9" s="127" t="s">
        <v>156</v>
      </c>
      <c r="D9" s="128"/>
      <c r="E9" s="174">
        <v>5056</v>
      </c>
      <c r="F9" s="175">
        <v>5056</v>
      </c>
      <c r="G9" s="174">
        <v>10</v>
      </c>
      <c r="H9" s="175">
        <v>10</v>
      </c>
      <c r="I9" s="174">
        <v>30</v>
      </c>
      <c r="J9" s="176">
        <v>30</v>
      </c>
      <c r="K9" s="174"/>
      <c r="L9" s="175"/>
      <c r="M9" s="174"/>
      <c r="N9" s="176"/>
      <c r="O9" s="174"/>
      <c r="P9" s="176"/>
    </row>
    <row r="10" spans="1:16" ht="18" customHeight="1">
      <c r="A10" s="412"/>
      <c r="B10" s="412"/>
      <c r="C10" s="25" t="s">
        <v>157</v>
      </c>
      <c r="D10" s="24"/>
      <c r="E10" s="177">
        <v>3177</v>
      </c>
      <c r="F10" s="178">
        <v>3177</v>
      </c>
      <c r="G10" s="177">
        <v>10</v>
      </c>
      <c r="H10" s="178">
        <v>10</v>
      </c>
      <c r="I10" s="177">
        <v>30</v>
      </c>
      <c r="J10" s="179">
        <v>30</v>
      </c>
      <c r="K10" s="177"/>
      <c r="L10" s="178"/>
      <c r="M10" s="177"/>
      <c r="N10" s="179"/>
      <c r="O10" s="177"/>
      <c r="P10" s="179"/>
    </row>
    <row r="11" spans="1:16" ht="18" customHeight="1">
      <c r="A11" s="412"/>
      <c r="B11" s="412"/>
      <c r="C11" s="25" t="s">
        <v>158</v>
      </c>
      <c r="D11" s="24"/>
      <c r="E11" s="177">
        <v>1681</v>
      </c>
      <c r="F11" s="178">
        <v>1681</v>
      </c>
      <c r="G11" s="177"/>
      <c r="H11" s="178"/>
      <c r="I11" s="177"/>
      <c r="J11" s="179"/>
      <c r="K11" s="177"/>
      <c r="L11" s="178"/>
      <c r="M11" s="177"/>
      <c r="N11" s="179"/>
      <c r="O11" s="177"/>
      <c r="P11" s="179"/>
    </row>
    <row r="12" spans="1:16" ht="18" customHeight="1">
      <c r="A12" s="412"/>
      <c r="B12" s="412"/>
      <c r="C12" s="25" t="s">
        <v>159</v>
      </c>
      <c r="D12" s="24"/>
      <c r="E12" s="177">
        <v>198</v>
      </c>
      <c r="F12" s="178">
        <v>198</v>
      </c>
      <c r="G12" s="177"/>
      <c r="H12" s="178"/>
      <c r="I12" s="177"/>
      <c r="J12" s="179"/>
      <c r="K12" s="177"/>
      <c r="L12" s="178"/>
      <c r="M12" s="177"/>
      <c r="N12" s="179"/>
      <c r="O12" s="177"/>
      <c r="P12" s="179"/>
    </row>
    <row r="13" spans="1:16" ht="18" customHeight="1">
      <c r="A13" s="412"/>
      <c r="B13" s="412"/>
      <c r="C13" s="25" t="s">
        <v>160</v>
      </c>
      <c r="D13" s="24"/>
      <c r="E13" s="367">
        <v>0</v>
      </c>
      <c r="F13" s="178">
        <v>0</v>
      </c>
      <c r="G13" s="177"/>
      <c r="H13" s="178"/>
      <c r="I13" s="177"/>
      <c r="J13" s="179"/>
      <c r="K13" s="177"/>
      <c r="L13" s="178"/>
      <c r="M13" s="177"/>
      <c r="N13" s="179"/>
      <c r="O13" s="177"/>
      <c r="P13" s="179"/>
    </row>
    <row r="14" spans="1:16" ht="18" customHeight="1">
      <c r="A14" s="413"/>
      <c r="B14" s="413"/>
      <c r="C14" s="28" t="s">
        <v>161</v>
      </c>
      <c r="D14" s="18"/>
      <c r="E14" s="368">
        <v>0</v>
      </c>
      <c r="F14" s="181">
        <v>0</v>
      </c>
      <c r="G14" s="180"/>
      <c r="H14" s="181"/>
      <c r="I14" s="180"/>
      <c r="J14" s="182"/>
      <c r="K14" s="180"/>
      <c r="L14" s="181"/>
      <c r="M14" s="180"/>
      <c r="N14" s="182"/>
      <c r="O14" s="180"/>
      <c r="P14" s="182"/>
    </row>
    <row r="15" spans="1:16" ht="18" customHeight="1">
      <c r="A15" s="411" t="s">
        <v>162</v>
      </c>
      <c r="B15" s="451" t="s">
        <v>163</v>
      </c>
      <c r="C15" s="127" t="s">
        <v>164</v>
      </c>
      <c r="D15" s="128"/>
      <c r="E15" s="183">
        <v>523</v>
      </c>
      <c r="F15" s="184">
        <v>481</v>
      </c>
      <c r="G15" s="183">
        <v>646</v>
      </c>
      <c r="H15" s="184">
        <v>835</v>
      </c>
      <c r="I15" s="183">
        <v>607</v>
      </c>
      <c r="J15" s="104">
        <v>608</v>
      </c>
      <c r="K15" s="183"/>
      <c r="L15" s="184"/>
      <c r="M15" s="183"/>
      <c r="N15" s="104"/>
      <c r="O15" s="183"/>
      <c r="P15" s="104"/>
    </row>
    <row r="16" spans="1:16" ht="18" customHeight="1">
      <c r="A16" s="412"/>
      <c r="B16" s="412"/>
      <c r="C16" s="25" t="s">
        <v>165</v>
      </c>
      <c r="D16" s="24"/>
      <c r="E16" s="42">
        <v>899</v>
      </c>
      <c r="F16" s="68">
        <v>892</v>
      </c>
      <c r="G16" s="42">
        <v>143</v>
      </c>
      <c r="H16" s="68">
        <v>141</v>
      </c>
      <c r="I16" s="42">
        <v>319</v>
      </c>
      <c r="J16" s="78">
        <v>324</v>
      </c>
      <c r="K16" s="42"/>
      <c r="L16" s="68"/>
      <c r="M16" s="42"/>
      <c r="N16" s="78"/>
      <c r="O16" s="42"/>
      <c r="P16" s="78"/>
    </row>
    <row r="17" spans="1:17" ht="18" customHeight="1">
      <c r="A17" s="412"/>
      <c r="B17" s="412"/>
      <c r="C17" s="25" t="s">
        <v>166</v>
      </c>
      <c r="D17" s="24"/>
      <c r="E17" s="42">
        <v>0</v>
      </c>
      <c r="F17" s="68">
        <v>0</v>
      </c>
      <c r="G17" s="42"/>
      <c r="H17" s="68"/>
      <c r="I17" s="42"/>
      <c r="J17" s="78"/>
      <c r="K17" s="42"/>
      <c r="L17" s="68"/>
      <c r="M17" s="42"/>
      <c r="N17" s="78"/>
      <c r="O17" s="42"/>
      <c r="P17" s="78"/>
    </row>
    <row r="18" spans="1:17" ht="18" customHeight="1">
      <c r="A18" s="412"/>
      <c r="B18" s="413"/>
      <c r="C18" s="28" t="s">
        <v>167</v>
      </c>
      <c r="D18" s="18"/>
      <c r="E18" s="44">
        <v>1423</v>
      </c>
      <c r="F18" s="185">
        <v>1373</v>
      </c>
      <c r="G18" s="44">
        <f>SUM(G15:G17)</f>
        <v>789</v>
      </c>
      <c r="H18" s="185">
        <v>976</v>
      </c>
      <c r="I18" s="44">
        <f>SUM(I15:I17)</f>
        <v>926</v>
      </c>
      <c r="J18" s="185">
        <v>932</v>
      </c>
      <c r="K18" s="44"/>
      <c r="L18" s="185"/>
      <c r="M18" s="44"/>
      <c r="N18" s="185"/>
      <c r="O18" s="44"/>
      <c r="P18" s="185"/>
    </row>
    <row r="19" spans="1:17" ht="18" customHeight="1">
      <c r="A19" s="412"/>
      <c r="B19" s="451" t="s">
        <v>168</v>
      </c>
      <c r="C19" s="127" t="s">
        <v>169</v>
      </c>
      <c r="D19" s="128"/>
      <c r="E19" s="103">
        <v>50</v>
      </c>
      <c r="F19" s="104">
        <v>38</v>
      </c>
      <c r="G19" s="103">
        <v>3</v>
      </c>
      <c r="H19" s="104">
        <v>57</v>
      </c>
      <c r="I19" s="103">
        <v>97</v>
      </c>
      <c r="J19" s="104">
        <v>70</v>
      </c>
      <c r="K19" s="103"/>
      <c r="L19" s="104"/>
      <c r="M19" s="103"/>
      <c r="N19" s="104"/>
      <c r="O19" s="103"/>
      <c r="P19" s="104"/>
    </row>
    <row r="20" spans="1:17" ht="18" customHeight="1">
      <c r="A20" s="412"/>
      <c r="B20" s="412"/>
      <c r="C20" s="25" t="s">
        <v>170</v>
      </c>
      <c r="D20" s="24"/>
      <c r="E20" s="41">
        <v>848</v>
      </c>
      <c r="F20" s="78">
        <v>830</v>
      </c>
      <c r="G20" s="41">
        <v>295</v>
      </c>
      <c r="H20" s="78">
        <v>430</v>
      </c>
      <c r="I20" s="41">
        <v>663</v>
      </c>
      <c r="J20" s="78">
        <v>719</v>
      </c>
      <c r="K20" s="41"/>
      <c r="L20" s="78"/>
      <c r="M20" s="41"/>
      <c r="N20" s="78"/>
      <c r="O20" s="41"/>
      <c r="P20" s="78"/>
    </row>
    <row r="21" spans="1:17" s="190" customFormat="1" ht="18" customHeight="1">
      <c r="A21" s="412"/>
      <c r="B21" s="412"/>
      <c r="C21" s="186" t="s">
        <v>171</v>
      </c>
      <c r="D21" s="187"/>
      <c r="E21" s="188">
        <v>0</v>
      </c>
      <c r="F21" s="189">
        <v>0</v>
      </c>
      <c r="G21" s="188"/>
      <c r="H21" s="189"/>
      <c r="I21" s="188"/>
      <c r="J21" s="189"/>
      <c r="K21" s="188"/>
      <c r="L21" s="189"/>
      <c r="M21" s="188"/>
      <c r="N21" s="189"/>
      <c r="O21" s="188"/>
      <c r="P21" s="189"/>
    </row>
    <row r="22" spans="1:17" ht="18" customHeight="1">
      <c r="A22" s="412"/>
      <c r="B22" s="413"/>
      <c r="C22" s="7" t="s">
        <v>172</v>
      </c>
      <c r="D22" s="8"/>
      <c r="E22" s="44">
        <v>898</v>
      </c>
      <c r="F22" s="90">
        <v>868</v>
      </c>
      <c r="G22" s="44">
        <f>SUM(G19:G21)</f>
        <v>298</v>
      </c>
      <c r="H22" s="90">
        <v>487</v>
      </c>
      <c r="I22" s="44">
        <v>760</v>
      </c>
      <c r="J22" s="90">
        <v>789</v>
      </c>
      <c r="K22" s="44"/>
      <c r="L22" s="90"/>
      <c r="M22" s="44"/>
      <c r="N22" s="90"/>
      <c r="O22" s="44"/>
      <c r="P22" s="90"/>
    </row>
    <row r="23" spans="1:17" ht="18" customHeight="1">
      <c r="A23" s="412"/>
      <c r="B23" s="451" t="s">
        <v>173</v>
      </c>
      <c r="C23" s="127" t="s">
        <v>174</v>
      </c>
      <c r="D23" s="128"/>
      <c r="E23" s="103">
        <v>5056</v>
      </c>
      <c r="F23" s="104">
        <v>5056</v>
      </c>
      <c r="G23" s="103">
        <v>10</v>
      </c>
      <c r="H23" s="104">
        <v>10</v>
      </c>
      <c r="I23" s="103">
        <v>30</v>
      </c>
      <c r="J23" s="104">
        <v>30</v>
      </c>
      <c r="K23" s="103"/>
      <c r="L23" s="104"/>
      <c r="M23" s="103"/>
      <c r="N23" s="104"/>
      <c r="O23" s="103"/>
      <c r="P23" s="104"/>
    </row>
    <row r="24" spans="1:17" ht="18" customHeight="1">
      <c r="A24" s="412"/>
      <c r="B24" s="412"/>
      <c r="C24" s="25" t="s">
        <v>175</v>
      </c>
      <c r="D24" s="24"/>
      <c r="E24" s="41">
        <v>-4531</v>
      </c>
      <c r="F24" s="78">
        <v>-4551</v>
      </c>
      <c r="G24" s="41"/>
      <c r="H24" s="78"/>
      <c r="I24" s="41">
        <v>136</v>
      </c>
      <c r="J24" s="78">
        <v>113</v>
      </c>
      <c r="K24" s="41"/>
      <c r="L24" s="78"/>
      <c r="M24" s="41"/>
      <c r="N24" s="78"/>
      <c r="O24" s="41"/>
      <c r="P24" s="78"/>
    </row>
    <row r="25" spans="1:17" ht="18" customHeight="1">
      <c r="A25" s="412"/>
      <c r="B25" s="412"/>
      <c r="C25" s="25" t="s">
        <v>176</v>
      </c>
      <c r="D25" s="24"/>
      <c r="E25" s="41">
        <v>0</v>
      </c>
      <c r="F25" s="78">
        <v>0</v>
      </c>
      <c r="G25" s="41">
        <v>482</v>
      </c>
      <c r="H25" s="78">
        <v>480</v>
      </c>
      <c r="I25" s="41"/>
      <c r="J25" s="78"/>
      <c r="K25" s="41"/>
      <c r="L25" s="78"/>
      <c r="M25" s="41"/>
      <c r="N25" s="78"/>
      <c r="O25" s="41"/>
      <c r="P25" s="78"/>
    </row>
    <row r="26" spans="1:17" ht="18" customHeight="1">
      <c r="A26" s="412"/>
      <c r="B26" s="413"/>
      <c r="C26" s="26" t="s">
        <v>177</v>
      </c>
      <c r="D26" s="27"/>
      <c r="E26" s="43">
        <v>525</v>
      </c>
      <c r="F26" s="90">
        <v>505</v>
      </c>
      <c r="G26" s="43">
        <f>SUM(G23:G25)</f>
        <v>492</v>
      </c>
      <c r="H26" s="90">
        <v>490</v>
      </c>
      <c r="I26" s="43">
        <f>SUM(I23:I25)</f>
        <v>166</v>
      </c>
      <c r="J26" s="90">
        <v>143</v>
      </c>
      <c r="K26" s="106"/>
      <c r="L26" s="90"/>
      <c r="M26" s="43"/>
      <c r="N26" s="90"/>
      <c r="O26" s="43"/>
      <c r="P26" s="90"/>
    </row>
    <row r="27" spans="1:17" ht="18" customHeight="1">
      <c r="A27" s="413"/>
      <c r="B27" s="28" t="s">
        <v>178</v>
      </c>
      <c r="C27" s="18"/>
      <c r="D27" s="18"/>
      <c r="E27" s="191">
        <v>1423</v>
      </c>
      <c r="F27" s="90">
        <v>1373</v>
      </c>
      <c r="G27" s="191">
        <v>789</v>
      </c>
      <c r="H27" s="90">
        <v>976</v>
      </c>
      <c r="I27" s="44">
        <v>926</v>
      </c>
      <c r="J27" s="90">
        <v>932</v>
      </c>
      <c r="K27" s="191"/>
      <c r="L27" s="90"/>
      <c r="M27" s="44"/>
      <c r="N27" s="90"/>
      <c r="O27" s="44"/>
      <c r="P27" s="90"/>
    </row>
    <row r="28" spans="1:17" ht="18" customHeight="1">
      <c r="A28" s="451" t="s">
        <v>179</v>
      </c>
      <c r="B28" s="451" t="s">
        <v>180</v>
      </c>
      <c r="C28" s="127" t="s">
        <v>181</v>
      </c>
      <c r="D28" s="192" t="s">
        <v>41</v>
      </c>
      <c r="E28" s="103">
        <v>280</v>
      </c>
      <c r="F28" s="104">
        <v>282</v>
      </c>
      <c r="G28" s="103">
        <v>267</v>
      </c>
      <c r="H28" s="104">
        <v>277</v>
      </c>
      <c r="I28" s="103">
        <v>480</v>
      </c>
      <c r="J28" s="104">
        <v>464</v>
      </c>
      <c r="K28" s="103"/>
      <c r="L28" s="104"/>
      <c r="M28" s="103"/>
      <c r="N28" s="104"/>
      <c r="O28" s="103"/>
      <c r="P28" s="104"/>
    </row>
    <row r="29" spans="1:17" ht="18" customHeight="1">
      <c r="A29" s="412"/>
      <c r="B29" s="412"/>
      <c r="C29" s="25" t="s">
        <v>182</v>
      </c>
      <c r="D29" s="193" t="s">
        <v>42</v>
      </c>
      <c r="E29" s="41">
        <v>261</v>
      </c>
      <c r="F29" s="78">
        <v>262</v>
      </c>
      <c r="G29" s="41">
        <v>224</v>
      </c>
      <c r="H29" s="78">
        <v>210</v>
      </c>
      <c r="I29" s="41">
        <v>443</v>
      </c>
      <c r="J29" s="78">
        <v>444</v>
      </c>
      <c r="K29" s="41"/>
      <c r="L29" s="78"/>
      <c r="M29" s="41"/>
      <c r="N29" s="78"/>
      <c r="O29" s="41"/>
      <c r="P29" s="78"/>
    </row>
    <row r="30" spans="1:17" ht="18" customHeight="1">
      <c r="A30" s="412"/>
      <c r="B30" s="412"/>
      <c r="C30" s="25" t="s">
        <v>183</v>
      </c>
      <c r="D30" s="193" t="s">
        <v>184</v>
      </c>
      <c r="E30" s="41">
        <v>0</v>
      </c>
      <c r="F30" s="78">
        <v>0</v>
      </c>
      <c r="G30" s="41">
        <v>42</v>
      </c>
      <c r="H30" s="78">
        <v>47</v>
      </c>
      <c r="I30" s="42">
        <v>10</v>
      </c>
      <c r="J30" s="78">
        <v>10</v>
      </c>
      <c r="K30" s="41"/>
      <c r="L30" s="78"/>
      <c r="M30" s="41"/>
      <c r="N30" s="78"/>
      <c r="O30" s="41"/>
      <c r="P30" s="78"/>
    </row>
    <row r="31" spans="1:17" ht="18" customHeight="1">
      <c r="A31" s="412"/>
      <c r="B31" s="412"/>
      <c r="C31" s="7" t="s">
        <v>185</v>
      </c>
      <c r="D31" s="194" t="s">
        <v>186</v>
      </c>
      <c r="E31" s="44">
        <f t="shared" ref="E31:F31" si="0">E28-E29-E30</f>
        <v>19</v>
      </c>
      <c r="F31" s="185">
        <f t="shared" si="0"/>
        <v>20</v>
      </c>
      <c r="G31" s="44">
        <f t="shared" ref="G31:J31" si="1">G28-G29-G30</f>
        <v>1</v>
      </c>
      <c r="H31" s="185">
        <f t="shared" si="1"/>
        <v>20</v>
      </c>
      <c r="I31" s="44">
        <f t="shared" si="1"/>
        <v>27</v>
      </c>
      <c r="J31" s="185">
        <f t="shared" si="1"/>
        <v>10</v>
      </c>
      <c r="K31" s="44">
        <f t="shared" ref="K31:P31" si="2">K28-K29-K30</f>
        <v>0</v>
      </c>
      <c r="L31" s="195">
        <f t="shared" si="2"/>
        <v>0</v>
      </c>
      <c r="M31" s="44">
        <f t="shared" si="2"/>
        <v>0</v>
      </c>
      <c r="N31" s="195">
        <f t="shared" si="2"/>
        <v>0</v>
      </c>
      <c r="O31" s="44">
        <f t="shared" si="2"/>
        <v>0</v>
      </c>
      <c r="P31" s="185">
        <f t="shared" si="2"/>
        <v>0</v>
      </c>
      <c r="Q31" s="3"/>
    </row>
    <row r="32" spans="1:17" ht="18" customHeight="1">
      <c r="A32" s="412"/>
      <c r="B32" s="412"/>
      <c r="C32" s="127" t="s">
        <v>187</v>
      </c>
      <c r="D32" s="192" t="s">
        <v>188</v>
      </c>
      <c r="E32" s="103">
        <v>11</v>
      </c>
      <c r="F32" s="104">
        <v>8</v>
      </c>
      <c r="G32" s="103">
        <v>0.8</v>
      </c>
      <c r="H32" s="104">
        <v>1</v>
      </c>
      <c r="I32" s="103">
        <v>0.7</v>
      </c>
      <c r="J32" s="104">
        <v>1</v>
      </c>
      <c r="K32" s="103"/>
      <c r="L32" s="104"/>
      <c r="M32" s="103"/>
      <c r="N32" s="104"/>
      <c r="O32" s="103"/>
      <c r="P32" s="104"/>
    </row>
    <row r="33" spans="1:16" ht="18" customHeight="1">
      <c r="A33" s="412"/>
      <c r="B33" s="412"/>
      <c r="C33" s="25" t="s">
        <v>189</v>
      </c>
      <c r="D33" s="193" t="s">
        <v>190</v>
      </c>
      <c r="E33" s="41">
        <v>0</v>
      </c>
      <c r="F33" s="78">
        <v>0</v>
      </c>
      <c r="G33" s="41">
        <v>0</v>
      </c>
      <c r="H33" s="78"/>
      <c r="I33" s="41">
        <v>5</v>
      </c>
      <c r="J33" s="78">
        <v>21</v>
      </c>
      <c r="K33" s="41"/>
      <c r="L33" s="78"/>
      <c r="M33" s="41"/>
      <c r="N33" s="78"/>
      <c r="O33" s="41"/>
      <c r="P33" s="78"/>
    </row>
    <row r="34" spans="1:16" ht="18" customHeight="1">
      <c r="A34" s="412"/>
      <c r="B34" s="413"/>
      <c r="C34" s="7" t="s">
        <v>191</v>
      </c>
      <c r="D34" s="194" t="s">
        <v>192</v>
      </c>
      <c r="E34" s="44">
        <f t="shared" ref="E34:F34" si="3">E31+E32-E33</f>
        <v>30</v>
      </c>
      <c r="F34" s="90">
        <f t="shared" si="3"/>
        <v>28</v>
      </c>
      <c r="G34" s="44">
        <f t="shared" ref="G34:J34" si="4">G31+G32-G33</f>
        <v>1.8</v>
      </c>
      <c r="H34" s="90">
        <f t="shared" si="4"/>
        <v>21</v>
      </c>
      <c r="I34" s="44">
        <f t="shared" si="4"/>
        <v>22.7</v>
      </c>
      <c r="J34" s="90">
        <f t="shared" si="4"/>
        <v>-10</v>
      </c>
      <c r="K34" s="44">
        <f t="shared" ref="K34:P34" si="5">K31+K32-K33</f>
        <v>0</v>
      </c>
      <c r="L34" s="90">
        <f t="shared" si="5"/>
        <v>0</v>
      </c>
      <c r="M34" s="44">
        <f t="shared" si="5"/>
        <v>0</v>
      </c>
      <c r="N34" s="90">
        <f t="shared" si="5"/>
        <v>0</v>
      </c>
      <c r="O34" s="44">
        <f t="shared" si="5"/>
        <v>0</v>
      </c>
      <c r="P34" s="90">
        <f t="shared" si="5"/>
        <v>0</v>
      </c>
    </row>
    <row r="35" spans="1:16" ht="18" customHeight="1">
      <c r="A35" s="412"/>
      <c r="B35" s="451" t="s">
        <v>193</v>
      </c>
      <c r="C35" s="127" t="s">
        <v>194</v>
      </c>
      <c r="D35" s="192" t="s">
        <v>195</v>
      </c>
      <c r="E35" s="103">
        <v>0</v>
      </c>
      <c r="F35" s="104">
        <v>0</v>
      </c>
      <c r="G35" s="103"/>
      <c r="H35" s="104"/>
      <c r="I35" s="103">
        <v>0.1</v>
      </c>
      <c r="J35" s="104"/>
      <c r="K35" s="103"/>
      <c r="L35" s="104"/>
      <c r="M35" s="103"/>
      <c r="N35" s="104"/>
      <c r="O35" s="103"/>
      <c r="P35" s="104"/>
    </row>
    <row r="36" spans="1:16" ht="18" customHeight="1">
      <c r="A36" s="412"/>
      <c r="B36" s="412"/>
      <c r="C36" s="25" t="s">
        <v>196</v>
      </c>
      <c r="D36" s="193" t="s">
        <v>197</v>
      </c>
      <c r="E36" s="41">
        <v>0</v>
      </c>
      <c r="F36" s="78">
        <v>0</v>
      </c>
      <c r="G36" s="41"/>
      <c r="H36" s="78"/>
      <c r="I36" s="41">
        <v>0.2</v>
      </c>
      <c r="J36" s="78"/>
      <c r="K36" s="41"/>
      <c r="L36" s="78"/>
      <c r="M36" s="41"/>
      <c r="N36" s="78"/>
      <c r="O36" s="41"/>
      <c r="P36" s="78"/>
    </row>
    <row r="37" spans="1:16" ht="18" customHeight="1">
      <c r="A37" s="412"/>
      <c r="B37" s="412"/>
      <c r="C37" s="25" t="s">
        <v>198</v>
      </c>
      <c r="D37" s="193" t="s">
        <v>199</v>
      </c>
      <c r="E37" s="41">
        <f t="shared" ref="E37:F37" si="6">E34+E35-E36</f>
        <v>30</v>
      </c>
      <c r="F37" s="78">
        <f t="shared" si="6"/>
        <v>28</v>
      </c>
      <c r="G37" s="41">
        <f t="shared" ref="G37:J37" si="7">G34+G35-G36</f>
        <v>1.8</v>
      </c>
      <c r="H37" s="78">
        <f t="shared" si="7"/>
        <v>21</v>
      </c>
      <c r="I37" s="41">
        <f t="shared" si="7"/>
        <v>22.6</v>
      </c>
      <c r="J37" s="78">
        <f t="shared" si="7"/>
        <v>-10</v>
      </c>
      <c r="K37" s="41">
        <f t="shared" ref="K37:P37" si="8">K34+K35-K36</f>
        <v>0</v>
      </c>
      <c r="L37" s="78">
        <f t="shared" si="8"/>
        <v>0</v>
      </c>
      <c r="M37" s="41">
        <f t="shared" si="8"/>
        <v>0</v>
      </c>
      <c r="N37" s="78">
        <f t="shared" si="8"/>
        <v>0</v>
      </c>
      <c r="O37" s="41">
        <f t="shared" si="8"/>
        <v>0</v>
      </c>
      <c r="P37" s="78">
        <f t="shared" si="8"/>
        <v>0</v>
      </c>
    </row>
    <row r="38" spans="1:16" ht="18" customHeight="1">
      <c r="A38" s="412"/>
      <c r="B38" s="412"/>
      <c r="C38" s="25" t="s">
        <v>200</v>
      </c>
      <c r="D38" s="193" t="s">
        <v>201</v>
      </c>
      <c r="E38" s="41">
        <v>0</v>
      </c>
      <c r="F38" s="78">
        <v>0</v>
      </c>
      <c r="G38" s="41"/>
      <c r="H38" s="78"/>
      <c r="I38" s="41"/>
      <c r="J38" s="78"/>
      <c r="K38" s="41"/>
      <c r="L38" s="78"/>
      <c r="M38" s="41"/>
      <c r="N38" s="78"/>
      <c r="O38" s="41"/>
      <c r="P38" s="78"/>
    </row>
    <row r="39" spans="1:16" ht="18" customHeight="1">
      <c r="A39" s="412"/>
      <c r="B39" s="412"/>
      <c r="C39" s="25" t="s">
        <v>202</v>
      </c>
      <c r="D39" s="193" t="s">
        <v>203</v>
      </c>
      <c r="E39" s="41">
        <v>0</v>
      </c>
      <c r="F39" s="78">
        <v>0</v>
      </c>
      <c r="G39" s="41"/>
      <c r="H39" s="78"/>
      <c r="I39" s="41"/>
      <c r="J39" s="78"/>
      <c r="K39" s="41"/>
      <c r="L39" s="78"/>
      <c r="M39" s="41"/>
      <c r="N39" s="78"/>
      <c r="O39" s="41"/>
      <c r="P39" s="78"/>
    </row>
    <row r="40" spans="1:16" ht="18" customHeight="1">
      <c r="A40" s="412"/>
      <c r="B40" s="412"/>
      <c r="C40" s="25" t="s">
        <v>204</v>
      </c>
      <c r="D40" s="193" t="s">
        <v>205</v>
      </c>
      <c r="E40" s="41">
        <v>10</v>
      </c>
      <c r="F40" s="78">
        <v>7</v>
      </c>
      <c r="G40" s="41"/>
      <c r="H40" s="78"/>
      <c r="I40" s="41"/>
      <c r="J40" s="78"/>
      <c r="K40" s="41"/>
      <c r="L40" s="78"/>
      <c r="M40" s="41"/>
      <c r="N40" s="78"/>
      <c r="O40" s="41"/>
      <c r="P40" s="78"/>
    </row>
    <row r="41" spans="1:16" ht="18" customHeight="1">
      <c r="A41" s="412"/>
      <c r="B41" s="412"/>
      <c r="C41" s="138" t="s">
        <v>206</v>
      </c>
      <c r="D41" s="193" t="s">
        <v>207</v>
      </c>
      <c r="E41" s="41">
        <f t="shared" ref="E41:F41" si="9">E34+E35-E36-E40</f>
        <v>20</v>
      </c>
      <c r="F41" s="78">
        <f t="shared" si="9"/>
        <v>21</v>
      </c>
      <c r="G41" s="41">
        <f t="shared" ref="G41:J41" si="10">G34+G35-G36-G40</f>
        <v>1.8</v>
      </c>
      <c r="H41" s="78">
        <f t="shared" si="10"/>
        <v>21</v>
      </c>
      <c r="I41" s="41">
        <f t="shared" si="10"/>
        <v>22.6</v>
      </c>
      <c r="J41" s="78">
        <f t="shared" si="10"/>
        <v>-10</v>
      </c>
      <c r="K41" s="41">
        <f t="shared" ref="K41:P41" si="11">K34+K35-K36-K40</f>
        <v>0</v>
      </c>
      <c r="L41" s="78">
        <f t="shared" si="11"/>
        <v>0</v>
      </c>
      <c r="M41" s="41">
        <f t="shared" si="11"/>
        <v>0</v>
      </c>
      <c r="N41" s="78">
        <f t="shared" si="11"/>
        <v>0</v>
      </c>
      <c r="O41" s="41">
        <f t="shared" si="11"/>
        <v>0</v>
      </c>
      <c r="P41" s="78">
        <f t="shared" si="11"/>
        <v>0</v>
      </c>
    </row>
    <row r="42" spans="1:16" ht="18" customHeight="1">
      <c r="A42" s="412"/>
      <c r="B42" s="412"/>
      <c r="C42" s="449" t="s">
        <v>208</v>
      </c>
      <c r="D42" s="450"/>
      <c r="E42" s="42">
        <f t="shared" ref="E42:F42" si="12">E37+E38-E39-E40</f>
        <v>20</v>
      </c>
      <c r="F42" s="67">
        <f t="shared" si="12"/>
        <v>21</v>
      </c>
      <c r="G42" s="42">
        <f t="shared" ref="G42:J42" si="13">G37+G38-G39-G40</f>
        <v>1.8</v>
      </c>
      <c r="H42" s="67">
        <f t="shared" si="13"/>
        <v>21</v>
      </c>
      <c r="I42" s="42">
        <f t="shared" si="13"/>
        <v>22.6</v>
      </c>
      <c r="J42" s="67">
        <f t="shared" si="13"/>
        <v>-10</v>
      </c>
      <c r="K42" s="42">
        <f t="shared" ref="K42:P42" si="14">K37+K38-K39-K40</f>
        <v>0</v>
      </c>
      <c r="L42" s="67">
        <f t="shared" si="14"/>
        <v>0</v>
      </c>
      <c r="M42" s="42">
        <f t="shared" si="14"/>
        <v>0</v>
      </c>
      <c r="N42" s="67">
        <f t="shared" si="14"/>
        <v>0</v>
      </c>
      <c r="O42" s="42">
        <f t="shared" si="14"/>
        <v>0</v>
      </c>
      <c r="P42" s="78">
        <f t="shared" si="14"/>
        <v>0</v>
      </c>
    </row>
    <row r="43" spans="1:16" ht="18" customHeight="1">
      <c r="A43" s="412"/>
      <c r="B43" s="412"/>
      <c r="C43" s="25" t="s">
        <v>209</v>
      </c>
      <c r="D43" s="193" t="s">
        <v>210</v>
      </c>
      <c r="E43" s="41">
        <v>0</v>
      </c>
      <c r="F43" s="78">
        <v>0</v>
      </c>
      <c r="G43" s="41"/>
      <c r="H43" s="78"/>
      <c r="I43" s="41"/>
      <c r="J43" s="78"/>
      <c r="K43" s="41"/>
      <c r="L43" s="78"/>
      <c r="M43" s="41"/>
      <c r="N43" s="78"/>
      <c r="O43" s="41"/>
      <c r="P43" s="78"/>
    </row>
    <row r="44" spans="1:16" ht="18" customHeight="1">
      <c r="A44" s="413"/>
      <c r="B44" s="413"/>
      <c r="C44" s="7" t="s">
        <v>211</v>
      </c>
      <c r="D44" s="53" t="s">
        <v>212</v>
      </c>
      <c r="E44" s="44">
        <f t="shared" ref="E44:F44" si="15">E41+E43</f>
        <v>20</v>
      </c>
      <c r="F44" s="90">
        <f t="shared" si="15"/>
        <v>21</v>
      </c>
      <c r="G44" s="44">
        <f t="shared" ref="G44:J44" si="16">G41+G43</f>
        <v>1.8</v>
      </c>
      <c r="H44" s="90">
        <f t="shared" si="16"/>
        <v>21</v>
      </c>
      <c r="I44" s="44">
        <f t="shared" si="16"/>
        <v>22.6</v>
      </c>
      <c r="J44" s="90">
        <f t="shared" si="16"/>
        <v>-10</v>
      </c>
      <c r="K44" s="44">
        <f t="shared" ref="K44:P44" si="17">K41+K43</f>
        <v>0</v>
      </c>
      <c r="L44" s="90">
        <f t="shared" si="17"/>
        <v>0</v>
      </c>
      <c r="M44" s="44">
        <f t="shared" si="17"/>
        <v>0</v>
      </c>
      <c r="N44" s="90">
        <f t="shared" si="17"/>
        <v>0</v>
      </c>
      <c r="O44" s="44">
        <f t="shared" si="17"/>
        <v>0</v>
      </c>
      <c r="P44" s="90">
        <f t="shared" si="17"/>
        <v>0</v>
      </c>
    </row>
    <row r="45" spans="1:16" ht="14.1" customHeight="1">
      <c r="A45" s="9" t="s">
        <v>213</v>
      </c>
    </row>
    <row r="46" spans="1:16" ht="14.1" customHeight="1">
      <c r="A46" s="9" t="s">
        <v>214</v>
      </c>
    </row>
    <row r="47" spans="1:16">
      <c r="A47" s="196"/>
    </row>
  </sheetData>
  <mergeCells count="15">
    <mergeCell ref="G6:H6"/>
    <mergeCell ref="I6:J6"/>
    <mergeCell ref="M6:N6"/>
    <mergeCell ref="O6:P6"/>
    <mergeCell ref="A8:A14"/>
    <mergeCell ref="B9:B14"/>
    <mergeCell ref="E6:F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0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2017-07-03T02:43:00Z</cp:lastPrinted>
  <dcterms:created xsi:type="dcterms:W3CDTF">1999-07-06T05:17:05Z</dcterms:created>
  <dcterms:modified xsi:type="dcterms:W3CDTF">2021-09-27T00:16:44Z</dcterms:modified>
</cp:coreProperties>
</file>