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fn.IFERROR" hidden="1">#NAME?</definedName>
    <definedName name="_xlnm.Print_Area" localSheetId="0">'1.普通会計予算'!$A$1:$I$42</definedName>
    <definedName name="_xlnm.Print_Area" localSheetId="1">'2.公営企業会計予算'!$A$1:$S$50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'4.公営企業会計決算'!$A$1:$S$49</definedName>
    <definedName name="_xlnm.Print_Area" localSheetId="5">'5.三セク決算'!$A$1:$T$46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Q19" authorId="0">
      <text>
        <r>
          <rPr>
            <b/>
            <sz val="9"/>
            <rFont val="ＭＳ Ｐゴシック"/>
            <family val="3"/>
          </rPr>
          <t>admin:</t>
        </r>
        <r>
          <rPr>
            <sz val="9"/>
            <rFont val="ＭＳ Ｐゴシック"/>
            <family val="3"/>
          </rPr>
          <t xml:space="preserve">
25,530だったものを修正
</t>
        </r>
      </text>
    </comment>
  </commentList>
</comments>
</file>

<file path=xl/sharedStrings.xml><?xml version="1.0" encoding="utf-8"?>
<sst xmlns="http://schemas.openxmlformats.org/spreadsheetml/2006/main" count="544" uniqueCount="313">
  <si>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</si>
  <si>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</si>
  <si>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</si>
  <si>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</si>
  <si>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</si>
  <si>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</si>
  <si>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</si>
  <si>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</si>
  <si>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</si>
  <si>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</si>
  <si>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</si>
  <si>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</si>
  <si>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</si>
  <si>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</si>
  <si>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</si>
  <si>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</si>
  <si>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</si>
  <si>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</si>
  <si>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</si>
  <si>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</si>
  <si>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</si>
  <si>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</si>
  <si>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</si>
  <si>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</si>
  <si>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</si>
  <si>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</si>
  <si>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</si>
  <si>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</si>
  <si>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</si>
  <si>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</si>
  <si>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</si>
  <si>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</si>
  <si>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</si>
  <si>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</si>
  <si>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</si>
  <si>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</si>
  <si>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</si>
  <si>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</si>
  <si>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</si>
  <si>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</si>
  <si>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</si>
  <si>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</si>
  <si>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</si>
  <si>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</si>
  <si>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</si>
  <si>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</si>
  <si>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</si>
  <si>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</si>
  <si>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</si>
  <si>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</si>
  <si>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</si>
  <si>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</si>
  <si>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</si>
  <si>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</si>
  <si>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</si>
  <si>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</si>
  <si>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</si>
  <si>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</si>
  <si>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</si>
  <si>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</si>
  <si>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</si>
  <si>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</si>
  <si>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</si>
  <si>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</si>
  <si>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</si>
  <si>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</si>
  <si>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</si>
  <si>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</si>
  <si>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</si>
  <si>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</si>
  <si>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</si>
  <si>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</si>
  <si>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</si>
  <si>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</si>
  <si>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</si>
  <si>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</si>
  <si>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</si>
  <si>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</si>
  <si>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</si>
  <si>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</si>
  <si>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</si>
  <si>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</si>
  <si>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</si>
  <si>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</si>
  <si>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</si>
  <si>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</si>
  <si>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</si>
  <si>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</si>
  <si>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</si>
  <si>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</si>
  <si>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</si>
  <si>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</si>
  <si>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</si>
  <si>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</si>
  <si>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</si>
  <si>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</si>
  <si>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</si>
  <si>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</si>
  <si>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</si>
  <si>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</si>
  <si>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</si>
  <si>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</si>
  <si>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</si>
  <si>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</si>
  <si>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</si>
  <si>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</si>
  <si>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</si>
  <si>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</si>
  <si>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</si>
  <si>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</si>
  <si>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</si>
  <si>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</si>
  <si>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</si>
  <si>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</si>
  <si>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</si>
  <si>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</si>
  <si>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</si>
  <si>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</si>
  <si>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</si>
  <si>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</si>
  <si>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</si>
  <si>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</si>
  <si>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</si>
  <si>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</si>
  <si>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</si>
  <si>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</si>
  <si>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</si>
  <si>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</si>
  <si>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</si>
  <si>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</si>
  <si>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</si>
  <si>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</si>
  <si>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</si>
  <si>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</si>
  <si>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</si>
  <si>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</si>
  <si>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</si>
  <si>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</si>
  <si>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</si>
  <si>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</si>
  <si>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</si>
  <si>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</si>
  <si>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</si>
  <si>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</si>
  <si>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</si>
  <si>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</si>
  <si>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</si>
  <si>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</si>
  <si>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</si>
  <si>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</si>
  <si>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</si>
  <si>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</si>
  <si>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</si>
  <si>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</si>
  <si>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</si>
  <si>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</si>
  <si>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</si>
  <si>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</si>
  <si>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</si>
  <si>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</si>
  <si>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</si>
  <si>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</si>
  <si>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</si>
  <si>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</si>
  <si>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</si>
  <si>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</si>
  <si>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</si>
  <si>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</si>
  <si>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</si>
  <si>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</si>
  <si>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</si>
  <si>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</si>
  <si>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</si>
  <si>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</si>
  <si>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</si>
  <si>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</si>
  <si>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</si>
  <si>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</si>
  <si>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</si>
  <si>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</si>
  <si>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</si>
  <si>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</si>
  <si>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</si>
  <si>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</si>
  <si>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</si>
  <si>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</si>
  <si>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</si>
  <si>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</si>
  <si>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</si>
  <si>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</si>
  <si>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</si>
  <si>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</si>
  <si>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</si>
  <si>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</si>
  <si>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</si>
  <si>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</si>
  <si>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</si>
  <si>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</si>
  <si>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</si>
  <si>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</si>
  <si>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</si>
  <si>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</si>
  <si>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</si>
  <si>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</si>
  <si>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</si>
  <si>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</si>
  <si>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</si>
  <si>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</si>
  <si>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</si>
  <si>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</si>
  <si>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</si>
  <si>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</si>
  <si>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</si>
  <si>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</si>
  <si>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</si>
  <si>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</si>
  <si>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</si>
  <si>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</si>
  <si>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</si>
  <si>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</si>
  <si>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</si>
  <si>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</si>
  <si>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</si>
  <si>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</si>
  <si>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</si>
  <si>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</si>
  <si>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</si>
  <si>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</si>
  <si>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</si>
  <si>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</si>
  <si>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</si>
  <si>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</si>
  <si>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</si>
  <si>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</si>
  <si>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</si>
  <si>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</si>
  <si>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</si>
  <si>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</si>
  <si>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</si>
  <si>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</si>
  <si>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</si>
  <si>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</si>
  <si>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</si>
  <si>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</si>
  <si>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</si>
  <si>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</si>
  <si>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</si>
  <si>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</si>
  <si>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</si>
  <si>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</si>
  <si>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</si>
  <si>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</si>
  <si>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</si>
  <si>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</si>
  <si>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</si>
  <si>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</si>
  <si>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</si>
  <si>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</si>
  <si>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</si>
  <si>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</si>
  <si>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</si>
  <si>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</si>
  <si>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</si>
  <si>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</si>
  <si>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</si>
  <si>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</si>
  <si>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</si>
  <si>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</si>
  <si>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</si>
  <si>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</si>
  <si>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</si>
  <si>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</si>
  <si>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</si>
  <si>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</si>
  <si>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28年度</t>
  </si>
  <si>
    <t>26年度</t>
  </si>
  <si>
    <t>27年度</t>
  </si>
  <si>
    <t>（1）平成30年度普通会計予算の状況</t>
  </si>
  <si>
    <t>平成30年度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</si>
  <si>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</si>
  <si>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</si>
  <si>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</si>
  <si>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</si>
  <si>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</si>
  <si>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</si>
  <si>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</si>
  <si>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</si>
  <si>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</si>
  <si>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30年度</t>
  </si>
  <si>
    <t>下水道事業会計</t>
  </si>
  <si>
    <t>-</t>
  </si>
  <si>
    <t>横浜市住宅供給公社</t>
  </si>
  <si>
    <t>横浜シティ・エア・ターミナル株式会社</t>
  </si>
  <si>
    <t>横浜高速鉄道株式会社</t>
  </si>
  <si>
    <t>株式会社横浜シーサイドライン</t>
  </si>
  <si>
    <t>横浜ベイサイドマリーナ株式会社</t>
  </si>
  <si>
    <t>横浜交通開発株式会社</t>
  </si>
  <si>
    <t>横浜港埠頭株式会社</t>
  </si>
  <si>
    <t>横浜ウォーター株式会社</t>
  </si>
  <si>
    <t>埋立事業会計</t>
  </si>
  <si>
    <t>水道事業会計</t>
  </si>
  <si>
    <t>工業用水道事業会計</t>
  </si>
  <si>
    <t>自動車事業会計</t>
  </si>
  <si>
    <t>高速鉄道事業会計</t>
  </si>
  <si>
    <t>病院事業会計</t>
  </si>
  <si>
    <t>風力発電事業費会計</t>
  </si>
  <si>
    <t>中央卸売市場費会計</t>
  </si>
  <si>
    <t>中央と畜場費会計</t>
  </si>
  <si>
    <t>自動車駐車場事業費会計</t>
  </si>
  <si>
    <t>港湾整備事業費会計</t>
  </si>
  <si>
    <t>市街地開発事業費会計</t>
  </si>
  <si>
    <t>下水道事業会計</t>
  </si>
  <si>
    <t>横浜市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</si>
</sst>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Font="1" applyBorder="1" applyAlignment="1">
      <alignment vertical="center"/>
    </xf>
    <xf numFmtId="214" fontId="0" fillId="0" borderId="11" xfId="48" applyNumberFormat="1" applyFont="1" applyBorder="1" applyAlignment="1">
      <alignment vertical="center"/>
    </xf>
    <xf numFmtId="214" fontId="0" fillId="0" borderId="58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9" xfId="48" applyNumberFormat="1" applyFont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214" fontId="0" fillId="0" borderId="60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>
      <alignment vertical="center"/>
    </xf>
    <xf numFmtId="214" fontId="0" fillId="0" borderId="62" xfId="48" applyNumberFormat="1" applyFont="1" applyBorder="1" applyAlignment="1">
      <alignment vertical="center"/>
    </xf>
    <xf numFmtId="214" fontId="0" fillId="0" borderId="60" xfId="48" applyNumberFormat="1" applyFont="1" applyBorder="1" applyAlignment="1">
      <alignment vertical="center"/>
    </xf>
    <xf numFmtId="214" fontId="0" fillId="0" borderId="58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3" xfId="48" applyNumberFormat="1" applyFont="1" applyBorder="1" applyAlignment="1">
      <alignment vertical="center"/>
    </xf>
    <xf numFmtId="214" fontId="0" fillId="0" borderId="64" xfId="48" applyNumberFormat="1" applyFont="1" applyBorder="1" applyAlignment="1">
      <alignment vertical="center"/>
    </xf>
    <xf numFmtId="214" fontId="0" fillId="0" borderId="22" xfId="48" applyNumberFormat="1" applyFont="1" applyBorder="1" applyAlignment="1">
      <alignment vertical="center"/>
    </xf>
    <xf numFmtId="214" fontId="0" fillId="0" borderId="65" xfId="48" applyNumberFormat="1" applyFon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66" xfId="48" applyNumberFormat="1" applyFon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Font="1" applyBorder="1" applyAlignment="1">
      <alignment vertical="center"/>
    </xf>
    <xf numFmtId="214" fontId="0" fillId="0" borderId="36" xfId="48" applyNumberFormat="1" applyFon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Font="1" applyBorder="1" applyAlignment="1">
      <alignment vertical="center"/>
    </xf>
    <xf numFmtId="214" fontId="0" fillId="0" borderId="17" xfId="48" applyNumberFormat="1" applyFont="1" applyBorder="1" applyAlignment="1">
      <alignment vertical="center"/>
    </xf>
    <xf numFmtId="214" fontId="0" fillId="0" borderId="12" xfId="48" applyNumberFormat="1" applyFon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Font="1" applyBorder="1" applyAlignment="1">
      <alignment vertical="center"/>
    </xf>
    <xf numFmtId="214" fontId="0" fillId="0" borderId="64" xfId="48" applyNumberFormat="1" applyFont="1" applyBorder="1" applyAlignment="1" quotePrefix="1">
      <alignment horizontal="right" vertical="center"/>
    </xf>
    <xf numFmtId="41" fontId="0" fillId="0" borderId="67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67" xfId="0" applyNumberFormat="1" applyBorder="1" applyAlignment="1">
      <alignment vertical="center"/>
    </xf>
    <xf numFmtId="38" fontId="0" fillId="0" borderId="67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7" xfId="0" applyNumberFormat="1" applyBorder="1" applyAlignment="1">
      <alignment vertical="center"/>
    </xf>
    <xf numFmtId="41" fontId="0" fillId="0" borderId="67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9" xfId="0" applyNumberFormat="1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41" fontId="0" fillId="0" borderId="72" xfId="0" applyNumberFormat="1" applyBorder="1" applyAlignment="1">
      <alignment horizontal="center" vertical="center" shrinkToFit="1"/>
    </xf>
    <xf numFmtId="41" fontId="0" fillId="0" borderId="72" xfId="0" applyNumberFormat="1" applyBorder="1" applyAlignment="1">
      <alignment horizontal="center" vertical="center"/>
    </xf>
    <xf numFmtId="214" fontId="0" fillId="0" borderId="73" xfId="0" applyNumberFormat="1" applyBorder="1" applyAlignment="1">
      <alignment vertical="center"/>
    </xf>
    <xf numFmtId="214" fontId="0" fillId="0" borderId="73" xfId="48" applyNumberFormat="1" applyFont="1" applyFill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Font="1" applyBorder="1" applyAlignment="1">
      <alignment horizontal="right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on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Fon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7" xfId="0" applyNumberFormat="1" applyBorder="1" applyAlignment="1">
      <alignment horizontal="right" vertical="center"/>
    </xf>
    <xf numFmtId="214" fontId="0" fillId="0" borderId="72" xfId="0" applyNumberFormat="1" applyBorder="1" applyAlignment="1">
      <alignment vertical="center"/>
    </xf>
    <xf numFmtId="214" fontId="0" fillId="0" borderId="72" xfId="48" applyNumberFormat="1" applyFont="1" applyBorder="1" applyAlignment="1">
      <alignment horizontal="right" vertical="center"/>
    </xf>
    <xf numFmtId="218" fontId="0" fillId="0" borderId="74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3" xfId="48" applyNumberFormat="1" applyFon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4" xfId="0" applyNumberFormat="1" applyBorder="1" applyAlignment="1">
      <alignment vertical="center"/>
    </xf>
    <xf numFmtId="219" fontId="0" fillId="0" borderId="74" xfId="48" applyNumberFormat="1" applyFon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Fon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Font="1" applyBorder="1" applyAlignment="1">
      <alignment vertical="center"/>
    </xf>
    <xf numFmtId="41" fontId="0" fillId="0" borderId="77" xfId="0" applyNumberFormat="1" applyBorder="1" applyAlignment="1">
      <alignment vertical="center"/>
    </xf>
    <xf numFmtId="215" fontId="0" fillId="0" borderId="72" xfId="0" applyNumberFormat="1" applyBorder="1" applyAlignment="1">
      <alignment vertical="center"/>
    </xf>
    <xf numFmtId="215" fontId="0" fillId="0" borderId="72" xfId="48" applyNumberFormat="1" applyFont="1" applyBorder="1" applyAlignment="1">
      <alignment vertical="center"/>
    </xf>
    <xf numFmtId="215" fontId="0" fillId="0" borderId="76" xfId="48" applyNumberFormat="1" applyFon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214" fontId="0" fillId="0" borderId="16" xfId="0" applyNumberFormat="1" applyBorder="1" applyAlignment="1" quotePrefix="1">
      <alignment horizontal="right" vertical="center"/>
    </xf>
    <xf numFmtId="214" fontId="0" fillId="0" borderId="64" xfId="0" applyNumberFormat="1" applyBorder="1" applyAlignment="1" quotePrefix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1" xfId="0" applyNumberFormat="1" applyBorder="1" applyAlignment="1">
      <alignment horizontal="center" vertical="center"/>
    </xf>
    <xf numFmtId="41" fontId="0" fillId="0" borderId="69" xfId="0" applyNumberFormat="1" applyFont="1" applyBorder="1" applyAlignment="1">
      <alignment vertical="center"/>
    </xf>
    <xf numFmtId="0" fontId="0" fillId="0" borderId="70" xfId="0" applyBorder="1" applyAlignment="1">
      <alignment horizontal="distributed" vertical="center"/>
    </xf>
    <xf numFmtId="214" fontId="0" fillId="0" borderId="78" xfId="48" applyNumberFormat="1" applyFont="1" applyBorder="1" applyAlignment="1">
      <alignment horizontal="center" vertical="center"/>
    </xf>
    <xf numFmtId="214" fontId="0" fillId="0" borderId="79" xfId="48" applyNumberFormat="1" applyFont="1" applyBorder="1" applyAlignment="1">
      <alignment horizontal="center" vertical="center"/>
    </xf>
    <xf numFmtId="214" fontId="0" fillId="0" borderId="80" xfId="48" applyNumberFormat="1" applyFont="1" applyBorder="1" applyAlignment="1">
      <alignment horizontal="center" vertical="center"/>
    </xf>
    <xf numFmtId="214" fontId="0" fillId="0" borderId="19" xfId="48" applyNumberFormat="1" applyFont="1" applyBorder="1" applyAlignment="1">
      <alignment horizontal="center" vertical="center"/>
    </xf>
    <xf numFmtId="214" fontId="0" fillId="0" borderId="18" xfId="48" applyNumberFormat="1" applyFont="1" applyBorder="1" applyAlignment="1">
      <alignment horizontal="center" vertical="center"/>
    </xf>
    <xf numFmtId="214" fontId="0" fillId="0" borderId="63" xfId="48" applyNumberFormat="1" applyFont="1" applyBorder="1" applyAlignment="1">
      <alignment horizontal="center" vertical="center"/>
    </xf>
    <xf numFmtId="214" fontId="0" fillId="0" borderId="58" xfId="48" applyNumberFormat="1" applyFont="1" applyBorder="1" applyAlignment="1">
      <alignment horizontal="center" vertical="center"/>
    </xf>
    <xf numFmtId="214" fontId="0" fillId="0" borderId="16" xfId="48" applyNumberFormat="1" applyFont="1" applyBorder="1" applyAlignment="1">
      <alignment horizontal="center" vertical="center"/>
    </xf>
    <xf numFmtId="214" fontId="0" fillId="0" borderId="64" xfId="48" applyNumberFormat="1" applyFont="1" applyBorder="1" applyAlignment="1">
      <alignment horizontal="center" vertical="center"/>
    </xf>
    <xf numFmtId="214" fontId="0" fillId="0" borderId="60" xfId="48" applyNumberFormat="1" applyFont="1" applyBorder="1" applyAlignment="1">
      <alignment horizontal="center" vertical="center"/>
    </xf>
    <xf numFmtId="214" fontId="0" fillId="0" borderId="35" xfId="48" applyNumberFormat="1" applyFont="1" applyBorder="1" applyAlignment="1">
      <alignment horizontal="center" vertical="center"/>
    </xf>
    <xf numFmtId="214" fontId="0" fillId="0" borderId="22" xfId="48" applyNumberFormat="1" applyFont="1" applyBorder="1" applyAlignment="1">
      <alignment horizontal="center" vertical="center"/>
    </xf>
    <xf numFmtId="214" fontId="0" fillId="0" borderId="81" xfId="48" applyNumberFormat="1" applyFont="1" applyBorder="1" applyAlignment="1">
      <alignment vertical="center"/>
    </xf>
    <xf numFmtId="214" fontId="0" fillId="0" borderId="42" xfId="48" applyNumberFormat="1" applyFont="1" applyBorder="1" applyAlignment="1">
      <alignment vertical="center"/>
    </xf>
    <xf numFmtId="214" fontId="0" fillId="0" borderId="82" xfId="48" applyNumberFormat="1" applyFon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64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Font="1" applyBorder="1" applyAlignment="1">
      <alignment vertical="center"/>
    </xf>
    <xf numFmtId="214" fontId="0" fillId="0" borderId="69" xfId="48" applyNumberFormat="1" applyFon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215" fontId="0" fillId="0" borderId="80" xfId="48" applyNumberFormat="1" applyFont="1" applyBorder="1" applyAlignment="1">
      <alignment vertical="center"/>
    </xf>
    <xf numFmtId="215" fontId="0" fillId="0" borderId="83" xfId="48" applyNumberFormat="1" applyFont="1" applyBorder="1" applyAlignment="1">
      <alignment vertical="center"/>
    </xf>
    <xf numFmtId="0" fontId="0" fillId="0" borderId="8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3" xfId="48" applyNumberFormat="1" applyFont="1" applyBorder="1" applyAlignment="1">
      <alignment vertical="center"/>
    </xf>
    <xf numFmtId="215" fontId="0" fillId="0" borderId="8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214" fontId="0" fillId="0" borderId="83" xfId="48" applyNumberFormat="1" applyFont="1" applyBorder="1" applyAlignment="1">
      <alignment vertical="center"/>
    </xf>
    <xf numFmtId="214" fontId="0" fillId="0" borderId="21" xfId="48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14" fontId="0" fillId="0" borderId="61" xfId="48" applyNumberFormat="1" applyBorder="1" applyAlignment="1">
      <alignment vertical="center"/>
    </xf>
    <xf numFmtId="214" fontId="0" fillId="0" borderId="57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19" xfId="48" applyNumberFormat="1" applyBorder="1" applyAlignment="1">
      <alignment vertical="center"/>
    </xf>
    <xf numFmtId="214" fontId="0" fillId="0" borderId="58" xfId="48" applyNumberFormat="1" applyFont="1" applyBorder="1" applyAlignment="1" quotePrefix="1">
      <alignment horizontal="right"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14" xfId="48" applyNumberFormat="1" applyBorder="1" applyAlignment="1">
      <alignment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71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7" xfId="0" applyNumberFormat="1" applyFont="1" applyBorder="1" applyAlignment="1">
      <alignment horizontal="center" vertical="center"/>
    </xf>
    <xf numFmtId="217" fontId="10" fillId="0" borderId="85" xfId="48" applyNumberFormat="1" applyFont="1" applyBorder="1" applyAlignment="1">
      <alignment vertical="center" textRotation="255"/>
    </xf>
    <xf numFmtId="0" fontId="13" fillId="0" borderId="86" xfId="61" applyFont="1" applyBorder="1" applyAlignment="1">
      <alignment vertical="center"/>
      <protection/>
    </xf>
    <xf numFmtId="0" fontId="13" fillId="0" borderId="68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0" borderId="56" xfId="48" applyNumberFormat="1" applyFon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214" fontId="0" fillId="0" borderId="62" xfId="48" applyNumberFormat="1" applyFont="1" applyBorder="1" applyAlignment="1">
      <alignment vertical="center"/>
    </xf>
    <xf numFmtId="214" fontId="0" fillId="0" borderId="63" xfId="0" applyNumberFormat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6" xfId="48" applyNumberFormat="1" applyFont="1" applyBorder="1" applyAlignment="1">
      <alignment vertical="center" textRotation="255"/>
    </xf>
    <xf numFmtId="217" fontId="10" fillId="0" borderId="68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3" fillId="0" borderId="86" xfId="61" applyFont="1" applyBorder="1" applyAlignment="1">
      <alignment vertical="center" textRotation="255"/>
      <protection/>
    </xf>
    <xf numFmtId="0" fontId="13" fillId="0" borderId="68" xfId="61" applyFont="1" applyBorder="1" applyAlignment="1">
      <alignment vertical="center" textRotation="255"/>
      <protection/>
    </xf>
    <xf numFmtId="203" fontId="0" fillId="0" borderId="15" xfId="0" applyNumberFormat="1" applyFont="1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41" fontId="0" fillId="0" borderId="23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:D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0" width="15.09765625" style="1" bestFit="1" customWidth="1"/>
    <col min="11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81" t="s">
        <v>0</v>
      </c>
      <c r="B1" s="281"/>
      <c r="C1" s="281"/>
      <c r="D1" s="281"/>
      <c r="E1" s="42" t="s">
        <v>312</v>
      </c>
      <c r="F1" s="2"/>
      <c r="AA1" s="297" t="s">
        <v>105</v>
      </c>
      <c r="AB1" s="297"/>
    </row>
    <row r="2" spans="27:37" ht="13.5">
      <c r="AA2" s="296" t="s">
        <v>106</v>
      </c>
      <c r="AB2" s="296"/>
      <c r="AC2" s="290" t="s">
        <v>107</v>
      </c>
      <c r="AD2" s="287" t="s">
        <v>108</v>
      </c>
      <c r="AE2" s="298"/>
      <c r="AF2" s="299"/>
      <c r="AG2" s="296" t="s">
        <v>109</v>
      </c>
      <c r="AH2" s="296" t="s">
        <v>110</v>
      </c>
      <c r="AI2" s="296" t="s">
        <v>111</v>
      </c>
      <c r="AJ2" s="296" t="s">
        <v>112</v>
      </c>
      <c r="AK2" s="296" t="s">
        <v>113</v>
      </c>
    </row>
    <row r="3" spans="1:37" ht="14.25">
      <c r="A3" s="22" t="s">
        <v>104</v>
      </c>
      <c r="AA3" s="296"/>
      <c r="AB3" s="296"/>
      <c r="AC3" s="292"/>
      <c r="AD3" s="144"/>
      <c r="AE3" s="143" t="s">
        <v>126</v>
      </c>
      <c r="AF3" s="143" t="s">
        <v>127</v>
      </c>
      <c r="AG3" s="296"/>
      <c r="AH3" s="296"/>
      <c r="AI3" s="296"/>
      <c r="AJ3" s="296"/>
      <c r="AK3" s="296"/>
    </row>
    <row r="4" spans="27:38" ht="13.5">
      <c r="AA4" s="290" t="str">
        <f>E1</f>
        <v>横浜市</v>
      </c>
      <c r="AB4" s="145" t="s">
        <v>114</v>
      </c>
      <c r="AC4" s="146">
        <f>F22</f>
        <v>1748483</v>
      </c>
      <c r="AD4" s="146">
        <f>F9</f>
        <v>810604</v>
      </c>
      <c r="AE4" s="146">
        <f>F10</f>
        <v>440571</v>
      </c>
      <c r="AF4" s="146">
        <f>F13</f>
        <v>270491</v>
      </c>
      <c r="AG4" s="146">
        <f>F14</f>
        <v>8511</v>
      </c>
      <c r="AH4" s="146">
        <f>F15</f>
        <v>22000</v>
      </c>
      <c r="AI4" s="146">
        <f>F17</f>
        <v>305297</v>
      </c>
      <c r="AJ4" s="146">
        <f>F20</f>
        <v>180935</v>
      </c>
      <c r="AK4" s="146">
        <f>F21</f>
        <v>252466</v>
      </c>
      <c r="AL4" s="147"/>
    </row>
    <row r="5" spans="1:37" ht="13.5">
      <c r="A5" s="21" t="s">
        <v>277</v>
      </c>
      <c r="AA5" s="291"/>
      <c r="AB5" s="145" t="s">
        <v>115</v>
      </c>
      <c r="AC5" s="148"/>
      <c r="AD5" s="148">
        <f>G9</f>
        <v>46.36041642955636</v>
      </c>
      <c r="AE5" s="148">
        <f>G10</f>
        <v>25.197328198215253</v>
      </c>
      <c r="AF5" s="148">
        <f>G13</f>
        <v>15.47003888513643</v>
      </c>
      <c r="AG5" s="148">
        <f>G14</f>
        <v>0.4867648126976356</v>
      </c>
      <c r="AH5" s="148">
        <f>G15</f>
        <v>1.2582335658968375</v>
      </c>
      <c r="AI5" s="148">
        <f>G17</f>
        <v>17.46067877125485</v>
      </c>
      <c r="AJ5" s="148">
        <f>G20</f>
        <v>10.348113192979286</v>
      </c>
      <c r="AK5" s="148">
        <f>G21</f>
        <v>14.439145247623225</v>
      </c>
    </row>
    <row r="6" spans="1:37" ht="14.25">
      <c r="A6" s="3"/>
      <c r="G6" s="285" t="s">
        <v>128</v>
      </c>
      <c r="H6" s="286"/>
      <c r="I6" s="286"/>
      <c r="AA6" s="292"/>
      <c r="AB6" s="145" t="s">
        <v>116</v>
      </c>
      <c r="AC6" s="148">
        <f>I22</f>
        <v>4.379006034759114</v>
      </c>
      <c r="AD6" s="148">
        <f>I9</f>
        <v>13.171595270439118</v>
      </c>
      <c r="AE6" s="148">
        <f>I10</f>
        <v>25.756702137376685</v>
      </c>
      <c r="AF6" s="148">
        <f>I13</f>
        <v>1.7537589954444321</v>
      </c>
      <c r="AG6" s="148">
        <f>I14</f>
        <v>1.7818703659411517</v>
      </c>
      <c r="AH6" s="148">
        <f>I15</f>
        <v>4.761904761904767</v>
      </c>
      <c r="AI6" s="148">
        <f>I17</f>
        <v>3.4175903092057203</v>
      </c>
      <c r="AJ6" s="148">
        <f>I20</f>
        <v>16.69837789028992</v>
      </c>
      <c r="AK6" s="148">
        <f>I21</f>
        <v>-23.27683924864995</v>
      </c>
    </row>
    <row r="7" spans="1:9" ht="27" customHeight="1">
      <c r="A7" s="19"/>
      <c r="B7" s="5"/>
      <c r="C7" s="5"/>
      <c r="D7" s="5"/>
      <c r="E7" s="23"/>
      <c r="F7" s="62" t="s">
        <v>278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282" t="s">
        <v>80</v>
      </c>
      <c r="B9" s="282" t="s">
        <v>81</v>
      </c>
      <c r="C9" s="47" t="s">
        <v>3</v>
      </c>
      <c r="D9" s="48"/>
      <c r="E9" s="49"/>
      <c r="F9" s="76">
        <v>810604</v>
      </c>
      <c r="G9" s="77">
        <f aca="true" t="shared" si="0" ref="G9:G22">F9/$F$22*100</f>
        <v>46.36041642955636</v>
      </c>
      <c r="H9" s="86">
        <v>716261</v>
      </c>
      <c r="I9" s="79">
        <f aca="true" t="shared" si="1" ref="I9:I21">(F9/H9-1)*100</f>
        <v>13.171595270439118</v>
      </c>
      <c r="AA9" s="293" t="s">
        <v>105</v>
      </c>
      <c r="AB9" s="294"/>
      <c r="AC9" s="295" t="s">
        <v>117</v>
      </c>
    </row>
    <row r="10" spans="1:37" ht="18" customHeight="1">
      <c r="A10" s="283"/>
      <c r="B10" s="283"/>
      <c r="C10" s="8"/>
      <c r="D10" s="50" t="s">
        <v>22</v>
      </c>
      <c r="E10" s="30"/>
      <c r="F10" s="80">
        <v>440571</v>
      </c>
      <c r="G10" s="81">
        <f t="shared" si="0"/>
        <v>25.197328198215253</v>
      </c>
      <c r="H10" s="86">
        <v>350336</v>
      </c>
      <c r="I10" s="83">
        <f t="shared" si="1"/>
        <v>25.756702137376685</v>
      </c>
      <c r="AA10" s="296" t="s">
        <v>106</v>
      </c>
      <c r="AB10" s="296"/>
      <c r="AC10" s="295"/>
      <c r="AD10" s="287" t="s">
        <v>118</v>
      </c>
      <c r="AE10" s="298"/>
      <c r="AF10" s="299"/>
      <c r="AG10" s="287" t="s">
        <v>119</v>
      </c>
      <c r="AH10" s="288"/>
      <c r="AI10" s="289"/>
      <c r="AJ10" s="287" t="s">
        <v>120</v>
      </c>
      <c r="AK10" s="289"/>
    </row>
    <row r="11" spans="1:37" ht="18" customHeight="1">
      <c r="A11" s="283"/>
      <c r="B11" s="283"/>
      <c r="C11" s="34"/>
      <c r="D11" s="35"/>
      <c r="E11" s="33" t="s">
        <v>23</v>
      </c>
      <c r="F11" s="84">
        <v>376880</v>
      </c>
      <c r="G11" s="85">
        <f t="shared" si="0"/>
        <v>21.554684832509093</v>
      </c>
      <c r="H11" s="86">
        <v>290373</v>
      </c>
      <c r="I11" s="87">
        <f t="shared" si="1"/>
        <v>29.791681733494514</v>
      </c>
      <c r="AA11" s="296"/>
      <c r="AB11" s="296"/>
      <c r="AC11" s="293"/>
      <c r="AD11" s="144"/>
      <c r="AE11" s="143" t="s">
        <v>121</v>
      </c>
      <c r="AF11" s="143" t="s">
        <v>122</v>
      </c>
      <c r="AG11" s="144"/>
      <c r="AH11" s="143" t="s">
        <v>123</v>
      </c>
      <c r="AI11" s="143" t="s">
        <v>124</v>
      </c>
      <c r="AJ11" s="144"/>
      <c r="AK11" s="149" t="s">
        <v>125</v>
      </c>
    </row>
    <row r="12" spans="1:38" ht="18" customHeight="1">
      <c r="A12" s="283"/>
      <c r="B12" s="283"/>
      <c r="C12" s="34"/>
      <c r="D12" s="36"/>
      <c r="E12" s="33" t="s">
        <v>24</v>
      </c>
      <c r="F12" s="84">
        <v>40897</v>
      </c>
      <c r="G12" s="85">
        <f>F12/$F$22*100</f>
        <v>2.3389990065674073</v>
      </c>
      <c r="H12" s="86">
        <v>37496</v>
      </c>
      <c r="I12" s="87">
        <f t="shared" si="1"/>
        <v>9.070300832088751</v>
      </c>
      <c r="AA12" s="290" t="str">
        <f>E1</f>
        <v>横浜市</v>
      </c>
      <c r="AB12" s="145" t="s">
        <v>114</v>
      </c>
      <c r="AC12" s="146">
        <f>F40</f>
        <v>1747481</v>
      </c>
      <c r="AD12" s="146">
        <f>F23</f>
        <v>1011633</v>
      </c>
      <c r="AE12" s="146">
        <f>F24</f>
        <v>357303</v>
      </c>
      <c r="AF12" s="146">
        <f>F26</f>
        <v>195110</v>
      </c>
      <c r="AG12" s="146">
        <f>F27</f>
        <v>493965</v>
      </c>
      <c r="AH12" s="146">
        <f>F28</f>
        <v>170924</v>
      </c>
      <c r="AI12" s="146">
        <f>F32</f>
        <v>5433</v>
      </c>
      <c r="AJ12" s="146">
        <f>F34</f>
        <v>241883</v>
      </c>
      <c r="AK12" s="146">
        <f>F35</f>
        <v>241883</v>
      </c>
      <c r="AL12" s="150"/>
    </row>
    <row r="13" spans="1:37" ht="18" customHeight="1">
      <c r="A13" s="283"/>
      <c r="B13" s="283"/>
      <c r="C13" s="11"/>
      <c r="D13" s="31" t="s">
        <v>25</v>
      </c>
      <c r="E13" s="32"/>
      <c r="F13" s="88">
        <v>270491</v>
      </c>
      <c r="G13" s="89">
        <f t="shared" si="0"/>
        <v>15.47003888513643</v>
      </c>
      <c r="H13" s="86">
        <v>265829</v>
      </c>
      <c r="I13" s="90">
        <f t="shared" si="1"/>
        <v>1.7537589954444321</v>
      </c>
      <c r="AA13" s="291"/>
      <c r="AB13" s="145" t="s">
        <v>115</v>
      </c>
      <c r="AC13" s="148"/>
      <c r="AD13" s="148">
        <f>G23</f>
        <v>57.890929858464844</v>
      </c>
      <c r="AE13" s="148">
        <f>G24</f>
        <v>20.446745915978486</v>
      </c>
      <c r="AF13" s="148">
        <f>G26</f>
        <v>11.165214385735812</v>
      </c>
      <c r="AG13" s="148">
        <f>G27</f>
        <v>28.267260130439187</v>
      </c>
      <c r="AH13" s="148">
        <f>G28</f>
        <v>9.78116500265239</v>
      </c>
      <c r="AI13" s="148">
        <f>G32</f>
        <v>0.3109046679191362</v>
      </c>
      <c r="AJ13" s="148">
        <f>G34</f>
        <v>13.841810011095973</v>
      </c>
      <c r="AK13" s="148">
        <f>G35</f>
        <v>13.841810011095973</v>
      </c>
    </row>
    <row r="14" spans="1:37" ht="18" customHeight="1">
      <c r="A14" s="283"/>
      <c r="B14" s="283"/>
      <c r="C14" s="52" t="s">
        <v>4</v>
      </c>
      <c r="D14" s="53"/>
      <c r="E14" s="54"/>
      <c r="F14" s="84">
        <v>8511</v>
      </c>
      <c r="G14" s="85">
        <f t="shared" si="0"/>
        <v>0.4867648126976356</v>
      </c>
      <c r="H14" s="86">
        <v>8362</v>
      </c>
      <c r="I14" s="87">
        <f t="shared" si="1"/>
        <v>1.7818703659411517</v>
      </c>
      <c r="AA14" s="292"/>
      <c r="AB14" s="145" t="s">
        <v>116</v>
      </c>
      <c r="AC14" s="148">
        <f>I40</f>
        <v>4.381626961395413</v>
      </c>
      <c r="AD14" s="148">
        <f>I23</f>
        <v>2.5216087949239574</v>
      </c>
      <c r="AE14" s="148">
        <f>I24</f>
        <v>1.5515398869953678</v>
      </c>
      <c r="AF14" s="148">
        <f>I26</f>
        <v>4.134198672103495</v>
      </c>
      <c r="AG14" s="148">
        <f>I27</f>
        <v>-0.5502337436430138</v>
      </c>
      <c r="AH14" s="148">
        <f>I28</f>
        <v>1.8775257191221417</v>
      </c>
      <c r="AI14" s="148">
        <f>I32</f>
        <v>69.5692883895131</v>
      </c>
      <c r="AJ14" s="148">
        <f>I34</f>
        <v>26.854173003702584</v>
      </c>
      <c r="AK14" s="148">
        <f>I35</f>
        <v>26.854173003702584</v>
      </c>
    </row>
    <row r="15" spans="1:9" ht="18" customHeight="1">
      <c r="A15" s="283"/>
      <c r="B15" s="283"/>
      <c r="C15" s="52" t="s">
        <v>5</v>
      </c>
      <c r="D15" s="53"/>
      <c r="E15" s="54"/>
      <c r="F15" s="84">
        <v>22000</v>
      </c>
      <c r="G15" s="85">
        <f t="shared" si="0"/>
        <v>1.2582335658968375</v>
      </c>
      <c r="H15" s="86">
        <v>21000</v>
      </c>
      <c r="I15" s="87">
        <f t="shared" si="1"/>
        <v>4.761904761904767</v>
      </c>
    </row>
    <row r="16" spans="1:9" ht="18" customHeight="1">
      <c r="A16" s="283"/>
      <c r="B16" s="283"/>
      <c r="C16" s="52" t="s">
        <v>26</v>
      </c>
      <c r="D16" s="53"/>
      <c r="E16" s="54"/>
      <c r="F16" s="84">
        <v>45187</v>
      </c>
      <c r="G16" s="85">
        <f t="shared" si="0"/>
        <v>2.5843545519172904</v>
      </c>
      <c r="H16" s="86">
        <v>49766</v>
      </c>
      <c r="I16" s="87">
        <f t="shared" si="1"/>
        <v>-9.201060965317687</v>
      </c>
    </row>
    <row r="17" spans="1:9" ht="18" customHeight="1">
      <c r="A17" s="283"/>
      <c r="B17" s="283"/>
      <c r="C17" s="52" t="s">
        <v>6</v>
      </c>
      <c r="D17" s="53"/>
      <c r="E17" s="54"/>
      <c r="F17" s="84">
        <v>305297</v>
      </c>
      <c r="G17" s="85">
        <f t="shared" si="0"/>
        <v>17.46067877125485</v>
      </c>
      <c r="H17" s="86">
        <v>295208</v>
      </c>
      <c r="I17" s="87">
        <f t="shared" si="1"/>
        <v>3.4175903092057203</v>
      </c>
    </row>
    <row r="18" spans="1:9" ht="18" customHeight="1">
      <c r="A18" s="283"/>
      <c r="B18" s="283"/>
      <c r="C18" s="52" t="s">
        <v>27</v>
      </c>
      <c r="D18" s="53"/>
      <c r="E18" s="54"/>
      <c r="F18" s="84">
        <v>74243</v>
      </c>
      <c r="G18" s="85">
        <f t="shared" si="0"/>
        <v>4.246137937858132</v>
      </c>
      <c r="H18" s="86">
        <v>72172</v>
      </c>
      <c r="I18" s="87">
        <f t="shared" si="1"/>
        <v>2.869533891259768</v>
      </c>
    </row>
    <row r="19" spans="1:9" ht="18" customHeight="1">
      <c r="A19" s="283"/>
      <c r="B19" s="283"/>
      <c r="C19" s="52" t="s">
        <v>28</v>
      </c>
      <c r="D19" s="53"/>
      <c r="E19" s="54"/>
      <c r="F19" s="84">
        <v>49240</v>
      </c>
      <c r="G19" s="85">
        <f t="shared" si="0"/>
        <v>2.816155490216376</v>
      </c>
      <c r="H19" s="86">
        <v>28254</v>
      </c>
      <c r="I19" s="87">
        <f t="shared" si="1"/>
        <v>74.27620867841722</v>
      </c>
    </row>
    <row r="20" spans="1:9" ht="18" customHeight="1">
      <c r="A20" s="283"/>
      <c r="B20" s="283"/>
      <c r="C20" s="52" t="s">
        <v>7</v>
      </c>
      <c r="D20" s="53"/>
      <c r="E20" s="54"/>
      <c r="F20" s="84">
        <v>180935</v>
      </c>
      <c r="G20" s="85">
        <f t="shared" si="0"/>
        <v>10.348113192979286</v>
      </c>
      <c r="H20" s="86">
        <v>155045</v>
      </c>
      <c r="I20" s="87">
        <f t="shared" si="1"/>
        <v>16.69837789028992</v>
      </c>
    </row>
    <row r="21" spans="1:9" ht="18" customHeight="1">
      <c r="A21" s="283"/>
      <c r="B21" s="283"/>
      <c r="C21" s="57" t="s">
        <v>8</v>
      </c>
      <c r="D21" s="58"/>
      <c r="E21" s="56"/>
      <c r="F21" s="91">
        <v>252466</v>
      </c>
      <c r="G21" s="92">
        <f t="shared" si="0"/>
        <v>14.439145247623225</v>
      </c>
      <c r="H21" s="82">
        <v>329061</v>
      </c>
      <c r="I21" s="93">
        <f t="shared" si="1"/>
        <v>-23.27683924864995</v>
      </c>
    </row>
    <row r="22" spans="1:9" ht="18" customHeight="1">
      <c r="A22" s="283"/>
      <c r="B22" s="284"/>
      <c r="C22" s="59" t="s">
        <v>9</v>
      </c>
      <c r="D22" s="37"/>
      <c r="E22" s="60"/>
      <c r="F22" s="94">
        <f>SUM(F9,F14:F21)</f>
        <v>1748483</v>
      </c>
      <c r="G22" s="95">
        <f t="shared" si="0"/>
        <v>100</v>
      </c>
      <c r="H22" s="264">
        <f>SUM(H9,H14:H21)</f>
        <v>1675129</v>
      </c>
      <c r="I22" s="248">
        <f aca="true" t="shared" si="2" ref="I22:I40">(F22/H22-1)*100</f>
        <v>4.379006034759114</v>
      </c>
    </row>
    <row r="23" spans="1:9" ht="18" customHeight="1">
      <c r="A23" s="283"/>
      <c r="B23" s="282" t="s">
        <v>82</v>
      </c>
      <c r="C23" s="4" t="s">
        <v>10</v>
      </c>
      <c r="D23" s="5"/>
      <c r="E23" s="23"/>
      <c r="F23" s="76">
        <f>SUM(F24:F26)</f>
        <v>1011633</v>
      </c>
      <c r="G23" s="77">
        <f aca="true" t="shared" si="3" ref="G23:G37">F23/$F$40*100</f>
        <v>57.890929858464844</v>
      </c>
      <c r="H23" s="78">
        <v>986751</v>
      </c>
      <c r="I23" s="96">
        <f t="shared" si="2"/>
        <v>2.5216087949239574</v>
      </c>
    </row>
    <row r="24" spans="1:9" ht="18" customHeight="1">
      <c r="A24" s="283"/>
      <c r="B24" s="283"/>
      <c r="C24" s="8"/>
      <c r="D24" s="10" t="s">
        <v>11</v>
      </c>
      <c r="E24" s="38"/>
      <c r="F24" s="84">
        <v>357303</v>
      </c>
      <c r="G24" s="85">
        <f t="shared" si="3"/>
        <v>20.446745915978486</v>
      </c>
      <c r="H24" s="86">
        <v>351844</v>
      </c>
      <c r="I24" s="87">
        <f t="shared" si="2"/>
        <v>1.5515398869953678</v>
      </c>
    </row>
    <row r="25" spans="1:9" ht="18" customHeight="1">
      <c r="A25" s="283"/>
      <c r="B25" s="283"/>
      <c r="C25" s="8"/>
      <c r="D25" s="10" t="s">
        <v>29</v>
      </c>
      <c r="E25" s="38"/>
      <c r="F25" s="84">
        <v>459220</v>
      </c>
      <c r="G25" s="85">
        <f t="shared" si="3"/>
        <v>26.278969556750546</v>
      </c>
      <c r="H25" s="86">
        <v>447543</v>
      </c>
      <c r="I25" s="87">
        <f t="shared" si="2"/>
        <v>2.6091347647041685</v>
      </c>
    </row>
    <row r="26" spans="1:9" ht="18" customHeight="1">
      <c r="A26" s="283"/>
      <c r="B26" s="283"/>
      <c r="C26" s="11"/>
      <c r="D26" s="10" t="s">
        <v>12</v>
      </c>
      <c r="E26" s="38"/>
      <c r="F26" s="84">
        <v>195110</v>
      </c>
      <c r="G26" s="85">
        <f t="shared" si="3"/>
        <v>11.165214385735812</v>
      </c>
      <c r="H26" s="86">
        <v>187364</v>
      </c>
      <c r="I26" s="87">
        <f t="shared" si="2"/>
        <v>4.134198672103495</v>
      </c>
    </row>
    <row r="27" spans="1:9" ht="18" customHeight="1">
      <c r="A27" s="283"/>
      <c r="B27" s="283"/>
      <c r="C27" s="8" t="s">
        <v>13</v>
      </c>
      <c r="D27" s="14"/>
      <c r="E27" s="25"/>
      <c r="F27" s="76">
        <f>SUM(F28:F33)</f>
        <v>493965</v>
      </c>
      <c r="G27" s="77">
        <f t="shared" si="3"/>
        <v>28.267260130439187</v>
      </c>
      <c r="H27" s="78">
        <v>496698</v>
      </c>
      <c r="I27" s="96">
        <f t="shared" si="2"/>
        <v>-0.5502337436430138</v>
      </c>
    </row>
    <row r="28" spans="1:9" ht="18" customHeight="1">
      <c r="A28" s="283"/>
      <c r="B28" s="283"/>
      <c r="C28" s="8"/>
      <c r="D28" s="10" t="s">
        <v>14</v>
      </c>
      <c r="E28" s="38"/>
      <c r="F28" s="84">
        <v>170924</v>
      </c>
      <c r="G28" s="85">
        <f t="shared" si="3"/>
        <v>9.78116500265239</v>
      </c>
      <c r="H28" s="86">
        <v>167774</v>
      </c>
      <c r="I28" s="87">
        <f t="shared" si="2"/>
        <v>1.8775257191221417</v>
      </c>
    </row>
    <row r="29" spans="1:9" ht="18" customHeight="1">
      <c r="A29" s="283"/>
      <c r="B29" s="283"/>
      <c r="C29" s="8"/>
      <c r="D29" s="10" t="s">
        <v>30</v>
      </c>
      <c r="E29" s="38"/>
      <c r="F29" s="84">
        <v>11518</v>
      </c>
      <c r="G29" s="85">
        <f t="shared" si="3"/>
        <v>0.6591201849977196</v>
      </c>
      <c r="H29" s="86">
        <v>10702</v>
      </c>
      <c r="I29" s="87">
        <f t="shared" si="2"/>
        <v>7.624743038684367</v>
      </c>
    </row>
    <row r="30" spans="1:9" ht="18" customHeight="1">
      <c r="A30" s="283"/>
      <c r="B30" s="283"/>
      <c r="C30" s="8"/>
      <c r="D30" s="10" t="s">
        <v>31</v>
      </c>
      <c r="E30" s="38"/>
      <c r="F30" s="84">
        <v>136698</v>
      </c>
      <c r="G30" s="85">
        <f t="shared" si="3"/>
        <v>7.822574322696499</v>
      </c>
      <c r="H30" s="86">
        <v>139256</v>
      </c>
      <c r="I30" s="87">
        <f t="shared" si="2"/>
        <v>-1.8369046935141076</v>
      </c>
    </row>
    <row r="31" spans="1:9" ht="18" customHeight="1">
      <c r="A31" s="283"/>
      <c r="B31" s="283"/>
      <c r="C31" s="8"/>
      <c r="D31" s="10" t="s">
        <v>32</v>
      </c>
      <c r="E31" s="38"/>
      <c r="F31" s="84">
        <v>118432</v>
      </c>
      <c r="G31" s="85">
        <f t="shared" si="3"/>
        <v>6.777298293944255</v>
      </c>
      <c r="H31" s="86">
        <v>120291</v>
      </c>
      <c r="I31" s="87">
        <f t="shared" si="2"/>
        <v>-1.5454190255297595</v>
      </c>
    </row>
    <row r="32" spans="1:9" ht="18" customHeight="1">
      <c r="A32" s="283"/>
      <c r="B32" s="283"/>
      <c r="C32" s="8"/>
      <c r="D32" s="10" t="s">
        <v>15</v>
      </c>
      <c r="E32" s="38"/>
      <c r="F32" s="84">
        <v>5433</v>
      </c>
      <c r="G32" s="85">
        <f t="shared" si="3"/>
        <v>0.3109046679191362</v>
      </c>
      <c r="H32" s="86">
        <v>3204</v>
      </c>
      <c r="I32" s="87">
        <f t="shared" si="2"/>
        <v>69.5692883895131</v>
      </c>
    </row>
    <row r="33" spans="1:9" ht="18" customHeight="1">
      <c r="A33" s="283"/>
      <c r="B33" s="283"/>
      <c r="C33" s="11"/>
      <c r="D33" s="10" t="s">
        <v>33</v>
      </c>
      <c r="E33" s="38"/>
      <c r="F33" s="84">
        <v>50960</v>
      </c>
      <c r="G33" s="85">
        <f t="shared" si="3"/>
        <v>2.916197658229188</v>
      </c>
      <c r="H33" s="86">
        <v>55471</v>
      </c>
      <c r="I33" s="87">
        <f t="shared" si="2"/>
        <v>-8.132177173658306</v>
      </c>
    </row>
    <row r="34" spans="1:9" ht="18" customHeight="1">
      <c r="A34" s="283"/>
      <c r="B34" s="283"/>
      <c r="C34" s="8" t="s">
        <v>16</v>
      </c>
      <c r="D34" s="14"/>
      <c r="E34" s="25"/>
      <c r="F34" s="76">
        <f>SUM(F35,F38:F39)</f>
        <v>241883</v>
      </c>
      <c r="G34" s="77">
        <f t="shared" si="3"/>
        <v>13.841810011095973</v>
      </c>
      <c r="H34" s="78">
        <v>190678</v>
      </c>
      <c r="I34" s="96">
        <f t="shared" si="2"/>
        <v>26.854173003702584</v>
      </c>
    </row>
    <row r="35" spans="1:9" ht="18" customHeight="1">
      <c r="A35" s="283"/>
      <c r="B35" s="283"/>
      <c r="C35" s="8"/>
      <c r="D35" s="39" t="s">
        <v>17</v>
      </c>
      <c r="E35" s="40"/>
      <c r="F35" s="80">
        <v>241883</v>
      </c>
      <c r="G35" s="81">
        <f t="shared" si="3"/>
        <v>13.841810011095973</v>
      </c>
      <c r="H35" s="82">
        <v>190678</v>
      </c>
      <c r="I35" s="83">
        <f t="shared" si="2"/>
        <v>26.854173003702584</v>
      </c>
    </row>
    <row r="36" spans="1:9" ht="18" customHeight="1">
      <c r="A36" s="283"/>
      <c r="B36" s="283"/>
      <c r="C36" s="8"/>
      <c r="D36" s="41"/>
      <c r="E36" s="132" t="s">
        <v>103</v>
      </c>
      <c r="F36" s="84">
        <v>72863</v>
      </c>
      <c r="G36" s="85">
        <f t="shared" si="3"/>
        <v>4.169601844025772</v>
      </c>
      <c r="H36" s="86">
        <v>80098</v>
      </c>
      <c r="I36" s="87">
        <f>(F36/H36-1)*100</f>
        <v>-9.032684960922865</v>
      </c>
    </row>
    <row r="37" spans="1:9" ht="18" customHeight="1">
      <c r="A37" s="283"/>
      <c r="B37" s="283"/>
      <c r="C37" s="8"/>
      <c r="D37" s="12"/>
      <c r="E37" s="33" t="s">
        <v>34</v>
      </c>
      <c r="F37" s="84">
        <v>156584</v>
      </c>
      <c r="G37" s="85">
        <f t="shared" si="3"/>
        <v>8.96055522205964</v>
      </c>
      <c r="H37" s="86">
        <v>110581</v>
      </c>
      <c r="I37" s="87">
        <f t="shared" si="2"/>
        <v>41.60117922608766</v>
      </c>
    </row>
    <row r="38" spans="1:9" ht="18" customHeight="1">
      <c r="A38" s="283"/>
      <c r="B38" s="283"/>
      <c r="C38" s="8"/>
      <c r="D38" s="61" t="s">
        <v>35</v>
      </c>
      <c r="E38" s="54"/>
      <c r="F38" s="84">
        <v>0</v>
      </c>
      <c r="G38" s="81">
        <f>F38/$F$40*100</f>
        <v>0</v>
      </c>
      <c r="H38" s="86">
        <v>0</v>
      </c>
      <c r="I38" s="87" t="e">
        <f t="shared" si="2"/>
        <v>#DIV/0!</v>
      </c>
    </row>
    <row r="39" spans="1:9" ht="18" customHeight="1">
      <c r="A39" s="283"/>
      <c r="B39" s="283"/>
      <c r="C39" s="6"/>
      <c r="D39" s="55" t="s">
        <v>36</v>
      </c>
      <c r="E39" s="56"/>
      <c r="F39" s="91">
        <v>0</v>
      </c>
      <c r="G39" s="92">
        <f>F39/$F$40*100</f>
        <v>0</v>
      </c>
      <c r="H39" s="129">
        <v>0</v>
      </c>
      <c r="I39" s="93" t="e">
        <f t="shared" si="2"/>
        <v>#DIV/0!</v>
      </c>
    </row>
    <row r="40" spans="1:9" ht="18" customHeight="1">
      <c r="A40" s="284"/>
      <c r="B40" s="284"/>
      <c r="C40" s="6" t="s">
        <v>18</v>
      </c>
      <c r="D40" s="7"/>
      <c r="E40" s="24"/>
      <c r="F40" s="94">
        <f>SUM(F23,F27,F34)</f>
        <v>1747481</v>
      </c>
      <c r="G40" s="249">
        <f>F40/$F$40*100</f>
        <v>100</v>
      </c>
      <c r="H40" s="94">
        <f>SUM(H23,H27,H34)</f>
        <v>1674127</v>
      </c>
      <c r="I40" s="248">
        <f t="shared" si="2"/>
        <v>4.381626961395413</v>
      </c>
    </row>
    <row r="41" spans="1:2" ht="18" customHeight="1">
      <c r="A41" s="130" t="s">
        <v>19</v>
      </c>
      <c r="B41" s="130"/>
    </row>
    <row r="42" spans="1:2" ht="18" customHeight="1">
      <c r="A42" s="131" t="s">
        <v>20</v>
      </c>
      <c r="B42" s="130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13" width="13.59765625" style="1" customWidth="1"/>
    <col min="14" max="14" width="13.59765625" style="14" customWidth="1"/>
    <col min="15" max="15" width="13.59765625" style="1" customWidth="1"/>
    <col min="16" max="16" width="13.59765625" style="14" customWidth="1"/>
    <col min="17" max="25" width="13.59765625" style="1" customWidth="1"/>
    <col min="26" max="29" width="12" style="1" customWidth="1"/>
    <col min="30" max="16384" width="9" style="1" customWidth="1"/>
  </cols>
  <sheetData>
    <row r="1" spans="1:7" ht="33.75" customHeight="1">
      <c r="A1" s="70" t="s">
        <v>0</v>
      </c>
      <c r="B1" s="42"/>
      <c r="C1" s="42"/>
      <c r="D1" s="42" t="s">
        <v>312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9" ht="15.75" customHeight="1">
      <c r="A5" s="37" t="s">
        <v>279</v>
      </c>
      <c r="B5" s="37"/>
      <c r="C5" s="37"/>
      <c r="D5" s="37"/>
      <c r="K5" s="46"/>
      <c r="S5" s="46" t="s">
        <v>44</v>
      </c>
    </row>
    <row r="6" spans="1:19" ht="15.75" customHeight="1">
      <c r="A6" s="320" t="s">
        <v>45</v>
      </c>
      <c r="B6" s="321"/>
      <c r="C6" s="321"/>
      <c r="D6" s="321"/>
      <c r="E6" s="322"/>
      <c r="F6" s="300" t="s">
        <v>289</v>
      </c>
      <c r="G6" s="301"/>
      <c r="H6" s="300" t="s">
        <v>299</v>
      </c>
      <c r="I6" s="301"/>
      <c r="J6" s="300" t="s">
        <v>300</v>
      </c>
      <c r="K6" s="301"/>
      <c r="L6" s="300" t="s">
        <v>301</v>
      </c>
      <c r="M6" s="301"/>
      <c r="N6" s="300" t="s">
        <v>302</v>
      </c>
      <c r="O6" s="301"/>
      <c r="P6" s="300" t="s">
        <v>303</v>
      </c>
      <c r="Q6" s="301"/>
      <c r="R6" s="300" t="s">
        <v>304</v>
      </c>
      <c r="S6" s="301"/>
    </row>
    <row r="7" spans="1:19" ht="15.75" customHeight="1">
      <c r="A7" s="323"/>
      <c r="B7" s="324"/>
      <c r="C7" s="324"/>
      <c r="D7" s="324"/>
      <c r="E7" s="325"/>
      <c r="F7" s="151" t="s">
        <v>288</v>
      </c>
      <c r="G7" s="51" t="s">
        <v>1</v>
      </c>
      <c r="H7" s="151" t="s">
        <v>280</v>
      </c>
      <c r="I7" s="51" t="s">
        <v>1</v>
      </c>
      <c r="J7" s="151" t="s">
        <v>280</v>
      </c>
      <c r="K7" s="51" t="s">
        <v>1</v>
      </c>
      <c r="L7" s="151" t="s">
        <v>280</v>
      </c>
      <c r="M7" s="51" t="s">
        <v>1</v>
      </c>
      <c r="N7" s="151" t="s">
        <v>280</v>
      </c>
      <c r="O7" s="51" t="s">
        <v>1</v>
      </c>
      <c r="P7" s="151" t="s">
        <v>280</v>
      </c>
      <c r="Q7" s="51" t="s">
        <v>1</v>
      </c>
      <c r="R7" s="151" t="s">
        <v>280</v>
      </c>
      <c r="S7" s="263" t="s">
        <v>1</v>
      </c>
    </row>
    <row r="8" spans="1:29" ht="15.75" customHeight="1">
      <c r="A8" s="304" t="s">
        <v>84</v>
      </c>
      <c r="B8" s="47" t="s">
        <v>46</v>
      </c>
      <c r="C8" s="48"/>
      <c r="D8" s="48"/>
      <c r="E8" s="97" t="s">
        <v>37</v>
      </c>
      <c r="F8" s="109">
        <v>135544</v>
      </c>
      <c r="G8" s="110">
        <v>135596</v>
      </c>
      <c r="H8" s="109">
        <v>15437</v>
      </c>
      <c r="I8" s="110">
        <v>911</v>
      </c>
      <c r="J8" s="109">
        <v>79500</v>
      </c>
      <c r="K8" s="110">
        <v>79836</v>
      </c>
      <c r="L8" s="109">
        <v>2859</v>
      </c>
      <c r="M8" s="110">
        <v>2837</v>
      </c>
      <c r="N8" s="109">
        <v>22180</v>
      </c>
      <c r="O8" s="110">
        <v>22099</v>
      </c>
      <c r="P8" s="109">
        <v>54174</v>
      </c>
      <c r="Q8" s="110">
        <v>58277</v>
      </c>
      <c r="R8" s="109">
        <v>33986</v>
      </c>
      <c r="S8" s="110">
        <v>33192.846</v>
      </c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1:29" ht="15.75" customHeight="1">
      <c r="A9" s="326"/>
      <c r="B9" s="14"/>
      <c r="C9" s="61" t="s">
        <v>47</v>
      </c>
      <c r="D9" s="53"/>
      <c r="E9" s="98" t="s">
        <v>38</v>
      </c>
      <c r="F9" s="111">
        <v>135188</v>
      </c>
      <c r="G9" s="84">
        <v>135142</v>
      </c>
      <c r="H9" s="111">
        <v>15437</v>
      </c>
      <c r="I9" s="84">
        <v>911</v>
      </c>
      <c r="J9" s="111">
        <v>79500</v>
      </c>
      <c r="K9" s="84">
        <v>79836</v>
      </c>
      <c r="L9" s="111">
        <v>2859</v>
      </c>
      <c r="M9" s="84">
        <v>2837</v>
      </c>
      <c r="N9" s="111">
        <v>22180</v>
      </c>
      <c r="O9" s="84">
        <v>22099</v>
      </c>
      <c r="P9" s="111">
        <v>54174</v>
      </c>
      <c r="Q9" s="84">
        <v>58277</v>
      </c>
      <c r="R9" s="111">
        <v>33986</v>
      </c>
      <c r="S9" s="84">
        <v>33192.846</v>
      </c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ht="15.75" customHeight="1">
      <c r="A10" s="326"/>
      <c r="B10" s="11"/>
      <c r="C10" s="61" t="s">
        <v>48</v>
      </c>
      <c r="D10" s="53"/>
      <c r="E10" s="98" t="s">
        <v>39</v>
      </c>
      <c r="F10" s="111">
        <v>356</v>
      </c>
      <c r="G10" s="84">
        <v>454</v>
      </c>
      <c r="H10" s="111">
        <v>0</v>
      </c>
      <c r="I10" s="84">
        <v>0</v>
      </c>
      <c r="J10" s="111">
        <v>0</v>
      </c>
      <c r="K10" s="84">
        <v>0</v>
      </c>
      <c r="L10" s="111">
        <v>0</v>
      </c>
      <c r="M10" s="84">
        <v>0</v>
      </c>
      <c r="N10" s="111">
        <v>0</v>
      </c>
      <c r="O10" s="84">
        <v>0</v>
      </c>
      <c r="P10" s="111">
        <v>0</v>
      </c>
      <c r="Q10" s="84">
        <v>0</v>
      </c>
      <c r="R10" s="111">
        <v>0</v>
      </c>
      <c r="S10" s="84">
        <v>0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1:29" ht="15.75" customHeight="1">
      <c r="A11" s="326"/>
      <c r="B11" s="66" t="s">
        <v>49</v>
      </c>
      <c r="C11" s="67"/>
      <c r="D11" s="67"/>
      <c r="E11" s="100" t="s">
        <v>40</v>
      </c>
      <c r="F11" s="113">
        <v>119765</v>
      </c>
      <c r="G11" s="88">
        <v>120489</v>
      </c>
      <c r="H11" s="113">
        <v>8717</v>
      </c>
      <c r="I11" s="88">
        <v>2368</v>
      </c>
      <c r="J11" s="113">
        <v>73015</v>
      </c>
      <c r="K11" s="88">
        <v>73063</v>
      </c>
      <c r="L11" s="113">
        <v>2325</v>
      </c>
      <c r="M11" s="88">
        <v>2402</v>
      </c>
      <c r="N11" s="113">
        <v>21992</v>
      </c>
      <c r="O11" s="88">
        <v>21897</v>
      </c>
      <c r="P11" s="113">
        <v>45703</v>
      </c>
      <c r="Q11" s="88">
        <v>49211</v>
      </c>
      <c r="R11" s="113">
        <v>35487</v>
      </c>
      <c r="S11" s="88">
        <v>34524.746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1:29" ht="15.75" customHeight="1">
      <c r="A12" s="326"/>
      <c r="B12" s="8"/>
      <c r="C12" s="61" t="s">
        <v>50</v>
      </c>
      <c r="D12" s="53"/>
      <c r="E12" s="98" t="s">
        <v>41</v>
      </c>
      <c r="F12" s="111">
        <v>119574</v>
      </c>
      <c r="G12" s="84">
        <v>120219</v>
      </c>
      <c r="H12" s="111">
        <v>8717</v>
      </c>
      <c r="I12" s="84">
        <v>2368</v>
      </c>
      <c r="J12" s="111">
        <v>72980</v>
      </c>
      <c r="K12" s="84">
        <v>73028</v>
      </c>
      <c r="L12" s="111">
        <v>2315</v>
      </c>
      <c r="M12" s="84">
        <v>2392</v>
      </c>
      <c r="N12" s="111">
        <v>21992</v>
      </c>
      <c r="O12" s="84">
        <v>21897</v>
      </c>
      <c r="P12" s="111">
        <v>45703</v>
      </c>
      <c r="Q12" s="84">
        <v>49211</v>
      </c>
      <c r="R12" s="111">
        <v>33714</v>
      </c>
      <c r="S12" s="84">
        <v>32751.654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1:29" ht="15.75" customHeight="1">
      <c r="A13" s="326"/>
      <c r="B13" s="14"/>
      <c r="C13" s="50" t="s">
        <v>51</v>
      </c>
      <c r="D13" s="68"/>
      <c r="E13" s="101" t="s">
        <v>42</v>
      </c>
      <c r="F13" s="133">
        <v>191</v>
      </c>
      <c r="G13" s="117">
        <v>270</v>
      </c>
      <c r="H13" s="133">
        <v>0</v>
      </c>
      <c r="I13" s="117">
        <v>0</v>
      </c>
      <c r="J13" s="133">
        <v>35</v>
      </c>
      <c r="K13" s="117">
        <v>35</v>
      </c>
      <c r="L13" s="133">
        <v>10</v>
      </c>
      <c r="M13" s="117">
        <v>10</v>
      </c>
      <c r="N13" s="133">
        <v>0</v>
      </c>
      <c r="O13" s="117">
        <v>0</v>
      </c>
      <c r="P13" s="133">
        <v>0</v>
      </c>
      <c r="Q13" s="117">
        <v>0</v>
      </c>
      <c r="R13" s="133">
        <v>1323</v>
      </c>
      <c r="S13" s="117">
        <v>1323.092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29" ht="15.75" customHeight="1">
      <c r="A14" s="326"/>
      <c r="B14" s="52" t="s">
        <v>52</v>
      </c>
      <c r="C14" s="53"/>
      <c r="D14" s="53"/>
      <c r="E14" s="98" t="s">
        <v>88</v>
      </c>
      <c r="F14" s="134">
        <f>F9-F12</f>
        <v>15614</v>
      </c>
      <c r="G14" s="124">
        <f>G9-G12</f>
        <v>14923</v>
      </c>
      <c r="H14" s="134">
        <f>H9-H12</f>
        <v>6720</v>
      </c>
      <c r="I14" s="124">
        <f>I9-I12</f>
        <v>-1457</v>
      </c>
      <c r="J14" s="134">
        <f>J9-J12</f>
        <v>6520</v>
      </c>
      <c r="K14" s="124">
        <f aca="true" t="shared" si="0" ref="J14:M15">K9-K12</f>
        <v>6808</v>
      </c>
      <c r="L14" s="134">
        <f>L9-L12</f>
        <v>544</v>
      </c>
      <c r="M14" s="124">
        <f t="shared" si="0"/>
        <v>445</v>
      </c>
      <c r="N14" s="134">
        <f>N9-N12</f>
        <v>188</v>
      </c>
      <c r="O14" s="124">
        <f aca="true" t="shared" si="1" ref="N14:Q15">O9-O12</f>
        <v>202</v>
      </c>
      <c r="P14" s="134">
        <f>P9-P12</f>
        <v>8471</v>
      </c>
      <c r="Q14" s="124">
        <f t="shared" si="1"/>
        <v>9066</v>
      </c>
      <c r="R14" s="134">
        <f>R9-R12</f>
        <v>272</v>
      </c>
      <c r="S14" s="124">
        <f>S9-S12</f>
        <v>441.1919999999991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15.75" customHeight="1">
      <c r="A15" s="326"/>
      <c r="B15" s="52" t="s">
        <v>53</v>
      </c>
      <c r="C15" s="53"/>
      <c r="D15" s="53"/>
      <c r="E15" s="98" t="s">
        <v>89</v>
      </c>
      <c r="F15" s="134">
        <f>F10-F13</f>
        <v>165</v>
      </c>
      <c r="G15" s="124">
        <f>G10-G13</f>
        <v>184</v>
      </c>
      <c r="H15" s="134">
        <f>H10-H13</f>
        <v>0</v>
      </c>
      <c r="I15" s="124">
        <f>I10-I13</f>
        <v>0</v>
      </c>
      <c r="J15" s="134">
        <f t="shared" si="0"/>
        <v>-35</v>
      </c>
      <c r="K15" s="124">
        <f t="shared" si="0"/>
        <v>-35</v>
      </c>
      <c r="L15" s="134">
        <f t="shared" si="0"/>
        <v>-10</v>
      </c>
      <c r="M15" s="124">
        <f t="shared" si="0"/>
        <v>-10</v>
      </c>
      <c r="N15" s="134">
        <f t="shared" si="1"/>
        <v>0</v>
      </c>
      <c r="O15" s="124">
        <f t="shared" si="1"/>
        <v>0</v>
      </c>
      <c r="P15" s="134">
        <f t="shared" si="1"/>
        <v>0</v>
      </c>
      <c r="Q15" s="124">
        <f t="shared" si="1"/>
        <v>0</v>
      </c>
      <c r="R15" s="134">
        <f>R10-R13</f>
        <v>-1323</v>
      </c>
      <c r="S15" s="124">
        <f>S10-S13</f>
        <v>-1323.092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:29" ht="15.75" customHeight="1">
      <c r="A16" s="326"/>
      <c r="B16" s="52" t="s">
        <v>54</v>
      </c>
      <c r="C16" s="53"/>
      <c r="D16" s="53"/>
      <c r="E16" s="98" t="s">
        <v>90</v>
      </c>
      <c r="F16" s="133">
        <f>F8-F11</f>
        <v>15779</v>
      </c>
      <c r="G16" s="117">
        <f>G8-G11</f>
        <v>15107</v>
      </c>
      <c r="H16" s="133">
        <f aca="true" t="shared" si="2" ref="H16:S16">H8-H11</f>
        <v>6720</v>
      </c>
      <c r="I16" s="117">
        <f t="shared" si="2"/>
        <v>-1457</v>
      </c>
      <c r="J16" s="133">
        <f t="shared" si="2"/>
        <v>6485</v>
      </c>
      <c r="K16" s="117">
        <f t="shared" si="2"/>
        <v>6773</v>
      </c>
      <c r="L16" s="133">
        <f t="shared" si="2"/>
        <v>534</v>
      </c>
      <c r="M16" s="117">
        <f t="shared" si="2"/>
        <v>435</v>
      </c>
      <c r="N16" s="133">
        <f t="shared" si="2"/>
        <v>188</v>
      </c>
      <c r="O16" s="117">
        <f t="shared" si="2"/>
        <v>202</v>
      </c>
      <c r="P16" s="133">
        <f t="shared" si="2"/>
        <v>8471</v>
      </c>
      <c r="Q16" s="117">
        <f t="shared" si="2"/>
        <v>9066</v>
      </c>
      <c r="R16" s="133">
        <f t="shared" si="2"/>
        <v>-1501</v>
      </c>
      <c r="S16" s="117">
        <f t="shared" si="2"/>
        <v>-1331.9000000000015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:29" ht="15.75" customHeight="1">
      <c r="A17" s="326"/>
      <c r="B17" s="52" t="s">
        <v>55</v>
      </c>
      <c r="C17" s="53"/>
      <c r="D17" s="53"/>
      <c r="E17" s="43"/>
      <c r="F17" s="134">
        <v>0</v>
      </c>
      <c r="G17" s="124">
        <v>0</v>
      </c>
      <c r="H17" s="134"/>
      <c r="I17" s="124"/>
      <c r="J17" s="134">
        <v>0</v>
      </c>
      <c r="K17" s="124">
        <v>0</v>
      </c>
      <c r="L17" s="134">
        <v>0</v>
      </c>
      <c r="M17" s="124">
        <v>0</v>
      </c>
      <c r="N17" s="134">
        <v>23</v>
      </c>
      <c r="O17" s="124">
        <v>1141</v>
      </c>
      <c r="P17" s="134">
        <v>154759</v>
      </c>
      <c r="Q17" s="124">
        <v>164143</v>
      </c>
      <c r="R17" s="134">
        <v>43361</v>
      </c>
      <c r="S17" s="124">
        <v>41769.448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:29" ht="15.75" customHeight="1">
      <c r="A18" s="327"/>
      <c r="B18" s="59" t="s">
        <v>56</v>
      </c>
      <c r="C18" s="37"/>
      <c r="D18" s="37"/>
      <c r="E18" s="15"/>
      <c r="F18" s="135">
        <v>0</v>
      </c>
      <c r="G18" s="139">
        <v>0</v>
      </c>
      <c r="H18" s="135"/>
      <c r="I18" s="139"/>
      <c r="J18" s="135">
        <v>0</v>
      </c>
      <c r="K18" s="139">
        <v>0</v>
      </c>
      <c r="L18" s="135">
        <v>0</v>
      </c>
      <c r="M18" s="139">
        <v>0</v>
      </c>
      <c r="N18" s="135" t="s">
        <v>290</v>
      </c>
      <c r="O18" s="139" t="s">
        <v>290</v>
      </c>
      <c r="P18" s="135"/>
      <c r="Q18" s="139">
        <v>0</v>
      </c>
      <c r="R18" s="135">
        <v>0</v>
      </c>
      <c r="S18" s="139">
        <v>0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1:29" ht="15.75" customHeight="1">
      <c r="A19" s="326" t="s">
        <v>85</v>
      </c>
      <c r="B19" s="66" t="s">
        <v>57</v>
      </c>
      <c r="C19" s="69"/>
      <c r="D19" s="69"/>
      <c r="E19" s="102"/>
      <c r="F19" s="136">
        <v>74165</v>
      </c>
      <c r="G19" s="128">
        <v>78247</v>
      </c>
      <c r="H19" s="136">
        <v>10500</v>
      </c>
      <c r="I19" s="128">
        <v>25442</v>
      </c>
      <c r="J19" s="136">
        <v>14283</v>
      </c>
      <c r="K19" s="128">
        <v>13972</v>
      </c>
      <c r="L19" s="136">
        <v>184</v>
      </c>
      <c r="M19" s="128">
        <v>193</v>
      </c>
      <c r="N19" s="136">
        <v>1630</v>
      </c>
      <c r="O19" s="128">
        <v>1043</v>
      </c>
      <c r="P19" s="136">
        <v>25146</v>
      </c>
      <c r="Q19" s="128">
        <v>21393</v>
      </c>
      <c r="R19" s="136">
        <v>9534</v>
      </c>
      <c r="S19" s="128">
        <v>12426.072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29" ht="15.75" customHeight="1">
      <c r="A20" s="326"/>
      <c r="B20" s="13"/>
      <c r="C20" s="61" t="s">
        <v>58</v>
      </c>
      <c r="D20" s="53"/>
      <c r="E20" s="98"/>
      <c r="F20" s="134">
        <v>60460</v>
      </c>
      <c r="G20" s="124">
        <v>62257</v>
      </c>
      <c r="H20" s="134">
        <v>1200</v>
      </c>
      <c r="I20" s="124">
        <v>15000</v>
      </c>
      <c r="J20" s="134">
        <v>11797</v>
      </c>
      <c r="K20" s="124">
        <v>11955</v>
      </c>
      <c r="L20" s="134">
        <v>83</v>
      </c>
      <c r="M20" s="124">
        <v>149</v>
      </c>
      <c r="N20" s="134">
        <v>1225</v>
      </c>
      <c r="O20" s="124">
        <v>1000</v>
      </c>
      <c r="P20" s="134">
        <v>19334</v>
      </c>
      <c r="Q20" s="124">
        <v>16614</v>
      </c>
      <c r="R20" s="134">
        <v>6210</v>
      </c>
      <c r="S20" s="124">
        <v>9202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:29" ht="15.75" customHeight="1">
      <c r="A21" s="326"/>
      <c r="B21" s="26" t="s">
        <v>59</v>
      </c>
      <c r="C21" s="67"/>
      <c r="D21" s="67"/>
      <c r="E21" s="100" t="s">
        <v>91</v>
      </c>
      <c r="F21" s="137">
        <v>74165</v>
      </c>
      <c r="G21" s="123">
        <v>78247</v>
      </c>
      <c r="H21" s="137">
        <v>10500</v>
      </c>
      <c r="I21" s="123">
        <v>25442</v>
      </c>
      <c r="J21" s="137">
        <v>14283</v>
      </c>
      <c r="K21" s="123">
        <v>13972</v>
      </c>
      <c r="L21" s="137">
        <v>184</v>
      </c>
      <c r="M21" s="123">
        <v>193</v>
      </c>
      <c r="N21" s="137">
        <v>1630</v>
      </c>
      <c r="O21" s="123">
        <v>1043</v>
      </c>
      <c r="P21" s="137">
        <v>25146</v>
      </c>
      <c r="Q21" s="123">
        <v>21393</v>
      </c>
      <c r="R21" s="137">
        <v>9534</v>
      </c>
      <c r="S21" s="123">
        <v>12287.991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1:29" ht="15.75" customHeight="1">
      <c r="A22" s="326"/>
      <c r="B22" s="66" t="s">
        <v>60</v>
      </c>
      <c r="C22" s="69"/>
      <c r="D22" s="69"/>
      <c r="E22" s="102" t="s">
        <v>92</v>
      </c>
      <c r="F22" s="136">
        <v>137673</v>
      </c>
      <c r="G22" s="128">
        <v>137203</v>
      </c>
      <c r="H22" s="136">
        <v>13374</v>
      </c>
      <c r="I22" s="128">
        <v>31948</v>
      </c>
      <c r="J22" s="136">
        <v>40047</v>
      </c>
      <c r="K22" s="128">
        <v>40629</v>
      </c>
      <c r="L22" s="136">
        <v>1836</v>
      </c>
      <c r="M22" s="128">
        <v>1966</v>
      </c>
      <c r="N22" s="136">
        <v>4020</v>
      </c>
      <c r="O22" s="128">
        <v>3604</v>
      </c>
      <c r="P22" s="136">
        <v>46410</v>
      </c>
      <c r="Q22" s="128">
        <v>42728</v>
      </c>
      <c r="R22" s="136">
        <v>11154</v>
      </c>
      <c r="S22" s="128">
        <v>13929.846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ht="15.75" customHeight="1">
      <c r="A23" s="326"/>
      <c r="B23" s="8" t="s">
        <v>61</v>
      </c>
      <c r="C23" s="50" t="s">
        <v>62</v>
      </c>
      <c r="D23" s="68"/>
      <c r="E23" s="101"/>
      <c r="F23" s="133">
        <v>84870</v>
      </c>
      <c r="G23" s="117">
        <v>87543</v>
      </c>
      <c r="H23" s="133">
        <v>5308</v>
      </c>
      <c r="I23" s="117">
        <v>20112</v>
      </c>
      <c r="J23" s="133">
        <v>12862</v>
      </c>
      <c r="K23" s="117">
        <v>13574</v>
      </c>
      <c r="L23" s="133">
        <v>262</v>
      </c>
      <c r="M23" s="117">
        <v>267</v>
      </c>
      <c r="N23" s="133">
        <v>495</v>
      </c>
      <c r="O23" s="117">
        <v>721</v>
      </c>
      <c r="P23" s="133">
        <v>29568</v>
      </c>
      <c r="Q23" s="117">
        <v>30228</v>
      </c>
      <c r="R23" s="133">
        <v>4403</v>
      </c>
      <c r="S23" s="117">
        <v>4312.246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</row>
    <row r="24" spans="1:29" ht="15.75" customHeight="1">
      <c r="A24" s="326"/>
      <c r="B24" s="52" t="s">
        <v>93</v>
      </c>
      <c r="C24" s="53"/>
      <c r="D24" s="53"/>
      <c r="E24" s="98" t="s">
        <v>94</v>
      </c>
      <c r="F24" s="134">
        <f>F21-F22</f>
        <v>-63508</v>
      </c>
      <c r="G24" s="124">
        <f>G21-G22</f>
        <v>-58956</v>
      </c>
      <c r="H24" s="134">
        <f aca="true" t="shared" si="3" ref="H24:S24">H21-H22</f>
        <v>-2874</v>
      </c>
      <c r="I24" s="124">
        <f t="shared" si="3"/>
        <v>-6506</v>
      </c>
      <c r="J24" s="134">
        <f t="shared" si="3"/>
        <v>-25764</v>
      </c>
      <c r="K24" s="124">
        <f t="shared" si="3"/>
        <v>-26657</v>
      </c>
      <c r="L24" s="134">
        <f t="shared" si="3"/>
        <v>-1652</v>
      </c>
      <c r="M24" s="124">
        <f t="shared" si="3"/>
        <v>-1773</v>
      </c>
      <c r="N24" s="134">
        <f t="shared" si="3"/>
        <v>-2390</v>
      </c>
      <c r="O24" s="124">
        <f t="shared" si="3"/>
        <v>-2561</v>
      </c>
      <c r="P24" s="134">
        <f t="shared" si="3"/>
        <v>-21264</v>
      </c>
      <c r="Q24" s="124">
        <f t="shared" si="3"/>
        <v>-21335</v>
      </c>
      <c r="R24" s="134">
        <f t="shared" si="3"/>
        <v>-1620</v>
      </c>
      <c r="S24" s="124">
        <f t="shared" si="3"/>
        <v>-1641.8549999999996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1:29" ht="15.75" customHeight="1">
      <c r="A25" s="326"/>
      <c r="B25" s="108" t="s">
        <v>63</v>
      </c>
      <c r="C25" s="68"/>
      <c r="D25" s="68"/>
      <c r="E25" s="328" t="s">
        <v>95</v>
      </c>
      <c r="F25" s="310">
        <v>63508</v>
      </c>
      <c r="G25" s="312">
        <v>58956</v>
      </c>
      <c r="H25" s="310">
        <v>2874</v>
      </c>
      <c r="I25" s="312">
        <v>6506</v>
      </c>
      <c r="J25" s="310">
        <v>25764</v>
      </c>
      <c r="K25" s="312">
        <v>26657</v>
      </c>
      <c r="L25" s="310">
        <v>1652</v>
      </c>
      <c r="M25" s="312">
        <v>1773</v>
      </c>
      <c r="N25" s="310">
        <v>2390</v>
      </c>
      <c r="O25" s="312">
        <v>2561</v>
      </c>
      <c r="P25" s="310">
        <v>21264</v>
      </c>
      <c r="Q25" s="312">
        <v>21335</v>
      </c>
      <c r="R25" s="310">
        <v>1620</v>
      </c>
      <c r="S25" s="312">
        <v>1641.8549999999996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1:29" ht="15.75" customHeight="1">
      <c r="A26" s="326"/>
      <c r="B26" s="26" t="s">
        <v>64</v>
      </c>
      <c r="C26" s="67"/>
      <c r="D26" s="67"/>
      <c r="E26" s="329"/>
      <c r="F26" s="311"/>
      <c r="G26" s="313"/>
      <c r="H26" s="311"/>
      <c r="I26" s="313"/>
      <c r="J26" s="311"/>
      <c r="K26" s="313"/>
      <c r="L26" s="311"/>
      <c r="M26" s="313"/>
      <c r="N26" s="311"/>
      <c r="O26" s="313"/>
      <c r="P26" s="311"/>
      <c r="Q26" s="313"/>
      <c r="R26" s="311"/>
      <c r="S26" s="313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1:29" ht="15.75" customHeight="1">
      <c r="A27" s="327"/>
      <c r="B27" s="59" t="s">
        <v>96</v>
      </c>
      <c r="C27" s="37"/>
      <c r="D27" s="37"/>
      <c r="E27" s="103" t="s">
        <v>97</v>
      </c>
      <c r="F27" s="138">
        <f>F24+F25</f>
        <v>0</v>
      </c>
      <c r="G27" s="125">
        <f>G24+G25</f>
        <v>0</v>
      </c>
      <c r="H27" s="138">
        <f aca="true" t="shared" si="4" ref="H27:S27">H24+H25</f>
        <v>0</v>
      </c>
      <c r="I27" s="125">
        <f t="shared" si="4"/>
        <v>0</v>
      </c>
      <c r="J27" s="138">
        <f t="shared" si="4"/>
        <v>0</v>
      </c>
      <c r="K27" s="125">
        <f t="shared" si="4"/>
        <v>0</v>
      </c>
      <c r="L27" s="138">
        <f t="shared" si="4"/>
        <v>0</v>
      </c>
      <c r="M27" s="125">
        <f t="shared" si="4"/>
        <v>0</v>
      </c>
      <c r="N27" s="138">
        <f t="shared" si="4"/>
        <v>0</v>
      </c>
      <c r="O27" s="125">
        <f t="shared" si="4"/>
        <v>0</v>
      </c>
      <c r="P27" s="138">
        <f t="shared" si="4"/>
        <v>0</v>
      </c>
      <c r="Q27" s="125">
        <f t="shared" si="4"/>
        <v>0</v>
      </c>
      <c r="R27" s="138">
        <f t="shared" si="4"/>
        <v>0</v>
      </c>
      <c r="S27" s="125">
        <f t="shared" si="4"/>
        <v>0</v>
      </c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2"/>
      <c r="O28" s="71"/>
      <c r="P28" s="72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2"/>
      <c r="O29" s="71"/>
      <c r="P29" s="72"/>
      <c r="Q29" s="73" t="s">
        <v>101</v>
      </c>
      <c r="R29"/>
      <c r="S29"/>
      <c r="T29" s="71"/>
      <c r="U29" s="71"/>
      <c r="V29" s="71"/>
      <c r="W29" s="71"/>
      <c r="X29" s="71"/>
      <c r="Y29" s="71"/>
      <c r="Z29" s="71"/>
      <c r="AA29" s="71"/>
      <c r="AB29" s="71"/>
      <c r="AC29" s="73"/>
    </row>
    <row r="30" spans="1:29" ht="15.75" customHeight="1">
      <c r="A30" s="314" t="s">
        <v>65</v>
      </c>
      <c r="B30" s="315"/>
      <c r="C30" s="315"/>
      <c r="D30" s="315"/>
      <c r="E30" s="316"/>
      <c r="F30" s="302" t="s">
        <v>305</v>
      </c>
      <c r="G30" s="303"/>
      <c r="H30" s="302" t="s">
        <v>306</v>
      </c>
      <c r="I30" s="303"/>
      <c r="J30" s="302" t="s">
        <v>307</v>
      </c>
      <c r="K30" s="303"/>
      <c r="L30" s="302" t="s">
        <v>308</v>
      </c>
      <c r="M30" s="303"/>
      <c r="N30" s="302" t="s">
        <v>309</v>
      </c>
      <c r="O30" s="303"/>
      <c r="P30" s="302" t="s">
        <v>310</v>
      </c>
      <c r="Q30" s="303"/>
      <c r="R30"/>
      <c r="S30"/>
      <c r="T30" s="122"/>
      <c r="U30" s="72"/>
      <c r="V30" s="122"/>
      <c r="W30" s="72"/>
      <c r="X30" s="122"/>
      <c r="Y30" s="72"/>
      <c r="Z30" s="122"/>
      <c r="AA30" s="72"/>
      <c r="AB30" s="122"/>
      <c r="AC30" s="72"/>
    </row>
    <row r="31" spans="1:29" ht="15.75" customHeight="1">
      <c r="A31" s="317"/>
      <c r="B31" s="318"/>
      <c r="C31" s="318"/>
      <c r="D31" s="318"/>
      <c r="E31" s="319"/>
      <c r="F31" s="151" t="s">
        <v>280</v>
      </c>
      <c r="G31" s="74" t="s">
        <v>1</v>
      </c>
      <c r="H31" s="151" t="s">
        <v>280</v>
      </c>
      <c r="I31" s="74" t="s">
        <v>1</v>
      </c>
      <c r="J31" s="151" t="s">
        <v>280</v>
      </c>
      <c r="K31" s="75" t="s">
        <v>1</v>
      </c>
      <c r="L31" s="151" t="s">
        <v>280</v>
      </c>
      <c r="M31" s="74" t="s">
        <v>1</v>
      </c>
      <c r="N31" s="151" t="s">
        <v>280</v>
      </c>
      <c r="O31" s="74" t="s">
        <v>1</v>
      </c>
      <c r="P31" s="151" t="s">
        <v>280</v>
      </c>
      <c r="Q31" s="127" t="s">
        <v>1</v>
      </c>
      <c r="R31"/>
      <c r="S31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</row>
    <row r="32" spans="1:29" ht="15.75" customHeight="1">
      <c r="A32" s="304" t="s">
        <v>86</v>
      </c>
      <c r="B32" s="47" t="s">
        <v>46</v>
      </c>
      <c r="C32" s="48"/>
      <c r="D32" s="48"/>
      <c r="E32" s="16" t="s">
        <v>37</v>
      </c>
      <c r="F32" s="116">
        <v>92</v>
      </c>
      <c r="G32" s="76">
        <v>73</v>
      </c>
      <c r="H32" s="109">
        <v>2837</v>
      </c>
      <c r="I32" s="265">
        <v>2279</v>
      </c>
      <c r="J32" s="109">
        <v>2283</v>
      </c>
      <c r="K32" s="265">
        <v>2098</v>
      </c>
      <c r="L32" s="109">
        <f>L33+L35</f>
        <v>522</v>
      </c>
      <c r="M32" s="265">
        <v>478</v>
      </c>
      <c r="N32" s="109">
        <v>2447</v>
      </c>
      <c r="O32" s="265">
        <v>2198</v>
      </c>
      <c r="P32" s="109">
        <v>2497</v>
      </c>
      <c r="Q32" s="265">
        <v>1792</v>
      </c>
      <c r="R32"/>
      <c r="S32"/>
      <c r="T32" s="76"/>
      <c r="U32" s="76"/>
      <c r="V32" s="76"/>
      <c r="W32" s="76"/>
      <c r="X32" s="121"/>
      <c r="Y32" s="121"/>
      <c r="Z32" s="76"/>
      <c r="AA32" s="76"/>
      <c r="AB32" s="121"/>
      <c r="AC32" s="121"/>
    </row>
    <row r="33" spans="1:29" ht="15.75" customHeight="1">
      <c r="A33" s="330"/>
      <c r="B33" s="14"/>
      <c r="C33" s="50" t="s">
        <v>66</v>
      </c>
      <c r="D33" s="68"/>
      <c r="E33" s="104"/>
      <c r="F33" s="114">
        <v>35</v>
      </c>
      <c r="G33" s="80">
        <v>33</v>
      </c>
      <c r="H33" s="114">
        <v>2694</v>
      </c>
      <c r="I33" s="117">
        <v>2118</v>
      </c>
      <c r="J33" s="114">
        <v>299</v>
      </c>
      <c r="K33" s="117">
        <v>309</v>
      </c>
      <c r="L33" s="114">
        <f>400+9</f>
        <v>409</v>
      </c>
      <c r="M33" s="117">
        <v>389</v>
      </c>
      <c r="N33" s="114">
        <v>1341</v>
      </c>
      <c r="O33" s="117">
        <v>1448</v>
      </c>
      <c r="P33" s="114">
        <v>2</v>
      </c>
      <c r="Q33" s="117">
        <v>0</v>
      </c>
      <c r="R33"/>
      <c r="S33"/>
      <c r="T33" s="76"/>
      <c r="U33" s="76"/>
      <c r="V33" s="76"/>
      <c r="W33" s="76"/>
      <c r="X33" s="121"/>
      <c r="Y33" s="121"/>
      <c r="Z33" s="76"/>
      <c r="AA33" s="76"/>
      <c r="AB33" s="121"/>
      <c r="AC33" s="121"/>
    </row>
    <row r="34" spans="1:29" ht="15.75" customHeight="1">
      <c r="A34" s="330"/>
      <c r="B34" s="14"/>
      <c r="C34" s="12"/>
      <c r="D34" s="61" t="s">
        <v>67</v>
      </c>
      <c r="E34" s="99"/>
      <c r="F34" s="111">
        <v>17</v>
      </c>
      <c r="G34" s="84">
        <v>14</v>
      </c>
      <c r="H34" s="111">
        <v>1424</v>
      </c>
      <c r="I34" s="124">
        <v>1393</v>
      </c>
      <c r="J34" s="111">
        <v>215</v>
      </c>
      <c r="K34" s="124">
        <v>216</v>
      </c>
      <c r="L34" s="111">
        <v>400</v>
      </c>
      <c r="M34" s="124">
        <v>376</v>
      </c>
      <c r="N34" s="111">
        <v>1307</v>
      </c>
      <c r="O34" s="124">
        <v>1410</v>
      </c>
      <c r="P34" s="111">
        <v>2</v>
      </c>
      <c r="Q34" s="124">
        <v>0</v>
      </c>
      <c r="R34"/>
      <c r="S34"/>
      <c r="T34" s="76"/>
      <c r="U34" s="76"/>
      <c r="V34" s="76"/>
      <c r="W34" s="76"/>
      <c r="X34" s="121"/>
      <c r="Y34" s="121"/>
      <c r="Z34" s="76"/>
      <c r="AA34" s="76"/>
      <c r="AB34" s="121"/>
      <c r="AC34" s="121"/>
    </row>
    <row r="35" spans="1:29" ht="15.75" customHeight="1">
      <c r="A35" s="330"/>
      <c r="B35" s="11"/>
      <c r="C35" s="31" t="s">
        <v>68</v>
      </c>
      <c r="D35" s="67"/>
      <c r="E35" s="105"/>
      <c r="F35" s="113">
        <v>10</v>
      </c>
      <c r="G35" s="88">
        <v>14</v>
      </c>
      <c r="H35" s="113">
        <v>143</v>
      </c>
      <c r="I35" s="123">
        <v>161</v>
      </c>
      <c r="J35" s="113">
        <v>1984</v>
      </c>
      <c r="K35" s="142">
        <v>1789</v>
      </c>
      <c r="L35" s="113">
        <f>89+24</f>
        <v>113</v>
      </c>
      <c r="M35" s="123">
        <v>89</v>
      </c>
      <c r="N35" s="113">
        <v>1106</v>
      </c>
      <c r="O35" s="123">
        <v>750</v>
      </c>
      <c r="P35" s="113">
        <v>2495</v>
      </c>
      <c r="Q35" s="123">
        <v>1792</v>
      </c>
      <c r="R35"/>
      <c r="S35"/>
      <c r="T35" s="76"/>
      <c r="U35" s="76"/>
      <c r="V35" s="76"/>
      <c r="W35" s="76"/>
      <c r="X35" s="121"/>
      <c r="Y35" s="121"/>
      <c r="Z35" s="76"/>
      <c r="AA35" s="76"/>
      <c r="AB35" s="121"/>
      <c r="AC35" s="121"/>
    </row>
    <row r="36" spans="1:29" ht="15.75" customHeight="1">
      <c r="A36" s="330"/>
      <c r="B36" s="66" t="s">
        <v>49</v>
      </c>
      <c r="C36" s="69"/>
      <c r="D36" s="69"/>
      <c r="E36" s="16" t="s">
        <v>38</v>
      </c>
      <c r="F36" s="136">
        <v>52</v>
      </c>
      <c r="G36" s="117">
        <v>63</v>
      </c>
      <c r="H36" s="116">
        <v>2324</v>
      </c>
      <c r="I36" s="128">
        <v>2405</v>
      </c>
      <c r="J36" s="116">
        <v>2339</v>
      </c>
      <c r="K36" s="128">
        <v>2285</v>
      </c>
      <c r="L36" s="116">
        <f>L37+L38</f>
        <v>589</v>
      </c>
      <c r="M36" s="128">
        <v>544</v>
      </c>
      <c r="N36" s="116">
        <v>1648</v>
      </c>
      <c r="O36" s="128">
        <v>1430</v>
      </c>
      <c r="P36" s="116">
        <v>560</v>
      </c>
      <c r="Q36" s="128">
        <v>153</v>
      </c>
      <c r="R36"/>
      <c r="S36"/>
      <c r="T36" s="76"/>
      <c r="U36" s="76"/>
      <c r="V36" s="76"/>
      <c r="W36" s="76"/>
      <c r="X36" s="76"/>
      <c r="Y36" s="76"/>
      <c r="Z36" s="76"/>
      <c r="AA36" s="76"/>
      <c r="AB36" s="121"/>
      <c r="AC36" s="121"/>
    </row>
    <row r="37" spans="1:29" ht="15.75" customHeight="1">
      <c r="A37" s="330"/>
      <c r="B37" s="14"/>
      <c r="C37" s="61" t="s">
        <v>69</v>
      </c>
      <c r="D37" s="53"/>
      <c r="E37" s="99"/>
      <c r="F37" s="134">
        <v>52</v>
      </c>
      <c r="G37" s="124">
        <v>63</v>
      </c>
      <c r="H37" s="111">
        <v>2280</v>
      </c>
      <c r="I37" s="124">
        <v>2354</v>
      </c>
      <c r="J37" s="111">
        <v>2237</v>
      </c>
      <c r="K37" s="124">
        <v>2176</v>
      </c>
      <c r="L37" s="111">
        <f>565+1</f>
        <v>566</v>
      </c>
      <c r="M37" s="124">
        <v>503</v>
      </c>
      <c r="N37" s="111">
        <v>1462</v>
      </c>
      <c r="O37" s="124">
        <v>1235</v>
      </c>
      <c r="P37" s="111">
        <v>1</v>
      </c>
      <c r="Q37" s="124">
        <v>2</v>
      </c>
      <c r="R37"/>
      <c r="S37"/>
      <c r="T37" s="76"/>
      <c r="U37" s="76"/>
      <c r="V37" s="76"/>
      <c r="W37" s="76"/>
      <c r="X37" s="76"/>
      <c r="Y37" s="76"/>
      <c r="Z37" s="76"/>
      <c r="AA37" s="76"/>
      <c r="AB37" s="121"/>
      <c r="AC37" s="121"/>
    </row>
    <row r="38" spans="1:29" ht="15.75" customHeight="1">
      <c r="A38" s="330"/>
      <c r="B38" s="11"/>
      <c r="C38" s="61" t="s">
        <v>70</v>
      </c>
      <c r="D38" s="53"/>
      <c r="E38" s="99"/>
      <c r="F38" s="134">
        <v>0</v>
      </c>
      <c r="G38" s="124">
        <v>0</v>
      </c>
      <c r="H38" s="111">
        <v>44</v>
      </c>
      <c r="I38" s="124">
        <v>51</v>
      </c>
      <c r="J38" s="111">
        <v>103</v>
      </c>
      <c r="K38" s="142">
        <v>109</v>
      </c>
      <c r="L38" s="111">
        <v>23</v>
      </c>
      <c r="M38" s="124">
        <v>41</v>
      </c>
      <c r="N38" s="111">
        <v>186</v>
      </c>
      <c r="O38" s="124">
        <v>195</v>
      </c>
      <c r="P38" s="111">
        <v>558</v>
      </c>
      <c r="Q38" s="124">
        <v>152</v>
      </c>
      <c r="R38"/>
      <c r="S38"/>
      <c r="T38" s="76"/>
      <c r="U38" s="76"/>
      <c r="V38" s="121"/>
      <c r="W38" s="121"/>
      <c r="X38" s="76"/>
      <c r="Y38" s="76"/>
      <c r="Z38" s="76"/>
      <c r="AA38" s="76"/>
      <c r="AB38" s="121"/>
      <c r="AC38" s="121"/>
    </row>
    <row r="39" spans="1:29" ht="15.75" customHeight="1">
      <c r="A39" s="331"/>
      <c r="B39" s="6" t="s">
        <v>71</v>
      </c>
      <c r="C39" s="7"/>
      <c r="D39" s="7"/>
      <c r="E39" s="106" t="s">
        <v>98</v>
      </c>
      <c r="F39" s="138">
        <f aca="true" t="shared" si="5" ref="F39:Q39">F32-F36</f>
        <v>40</v>
      </c>
      <c r="G39" s="125">
        <f t="shared" si="5"/>
        <v>10</v>
      </c>
      <c r="H39" s="118">
        <f t="shared" si="5"/>
        <v>513</v>
      </c>
      <c r="I39" s="125">
        <f t="shared" si="5"/>
        <v>-126</v>
      </c>
      <c r="J39" s="118">
        <f t="shared" si="5"/>
        <v>-56</v>
      </c>
      <c r="K39" s="125">
        <f t="shared" si="5"/>
        <v>-187</v>
      </c>
      <c r="L39" s="118">
        <f t="shared" si="5"/>
        <v>-67</v>
      </c>
      <c r="M39" s="125">
        <f t="shared" si="5"/>
        <v>-66</v>
      </c>
      <c r="N39" s="118">
        <f t="shared" si="5"/>
        <v>799</v>
      </c>
      <c r="O39" s="125">
        <f t="shared" si="5"/>
        <v>768</v>
      </c>
      <c r="P39" s="118">
        <f t="shared" si="5"/>
        <v>1937</v>
      </c>
      <c r="Q39" s="125">
        <f t="shared" si="5"/>
        <v>1639</v>
      </c>
      <c r="R39"/>
      <c r="S39"/>
      <c r="T39" s="76"/>
      <c r="U39" s="76"/>
      <c r="V39" s="76"/>
      <c r="W39" s="76"/>
      <c r="X39" s="76"/>
      <c r="Y39" s="76"/>
      <c r="Z39" s="76"/>
      <c r="AA39" s="76"/>
      <c r="AB39" s="121"/>
      <c r="AC39" s="121"/>
    </row>
    <row r="40" spans="1:29" ht="15.75" customHeight="1">
      <c r="A40" s="304" t="s">
        <v>87</v>
      </c>
      <c r="B40" s="66" t="s">
        <v>72</v>
      </c>
      <c r="C40" s="69"/>
      <c r="D40" s="69"/>
      <c r="E40" s="16" t="s">
        <v>40</v>
      </c>
      <c r="F40" s="136">
        <v>0</v>
      </c>
      <c r="G40" s="128">
        <v>0</v>
      </c>
      <c r="H40" s="116">
        <v>1404</v>
      </c>
      <c r="I40" s="128">
        <v>1615</v>
      </c>
      <c r="J40" s="116">
        <v>1447</v>
      </c>
      <c r="K40" s="128">
        <v>1390</v>
      </c>
      <c r="L40" s="116">
        <v>409</v>
      </c>
      <c r="M40" s="128">
        <v>506</v>
      </c>
      <c r="N40" s="116">
        <v>0</v>
      </c>
      <c r="O40" s="128">
        <v>14665</v>
      </c>
      <c r="P40" s="116">
        <v>6327</v>
      </c>
      <c r="Q40" s="128">
        <v>6100</v>
      </c>
      <c r="R40"/>
      <c r="S40"/>
      <c r="T40" s="76"/>
      <c r="U40" s="76"/>
      <c r="V40" s="76"/>
      <c r="W40" s="76"/>
      <c r="X40" s="121"/>
      <c r="Y40" s="121"/>
      <c r="Z40" s="121"/>
      <c r="AA40" s="121"/>
      <c r="AB40" s="76"/>
      <c r="AC40" s="76"/>
    </row>
    <row r="41" spans="1:29" ht="15.75" customHeight="1">
      <c r="A41" s="305"/>
      <c r="B41" s="11"/>
      <c r="C41" s="61" t="s">
        <v>73</v>
      </c>
      <c r="D41" s="53"/>
      <c r="E41" s="99"/>
      <c r="F41" s="140">
        <v>0</v>
      </c>
      <c r="G41" s="142">
        <v>0</v>
      </c>
      <c r="H41" s="119">
        <v>612</v>
      </c>
      <c r="I41" s="142">
        <v>1140</v>
      </c>
      <c r="J41" s="119">
        <v>136</v>
      </c>
      <c r="K41" s="124">
        <v>0</v>
      </c>
      <c r="L41" s="119">
        <v>0</v>
      </c>
      <c r="M41" s="124">
        <v>0</v>
      </c>
      <c r="N41" s="119">
        <v>0</v>
      </c>
      <c r="O41" s="124">
        <v>14665</v>
      </c>
      <c r="P41" s="119">
        <v>0</v>
      </c>
      <c r="Q41" s="124">
        <v>0</v>
      </c>
      <c r="R41"/>
      <c r="S41"/>
      <c r="T41" s="121"/>
      <c r="U41" s="121"/>
      <c r="V41" s="121"/>
      <c r="W41" s="121"/>
      <c r="X41" s="121"/>
      <c r="Y41" s="121"/>
      <c r="Z41" s="121"/>
      <c r="AA41" s="121"/>
      <c r="AB41" s="76"/>
      <c r="AC41" s="76"/>
    </row>
    <row r="42" spans="1:29" ht="15.75" customHeight="1">
      <c r="A42" s="305"/>
      <c r="B42" s="66" t="s">
        <v>60</v>
      </c>
      <c r="C42" s="69"/>
      <c r="D42" s="69"/>
      <c r="E42" s="16" t="s">
        <v>41</v>
      </c>
      <c r="F42" s="136">
        <v>0</v>
      </c>
      <c r="G42" s="128">
        <v>0</v>
      </c>
      <c r="H42" s="116">
        <v>2207</v>
      </c>
      <c r="I42" s="128">
        <v>1876</v>
      </c>
      <c r="J42" s="116">
        <v>1447</v>
      </c>
      <c r="K42" s="128">
        <v>1443</v>
      </c>
      <c r="L42" s="116">
        <v>357</v>
      </c>
      <c r="M42" s="128">
        <v>454</v>
      </c>
      <c r="N42" s="116">
        <v>847</v>
      </c>
      <c r="O42" s="128">
        <v>15329</v>
      </c>
      <c r="P42" s="116">
        <v>6327</v>
      </c>
      <c r="Q42" s="128">
        <v>6100</v>
      </c>
      <c r="R42"/>
      <c r="S42"/>
      <c r="T42" s="76"/>
      <c r="U42" s="76"/>
      <c r="V42" s="76"/>
      <c r="W42" s="76"/>
      <c r="X42" s="121"/>
      <c r="Y42" s="121"/>
      <c r="Z42" s="76"/>
      <c r="AA42" s="76"/>
      <c r="AB42" s="76"/>
      <c r="AC42" s="76"/>
    </row>
    <row r="43" spans="1:29" ht="15.75" customHeight="1">
      <c r="A43" s="305"/>
      <c r="B43" s="11"/>
      <c r="C43" s="61" t="s">
        <v>74</v>
      </c>
      <c r="D43" s="53"/>
      <c r="E43" s="99"/>
      <c r="F43" s="134">
        <v>0</v>
      </c>
      <c r="G43" s="124">
        <v>0</v>
      </c>
      <c r="H43" s="111">
        <v>247</v>
      </c>
      <c r="I43" s="124">
        <v>245</v>
      </c>
      <c r="J43" s="111">
        <v>432</v>
      </c>
      <c r="K43" s="142">
        <v>425</v>
      </c>
      <c r="L43" s="111">
        <v>357</v>
      </c>
      <c r="M43" s="124">
        <v>454</v>
      </c>
      <c r="N43" s="111">
        <v>847</v>
      </c>
      <c r="O43" s="124">
        <v>663</v>
      </c>
      <c r="P43" s="111">
        <v>6327</v>
      </c>
      <c r="Q43" s="124">
        <v>6100</v>
      </c>
      <c r="R43"/>
      <c r="S43"/>
      <c r="T43" s="76"/>
      <c r="U43" s="76"/>
      <c r="V43" s="121"/>
      <c r="W43" s="76"/>
      <c r="X43" s="121"/>
      <c r="Y43" s="121"/>
      <c r="Z43" s="76"/>
      <c r="AA43" s="76"/>
      <c r="AB43" s="121"/>
      <c r="AC43" s="121"/>
    </row>
    <row r="44" spans="1:29" ht="15.75" customHeight="1">
      <c r="A44" s="306"/>
      <c r="B44" s="59" t="s">
        <v>71</v>
      </c>
      <c r="C44" s="37"/>
      <c r="D44" s="37"/>
      <c r="E44" s="106" t="s">
        <v>99</v>
      </c>
      <c r="F44" s="135">
        <f aca="true" t="shared" si="6" ref="F44:Q44">F40-F42</f>
        <v>0</v>
      </c>
      <c r="G44" s="139">
        <f t="shared" si="6"/>
        <v>0</v>
      </c>
      <c r="H44" s="115">
        <f t="shared" si="6"/>
        <v>-803</v>
      </c>
      <c r="I44" s="139">
        <f t="shared" si="6"/>
        <v>-261</v>
      </c>
      <c r="J44" s="115">
        <f t="shared" si="6"/>
        <v>0</v>
      </c>
      <c r="K44" s="139">
        <f t="shared" si="6"/>
        <v>-53</v>
      </c>
      <c r="L44" s="115">
        <f t="shared" si="6"/>
        <v>52</v>
      </c>
      <c r="M44" s="139">
        <f t="shared" si="6"/>
        <v>52</v>
      </c>
      <c r="N44" s="115">
        <f t="shared" si="6"/>
        <v>-847</v>
      </c>
      <c r="O44" s="139">
        <f t="shared" si="6"/>
        <v>-664</v>
      </c>
      <c r="P44" s="115">
        <f t="shared" si="6"/>
        <v>0</v>
      </c>
      <c r="Q44" s="139">
        <f t="shared" si="6"/>
        <v>0</v>
      </c>
      <c r="R44"/>
      <c r="S44"/>
      <c r="T44" s="121"/>
      <c r="U44" s="121"/>
      <c r="V44" s="76"/>
      <c r="W44" s="76"/>
      <c r="X44" s="121"/>
      <c r="Y44" s="121"/>
      <c r="Z44" s="76"/>
      <c r="AA44" s="76"/>
      <c r="AB44" s="76"/>
      <c r="AC44" s="76"/>
    </row>
    <row r="45" spans="1:29" ht="15.75" customHeight="1">
      <c r="A45" s="307" t="s">
        <v>79</v>
      </c>
      <c r="B45" s="20" t="s">
        <v>75</v>
      </c>
      <c r="C45" s="9"/>
      <c r="D45" s="9"/>
      <c r="E45" s="107" t="s">
        <v>100</v>
      </c>
      <c r="F45" s="141">
        <f aca="true" t="shared" si="7" ref="F45:Q45">F39+F44</f>
        <v>40</v>
      </c>
      <c r="G45" s="126">
        <f t="shared" si="7"/>
        <v>10</v>
      </c>
      <c r="H45" s="234">
        <f t="shared" si="7"/>
        <v>-290</v>
      </c>
      <c r="I45" s="126">
        <f t="shared" si="7"/>
        <v>-387</v>
      </c>
      <c r="J45" s="234">
        <f t="shared" si="7"/>
        <v>-56</v>
      </c>
      <c r="K45" s="126">
        <f t="shared" si="7"/>
        <v>-240</v>
      </c>
      <c r="L45" s="234">
        <f t="shared" si="7"/>
        <v>-15</v>
      </c>
      <c r="M45" s="126">
        <f t="shared" si="7"/>
        <v>-14</v>
      </c>
      <c r="N45" s="234">
        <f t="shared" si="7"/>
        <v>-48</v>
      </c>
      <c r="O45" s="126">
        <f t="shared" si="7"/>
        <v>104</v>
      </c>
      <c r="P45" s="234">
        <f t="shared" si="7"/>
        <v>1937</v>
      </c>
      <c r="Q45" s="126">
        <f t="shared" si="7"/>
        <v>1639</v>
      </c>
      <c r="R45"/>
      <c r="S45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5.75" customHeight="1">
      <c r="A46" s="308"/>
      <c r="B46" s="52" t="s">
        <v>76</v>
      </c>
      <c r="C46" s="53"/>
      <c r="D46" s="53"/>
      <c r="E46" s="53"/>
      <c r="F46" s="140">
        <v>0</v>
      </c>
      <c r="G46" s="142">
        <v>0</v>
      </c>
      <c r="H46" s="119">
        <v>23</v>
      </c>
      <c r="I46" s="142">
        <v>28</v>
      </c>
      <c r="J46" s="119"/>
      <c r="K46" s="142">
        <v>0</v>
      </c>
      <c r="L46" s="119">
        <v>52</v>
      </c>
      <c r="M46" s="124">
        <v>52</v>
      </c>
      <c r="N46" s="119">
        <v>43</v>
      </c>
      <c r="O46" s="124">
        <v>154</v>
      </c>
      <c r="P46" s="119">
        <v>1937</v>
      </c>
      <c r="Q46" s="124">
        <v>1639</v>
      </c>
      <c r="R46"/>
      <c r="S46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1:29" ht="15.75" customHeight="1">
      <c r="A47" s="308"/>
      <c r="B47" s="52" t="s">
        <v>77</v>
      </c>
      <c r="C47" s="53"/>
      <c r="D47" s="53"/>
      <c r="E47" s="53"/>
      <c r="F47" s="134">
        <v>40</v>
      </c>
      <c r="G47" s="124">
        <v>10</v>
      </c>
      <c r="H47" s="111">
        <v>0</v>
      </c>
      <c r="I47" s="124">
        <v>0</v>
      </c>
      <c r="J47" s="111"/>
      <c r="K47" s="124">
        <v>0</v>
      </c>
      <c r="L47" s="111">
        <v>0</v>
      </c>
      <c r="M47" s="124">
        <v>0</v>
      </c>
      <c r="N47" s="111">
        <v>0</v>
      </c>
      <c r="O47" s="124">
        <v>0</v>
      </c>
      <c r="P47" s="111">
        <v>0</v>
      </c>
      <c r="Q47" s="124">
        <v>0</v>
      </c>
      <c r="R47"/>
      <c r="S47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5.75" customHeight="1">
      <c r="A48" s="309"/>
      <c r="B48" s="59" t="s">
        <v>78</v>
      </c>
      <c r="C48" s="37"/>
      <c r="D48" s="37"/>
      <c r="E48" s="37"/>
      <c r="F48" s="118">
        <v>40</v>
      </c>
      <c r="G48" s="94">
        <v>10</v>
      </c>
      <c r="H48" s="118">
        <v>0</v>
      </c>
      <c r="I48" s="125">
        <v>0</v>
      </c>
      <c r="J48" s="118"/>
      <c r="K48" s="125">
        <v>0</v>
      </c>
      <c r="L48" s="118">
        <v>0</v>
      </c>
      <c r="M48" s="125">
        <v>0</v>
      </c>
      <c r="N48" s="118">
        <v>0</v>
      </c>
      <c r="O48" s="125">
        <v>0</v>
      </c>
      <c r="P48" s="118">
        <v>0</v>
      </c>
      <c r="Q48" s="125">
        <v>0</v>
      </c>
      <c r="R48"/>
      <c r="S48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0" ht="15.75" customHeight="1">
      <c r="A49" s="27" t="s">
        <v>83</v>
      </c>
      <c r="R49"/>
      <c r="S49"/>
      <c r="T49" s="14"/>
    </row>
    <row r="50" spans="1:20" ht="15.75" customHeight="1">
      <c r="A50" s="27"/>
      <c r="S50" s="14"/>
      <c r="T50" s="14"/>
    </row>
  </sheetData>
  <sheetProtection/>
  <mergeCells count="35">
    <mergeCell ref="P25:P26"/>
    <mergeCell ref="Q25:Q26"/>
    <mergeCell ref="P30:Q30"/>
    <mergeCell ref="N6:O6"/>
    <mergeCell ref="N25:N26"/>
    <mergeCell ref="O25:O26"/>
    <mergeCell ref="N30:O30"/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R25:R26"/>
    <mergeCell ref="S25:S26"/>
    <mergeCell ref="A30:E31"/>
    <mergeCell ref="J25:J26"/>
    <mergeCell ref="K25:K26"/>
    <mergeCell ref="L25:L26"/>
    <mergeCell ref="M25:M26"/>
    <mergeCell ref="F25:F26"/>
    <mergeCell ref="R6:S6"/>
    <mergeCell ref="F30:G30"/>
    <mergeCell ref="H30:I30"/>
    <mergeCell ref="J30:K30"/>
    <mergeCell ref="L30:M30"/>
    <mergeCell ref="F6:G6"/>
    <mergeCell ref="H6:I6"/>
    <mergeCell ref="J6:K6"/>
    <mergeCell ref="L6:M6"/>
    <mergeCell ref="P6:Q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:D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81" t="s">
        <v>0</v>
      </c>
      <c r="B1" s="281"/>
      <c r="C1" s="281"/>
      <c r="D1" s="281"/>
      <c r="E1" s="42" t="s">
        <v>312</v>
      </c>
      <c r="F1" s="2"/>
      <c r="AA1" s="297" t="s">
        <v>129</v>
      </c>
      <c r="AB1" s="297"/>
    </row>
    <row r="2" spans="27:37" ht="13.5">
      <c r="AA2" s="296" t="s">
        <v>106</v>
      </c>
      <c r="AB2" s="296"/>
      <c r="AC2" s="290" t="s">
        <v>107</v>
      </c>
      <c r="AD2" s="287" t="s">
        <v>108</v>
      </c>
      <c r="AE2" s="298"/>
      <c r="AF2" s="299"/>
      <c r="AG2" s="296" t="s">
        <v>109</v>
      </c>
      <c r="AH2" s="296" t="s">
        <v>110</v>
      </c>
      <c r="AI2" s="296" t="s">
        <v>111</v>
      </c>
      <c r="AJ2" s="296" t="s">
        <v>112</v>
      </c>
      <c r="AK2" s="296" t="s">
        <v>113</v>
      </c>
    </row>
    <row r="3" spans="1:37" ht="14.25">
      <c r="A3" s="22" t="s">
        <v>130</v>
      </c>
      <c r="AA3" s="296"/>
      <c r="AB3" s="296"/>
      <c r="AC3" s="292"/>
      <c r="AD3" s="144"/>
      <c r="AE3" s="143" t="s">
        <v>126</v>
      </c>
      <c r="AF3" s="143" t="s">
        <v>127</v>
      </c>
      <c r="AG3" s="296"/>
      <c r="AH3" s="296"/>
      <c r="AI3" s="296"/>
      <c r="AJ3" s="296"/>
      <c r="AK3" s="296"/>
    </row>
    <row r="4" spans="27:38" ht="13.5">
      <c r="AA4" s="145" t="str">
        <f>E1</f>
        <v>横浜市</v>
      </c>
      <c r="AB4" s="145" t="s">
        <v>131</v>
      </c>
      <c r="AC4" s="146">
        <f>SUM(F22)</f>
        <v>1559291</v>
      </c>
      <c r="AD4" s="146">
        <f>F9</f>
        <v>720760</v>
      </c>
      <c r="AE4" s="146">
        <f>F10</f>
        <v>352648</v>
      </c>
      <c r="AF4" s="146">
        <f>F13</f>
        <v>267801</v>
      </c>
      <c r="AG4" s="146">
        <f>F14</f>
        <v>8794</v>
      </c>
      <c r="AH4" s="146">
        <f>F15</f>
        <v>19096</v>
      </c>
      <c r="AI4" s="146">
        <f>F17</f>
        <v>268929</v>
      </c>
      <c r="AJ4" s="146">
        <f>F20</f>
        <v>158781</v>
      </c>
      <c r="AK4" s="146">
        <f>F21</f>
        <v>244222</v>
      </c>
      <c r="AL4" s="147"/>
    </row>
    <row r="5" spans="1:37" ht="14.25">
      <c r="A5" s="21" t="s">
        <v>281</v>
      </c>
      <c r="E5" s="3"/>
      <c r="AA5" s="145" t="str">
        <f>E1</f>
        <v>横浜市</v>
      </c>
      <c r="AB5" s="145" t="s">
        <v>115</v>
      </c>
      <c r="AC5" s="148"/>
      <c r="AD5" s="148">
        <f>G9</f>
        <v>46.223572123484324</v>
      </c>
      <c r="AE5" s="148">
        <f>G10</f>
        <v>22.61591967118389</v>
      </c>
      <c r="AF5" s="148">
        <f>G13</f>
        <v>17.174536375827216</v>
      </c>
      <c r="AG5" s="148">
        <f>G14</f>
        <v>0.5639742677922209</v>
      </c>
      <c r="AH5" s="148">
        <f>G15</f>
        <v>1.2246591559882023</v>
      </c>
      <c r="AI5" s="148">
        <f>G17</f>
        <v>17.246876945996608</v>
      </c>
      <c r="AJ5" s="148">
        <f>G20</f>
        <v>10.182897227008942</v>
      </c>
      <c r="AK5" s="148">
        <f>G21</f>
        <v>15.6623747587846</v>
      </c>
    </row>
    <row r="6" spans="1:37" ht="14.25">
      <c r="A6" s="3"/>
      <c r="G6" s="285" t="s">
        <v>132</v>
      </c>
      <c r="H6" s="286"/>
      <c r="I6" s="286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AA6" s="145" t="str">
        <f>E1</f>
        <v>横浜市</v>
      </c>
      <c r="AB6" s="145" t="s">
        <v>116</v>
      </c>
      <c r="AC6" s="148">
        <f>SUM(I22)</f>
        <v>2.119149956153943</v>
      </c>
      <c r="AD6" s="148">
        <f>I9</f>
        <v>0.2499433211444746</v>
      </c>
      <c r="AE6" s="148">
        <f>I10</f>
        <v>-0.6661727880387436</v>
      </c>
      <c r="AF6" s="148">
        <f>I13</f>
        <v>1.2533744697261762</v>
      </c>
      <c r="AG6" s="148">
        <f>I14</f>
        <v>3.960278992788746</v>
      </c>
      <c r="AH6" s="148">
        <f>I15</f>
        <v>-4.810328498080851</v>
      </c>
      <c r="AI6" s="148">
        <f>I17</f>
        <v>6.138727183029102</v>
      </c>
      <c r="AJ6" s="148">
        <f>I20</f>
        <v>-5.193486944631864</v>
      </c>
      <c r="AK6" s="148">
        <f>I21</f>
        <v>3.3940856459431457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50" t="s">
        <v>1</v>
      </c>
      <c r="I7" s="154" t="s">
        <v>21</v>
      </c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51"/>
      <c r="I8" s="18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9" ht="18" customHeight="1">
      <c r="A9" s="282" t="s">
        <v>80</v>
      </c>
      <c r="B9" s="282" t="s">
        <v>81</v>
      </c>
      <c r="C9" s="47" t="s">
        <v>3</v>
      </c>
      <c r="D9" s="48"/>
      <c r="E9" s="49"/>
      <c r="F9" s="76">
        <v>720760</v>
      </c>
      <c r="G9" s="77">
        <f aca="true" t="shared" si="0" ref="G9:G22">F9/$F$22*100</f>
        <v>46.223572123484324</v>
      </c>
      <c r="H9" s="252">
        <v>718963</v>
      </c>
      <c r="I9" s="256">
        <f aca="true" t="shared" si="1" ref="I9:I40">(F9/H9-1)*100</f>
        <v>0.2499433211444746</v>
      </c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AA9" s="293" t="s">
        <v>129</v>
      </c>
      <c r="AB9" s="294"/>
      <c r="AC9" s="295" t="s">
        <v>117</v>
      </c>
    </row>
    <row r="10" spans="1:37" ht="18" customHeight="1">
      <c r="A10" s="283"/>
      <c r="B10" s="283"/>
      <c r="C10" s="8"/>
      <c r="D10" s="50" t="s">
        <v>22</v>
      </c>
      <c r="E10" s="30"/>
      <c r="F10" s="80">
        <v>352648</v>
      </c>
      <c r="G10" s="81">
        <f t="shared" si="0"/>
        <v>22.61591967118389</v>
      </c>
      <c r="H10" s="253">
        <v>355013</v>
      </c>
      <c r="I10" s="257">
        <f t="shared" si="1"/>
        <v>-0.6661727880387436</v>
      </c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AA10" s="296" t="s">
        <v>106</v>
      </c>
      <c r="AB10" s="296"/>
      <c r="AC10" s="295"/>
      <c r="AD10" s="287" t="s">
        <v>118</v>
      </c>
      <c r="AE10" s="298"/>
      <c r="AF10" s="299"/>
      <c r="AG10" s="287" t="s">
        <v>119</v>
      </c>
      <c r="AH10" s="288"/>
      <c r="AI10" s="289"/>
      <c r="AJ10" s="287" t="s">
        <v>120</v>
      </c>
      <c r="AK10" s="289"/>
    </row>
    <row r="11" spans="1:37" ht="18" customHeight="1">
      <c r="A11" s="283"/>
      <c r="B11" s="283"/>
      <c r="C11" s="34"/>
      <c r="D11" s="35"/>
      <c r="E11" s="33" t="s">
        <v>23</v>
      </c>
      <c r="F11" s="84">
        <v>289829</v>
      </c>
      <c r="G11" s="85">
        <f t="shared" si="0"/>
        <v>18.587229708886923</v>
      </c>
      <c r="H11" s="112">
        <v>286460</v>
      </c>
      <c r="I11" s="258">
        <f t="shared" si="1"/>
        <v>1.1760804300775085</v>
      </c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AA11" s="296"/>
      <c r="AB11" s="296"/>
      <c r="AC11" s="293"/>
      <c r="AD11" s="144"/>
      <c r="AE11" s="143" t="s">
        <v>121</v>
      </c>
      <c r="AF11" s="143" t="s">
        <v>122</v>
      </c>
      <c r="AG11" s="144"/>
      <c r="AH11" s="143" t="s">
        <v>123</v>
      </c>
      <c r="AI11" s="143" t="s">
        <v>124</v>
      </c>
      <c r="AJ11" s="144"/>
      <c r="AK11" s="149" t="s">
        <v>125</v>
      </c>
    </row>
    <row r="12" spans="1:38" ht="18" customHeight="1">
      <c r="A12" s="283"/>
      <c r="B12" s="283"/>
      <c r="C12" s="34"/>
      <c r="D12" s="36"/>
      <c r="E12" s="33" t="s">
        <v>24</v>
      </c>
      <c r="F12" s="84">
        <v>41612</v>
      </c>
      <c r="G12" s="85">
        <f t="shared" si="0"/>
        <v>2.6686487640857286</v>
      </c>
      <c r="H12" s="112">
        <v>48067</v>
      </c>
      <c r="I12" s="258">
        <f t="shared" si="1"/>
        <v>-13.429171781055604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AA12" s="145" t="str">
        <f>E1</f>
        <v>横浜市</v>
      </c>
      <c r="AB12" s="145" t="s">
        <v>131</v>
      </c>
      <c r="AC12" s="146">
        <f>F40</f>
        <v>1541515</v>
      </c>
      <c r="AD12" s="146">
        <f>F23</f>
        <v>829899</v>
      </c>
      <c r="AE12" s="146">
        <f>F24</f>
        <v>199215</v>
      </c>
      <c r="AF12" s="146">
        <f>F26</f>
        <v>195573</v>
      </c>
      <c r="AG12" s="146">
        <f>F27</f>
        <v>494273</v>
      </c>
      <c r="AH12" s="146">
        <f>F28</f>
        <v>157670</v>
      </c>
      <c r="AI12" s="146">
        <f>F32</f>
        <v>9202</v>
      </c>
      <c r="AJ12" s="146">
        <f>F34</f>
        <v>217343</v>
      </c>
      <c r="AK12" s="146">
        <f>F35</f>
        <v>217343</v>
      </c>
      <c r="AL12" s="150"/>
    </row>
    <row r="13" spans="1:37" ht="18" customHeight="1">
      <c r="A13" s="283"/>
      <c r="B13" s="283"/>
      <c r="C13" s="11"/>
      <c r="D13" s="31" t="s">
        <v>25</v>
      </c>
      <c r="E13" s="32"/>
      <c r="F13" s="88">
        <v>267801</v>
      </c>
      <c r="G13" s="89">
        <f t="shared" si="0"/>
        <v>17.174536375827216</v>
      </c>
      <c r="H13" s="254">
        <v>264486</v>
      </c>
      <c r="I13" s="259">
        <f t="shared" si="1"/>
        <v>1.2533744697261762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AA13" s="145" t="str">
        <f>E1</f>
        <v>横浜市</v>
      </c>
      <c r="AB13" s="145" t="s">
        <v>115</v>
      </c>
      <c r="AC13" s="148"/>
      <c r="AD13" s="148">
        <f>G23</f>
        <v>53.83658284220394</v>
      </c>
      <c r="AE13" s="148">
        <f>G24</f>
        <v>12.923325429853099</v>
      </c>
      <c r="AF13" s="148">
        <f>G26</f>
        <v>12.687064349033255</v>
      </c>
      <c r="AG13" s="148">
        <f>G27</f>
        <v>32.06410576608077</v>
      </c>
      <c r="AH13" s="148">
        <f>G28</f>
        <v>10.228249481840916</v>
      </c>
      <c r="AI13" s="148">
        <f>G32</f>
        <v>0.596945212988521</v>
      </c>
      <c r="AJ13" s="148">
        <f>G34</f>
        <v>14.099311391715293</v>
      </c>
      <c r="AK13" s="148">
        <f>G35</f>
        <v>14.099311391715293</v>
      </c>
    </row>
    <row r="14" spans="1:37" ht="18" customHeight="1">
      <c r="A14" s="283"/>
      <c r="B14" s="283"/>
      <c r="C14" s="52" t="s">
        <v>4</v>
      </c>
      <c r="D14" s="53"/>
      <c r="E14" s="54"/>
      <c r="F14" s="84">
        <v>8794</v>
      </c>
      <c r="G14" s="85">
        <f t="shared" si="0"/>
        <v>0.5639742677922209</v>
      </c>
      <c r="H14" s="112">
        <v>8459</v>
      </c>
      <c r="I14" s="258">
        <f t="shared" si="1"/>
        <v>3.960278992788746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AA14" s="145" t="str">
        <f>E1</f>
        <v>横浜市</v>
      </c>
      <c r="AB14" s="145" t="s">
        <v>116</v>
      </c>
      <c r="AC14" s="148">
        <f>I40</f>
        <v>2.6793624149897832</v>
      </c>
      <c r="AD14" s="148">
        <f>I23</f>
        <v>4.032306589180323</v>
      </c>
      <c r="AE14" s="148">
        <f>I24</f>
        <v>-0.8011990598733254</v>
      </c>
      <c r="AF14" s="148">
        <f>I26</f>
        <v>4.624775314559626</v>
      </c>
      <c r="AG14" s="148">
        <f>I27</f>
        <v>1.806374007987599</v>
      </c>
      <c r="AH14" s="148">
        <f>I28</f>
        <v>1.9165508548527832</v>
      </c>
      <c r="AI14" s="148">
        <f>I32</f>
        <v>-38.220879489761664</v>
      </c>
      <c r="AJ14" s="148">
        <f>I34</f>
        <v>-0.3265231248996803</v>
      </c>
      <c r="AK14" s="148">
        <f>I35</f>
        <v>-0.3265231248996803</v>
      </c>
    </row>
    <row r="15" spans="1:25" ht="18" customHeight="1">
      <c r="A15" s="283"/>
      <c r="B15" s="283"/>
      <c r="C15" s="52" t="s">
        <v>5</v>
      </c>
      <c r="D15" s="53"/>
      <c r="E15" s="54"/>
      <c r="F15" s="84">
        <v>19096</v>
      </c>
      <c r="G15" s="85">
        <f t="shared" si="0"/>
        <v>1.2246591559882023</v>
      </c>
      <c r="H15" s="112">
        <v>20061</v>
      </c>
      <c r="I15" s="258">
        <f t="shared" si="1"/>
        <v>-4.810328498080851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ht="18" customHeight="1">
      <c r="A16" s="283"/>
      <c r="B16" s="283"/>
      <c r="C16" s="52" t="s">
        <v>26</v>
      </c>
      <c r="D16" s="53"/>
      <c r="E16" s="54"/>
      <c r="F16" s="84">
        <v>42258</v>
      </c>
      <c r="G16" s="85">
        <f t="shared" si="0"/>
        <v>2.7100778494841564</v>
      </c>
      <c r="H16" s="112">
        <v>43556</v>
      </c>
      <c r="I16" s="258">
        <f t="shared" si="1"/>
        <v>-2.980071631922121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</row>
    <row r="17" spans="1:25" ht="18" customHeight="1">
      <c r="A17" s="283"/>
      <c r="B17" s="283"/>
      <c r="C17" s="52" t="s">
        <v>6</v>
      </c>
      <c r="D17" s="53"/>
      <c r="E17" s="54"/>
      <c r="F17" s="84">
        <v>268929</v>
      </c>
      <c r="G17" s="85">
        <f t="shared" si="0"/>
        <v>17.246876945996608</v>
      </c>
      <c r="H17" s="112">
        <v>253375</v>
      </c>
      <c r="I17" s="258">
        <f t="shared" si="1"/>
        <v>6.138727183029102</v>
      </c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</row>
    <row r="18" spans="1:25" ht="18" customHeight="1">
      <c r="A18" s="283"/>
      <c r="B18" s="283"/>
      <c r="C18" s="52" t="s">
        <v>27</v>
      </c>
      <c r="D18" s="53"/>
      <c r="E18" s="54"/>
      <c r="F18" s="84">
        <v>64103</v>
      </c>
      <c r="G18" s="85">
        <f t="shared" si="0"/>
        <v>4.111035079404679</v>
      </c>
      <c r="H18" s="112">
        <v>63364</v>
      </c>
      <c r="I18" s="258">
        <f t="shared" si="1"/>
        <v>1.166277381478431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</row>
    <row r="19" spans="1:25" ht="18" customHeight="1">
      <c r="A19" s="283"/>
      <c r="B19" s="283"/>
      <c r="C19" s="52" t="s">
        <v>28</v>
      </c>
      <c r="D19" s="53"/>
      <c r="E19" s="54"/>
      <c r="F19" s="84">
        <v>32348</v>
      </c>
      <c r="G19" s="85">
        <f t="shared" si="0"/>
        <v>2.0745325920562614</v>
      </c>
      <c r="H19" s="112">
        <v>15471</v>
      </c>
      <c r="I19" s="258">
        <f t="shared" si="1"/>
        <v>109.08797104259583</v>
      </c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</row>
    <row r="20" spans="1:25" ht="18" customHeight="1">
      <c r="A20" s="283"/>
      <c r="B20" s="283"/>
      <c r="C20" s="52" t="s">
        <v>7</v>
      </c>
      <c r="D20" s="53"/>
      <c r="E20" s="54"/>
      <c r="F20" s="84">
        <v>158781</v>
      </c>
      <c r="G20" s="85">
        <f t="shared" si="0"/>
        <v>10.182897227008942</v>
      </c>
      <c r="H20" s="112">
        <v>167479</v>
      </c>
      <c r="I20" s="258">
        <f t="shared" si="1"/>
        <v>-5.193486944631864</v>
      </c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1:25" ht="18" customHeight="1">
      <c r="A21" s="283"/>
      <c r="B21" s="283"/>
      <c r="C21" s="57" t="s">
        <v>8</v>
      </c>
      <c r="D21" s="58"/>
      <c r="E21" s="56"/>
      <c r="F21" s="91">
        <v>244222</v>
      </c>
      <c r="G21" s="92">
        <f t="shared" si="0"/>
        <v>15.6623747587846</v>
      </c>
      <c r="H21" s="255">
        <v>236205</v>
      </c>
      <c r="I21" s="260">
        <f t="shared" si="1"/>
        <v>3.3940856459431457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</row>
    <row r="22" spans="1:25" ht="18" customHeight="1">
      <c r="A22" s="283"/>
      <c r="B22" s="284"/>
      <c r="C22" s="59" t="s">
        <v>9</v>
      </c>
      <c r="D22" s="37"/>
      <c r="E22" s="60"/>
      <c r="F22" s="94">
        <f>SUM(F9,F14:F21)</f>
        <v>1559291</v>
      </c>
      <c r="G22" s="95">
        <f t="shared" si="0"/>
        <v>100</v>
      </c>
      <c r="H22" s="94">
        <f>SUM(H9,H14:H21)</f>
        <v>1526933</v>
      </c>
      <c r="I22" s="261">
        <f t="shared" si="1"/>
        <v>2.119149956153943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</row>
    <row r="23" spans="1:25" ht="18" customHeight="1">
      <c r="A23" s="283"/>
      <c r="B23" s="282" t="s">
        <v>82</v>
      </c>
      <c r="C23" s="4" t="s">
        <v>10</v>
      </c>
      <c r="D23" s="5"/>
      <c r="E23" s="23"/>
      <c r="F23" s="76">
        <v>829899</v>
      </c>
      <c r="G23" s="77">
        <f aca="true" t="shared" si="2" ref="G23:G40">F23/$F$40*100</f>
        <v>53.83658284220394</v>
      </c>
      <c r="H23" s="252">
        <v>797732</v>
      </c>
      <c r="I23" s="262">
        <f t="shared" si="1"/>
        <v>4.032306589180323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</row>
    <row r="24" spans="1:25" ht="18" customHeight="1">
      <c r="A24" s="283"/>
      <c r="B24" s="283"/>
      <c r="C24" s="8"/>
      <c r="D24" s="10" t="s">
        <v>11</v>
      </c>
      <c r="E24" s="38"/>
      <c r="F24" s="84">
        <v>199215</v>
      </c>
      <c r="G24" s="85">
        <f t="shared" si="2"/>
        <v>12.923325429853099</v>
      </c>
      <c r="H24" s="112">
        <v>200824</v>
      </c>
      <c r="I24" s="258">
        <f t="shared" si="1"/>
        <v>-0.8011990598733254</v>
      </c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8" customHeight="1">
      <c r="A25" s="283"/>
      <c r="B25" s="283"/>
      <c r="C25" s="8"/>
      <c r="D25" s="10" t="s">
        <v>29</v>
      </c>
      <c r="E25" s="38"/>
      <c r="F25" s="84">
        <v>435112</v>
      </c>
      <c r="G25" s="85">
        <f t="shared" si="2"/>
        <v>28.226257934564376</v>
      </c>
      <c r="H25" s="112">
        <v>409981</v>
      </c>
      <c r="I25" s="258">
        <f t="shared" si="1"/>
        <v>6.129796258851017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</row>
    <row r="26" spans="1:25" ht="18" customHeight="1">
      <c r="A26" s="283"/>
      <c r="B26" s="283"/>
      <c r="C26" s="11"/>
      <c r="D26" s="10" t="s">
        <v>12</v>
      </c>
      <c r="E26" s="38"/>
      <c r="F26" s="84">
        <v>195573</v>
      </c>
      <c r="G26" s="85">
        <f t="shared" si="2"/>
        <v>12.687064349033255</v>
      </c>
      <c r="H26" s="112">
        <v>186928</v>
      </c>
      <c r="I26" s="258">
        <f t="shared" si="1"/>
        <v>4.624775314559626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5" ht="18" customHeight="1">
      <c r="A27" s="283"/>
      <c r="B27" s="283"/>
      <c r="C27" s="8" t="s">
        <v>13</v>
      </c>
      <c r="D27" s="14"/>
      <c r="E27" s="25"/>
      <c r="F27" s="76">
        <v>494273</v>
      </c>
      <c r="G27" s="77">
        <f t="shared" si="2"/>
        <v>32.06410576608077</v>
      </c>
      <c r="H27" s="252">
        <f>SUM(H28:H33)</f>
        <v>485503</v>
      </c>
      <c r="I27" s="262">
        <f t="shared" si="1"/>
        <v>1.806374007987599</v>
      </c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</row>
    <row r="28" spans="1:25" ht="18" customHeight="1">
      <c r="A28" s="283"/>
      <c r="B28" s="283"/>
      <c r="C28" s="8"/>
      <c r="D28" s="10" t="s">
        <v>14</v>
      </c>
      <c r="E28" s="38"/>
      <c r="F28" s="84">
        <v>157670</v>
      </c>
      <c r="G28" s="85">
        <f t="shared" si="2"/>
        <v>10.228249481840916</v>
      </c>
      <c r="H28" s="112">
        <v>154705</v>
      </c>
      <c r="I28" s="258">
        <f t="shared" si="1"/>
        <v>1.9165508548527832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</row>
    <row r="29" spans="1:25" ht="18" customHeight="1">
      <c r="A29" s="283"/>
      <c r="B29" s="283"/>
      <c r="C29" s="8"/>
      <c r="D29" s="10" t="s">
        <v>30</v>
      </c>
      <c r="E29" s="38"/>
      <c r="F29" s="84">
        <v>11266</v>
      </c>
      <c r="G29" s="85">
        <f t="shared" si="2"/>
        <v>0.7308394663691239</v>
      </c>
      <c r="H29" s="112">
        <v>11813</v>
      </c>
      <c r="I29" s="258">
        <f t="shared" si="1"/>
        <v>-4.630491831033612</v>
      </c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</row>
    <row r="30" spans="1:25" ht="18" customHeight="1">
      <c r="A30" s="283"/>
      <c r="B30" s="283"/>
      <c r="C30" s="8"/>
      <c r="D30" s="10" t="s">
        <v>31</v>
      </c>
      <c r="E30" s="38"/>
      <c r="F30" s="84">
        <v>141558</v>
      </c>
      <c r="G30" s="85">
        <f t="shared" si="2"/>
        <v>9.183043953513264</v>
      </c>
      <c r="H30" s="112">
        <v>138926</v>
      </c>
      <c r="I30" s="258">
        <f t="shared" si="1"/>
        <v>1.894533780573826</v>
      </c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</row>
    <row r="31" spans="1:25" ht="18" customHeight="1">
      <c r="A31" s="283"/>
      <c r="B31" s="283"/>
      <c r="C31" s="8"/>
      <c r="D31" s="10" t="s">
        <v>32</v>
      </c>
      <c r="E31" s="38"/>
      <c r="F31" s="84">
        <v>117811</v>
      </c>
      <c r="G31" s="85">
        <f t="shared" si="2"/>
        <v>7.64254645592161</v>
      </c>
      <c r="H31" s="112">
        <v>111763</v>
      </c>
      <c r="I31" s="258">
        <f t="shared" si="1"/>
        <v>5.411451016883939</v>
      </c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</row>
    <row r="32" spans="1:25" ht="18" customHeight="1">
      <c r="A32" s="283"/>
      <c r="B32" s="283"/>
      <c r="C32" s="8"/>
      <c r="D32" s="10" t="s">
        <v>15</v>
      </c>
      <c r="E32" s="38"/>
      <c r="F32" s="84">
        <v>9202</v>
      </c>
      <c r="G32" s="85">
        <f t="shared" si="2"/>
        <v>0.596945212988521</v>
      </c>
      <c r="H32" s="112">
        <v>14895</v>
      </c>
      <c r="I32" s="258">
        <f t="shared" si="1"/>
        <v>-38.220879489761664</v>
      </c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25" ht="18" customHeight="1">
      <c r="A33" s="283"/>
      <c r="B33" s="283"/>
      <c r="C33" s="11"/>
      <c r="D33" s="10" t="s">
        <v>33</v>
      </c>
      <c r="E33" s="38"/>
      <c r="F33" s="84">
        <v>56765</v>
      </c>
      <c r="G33" s="85">
        <f t="shared" si="2"/>
        <v>3.6824163242005428</v>
      </c>
      <c r="H33" s="112">
        <v>53401</v>
      </c>
      <c r="I33" s="258">
        <f t="shared" si="1"/>
        <v>6.299507499859547</v>
      </c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</row>
    <row r="34" spans="1:25" ht="18" customHeight="1">
      <c r="A34" s="283"/>
      <c r="B34" s="283"/>
      <c r="C34" s="8" t="s">
        <v>16</v>
      </c>
      <c r="D34" s="14"/>
      <c r="E34" s="25"/>
      <c r="F34" s="76">
        <v>217343</v>
      </c>
      <c r="G34" s="77">
        <f t="shared" si="2"/>
        <v>14.099311391715293</v>
      </c>
      <c r="H34" s="252">
        <f>H35+H38+H39</f>
        <v>218055</v>
      </c>
      <c r="I34" s="262">
        <f t="shared" si="1"/>
        <v>-0.3265231248996803</v>
      </c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1:25" ht="18" customHeight="1">
      <c r="A35" s="283"/>
      <c r="B35" s="283"/>
      <c r="C35" s="8"/>
      <c r="D35" s="39" t="s">
        <v>17</v>
      </c>
      <c r="E35" s="40"/>
      <c r="F35" s="80">
        <v>217343</v>
      </c>
      <c r="G35" s="81">
        <f t="shared" si="2"/>
        <v>14.099311391715293</v>
      </c>
      <c r="H35" s="253">
        <v>218055</v>
      </c>
      <c r="I35" s="257">
        <f t="shared" si="1"/>
        <v>-0.3265231248996803</v>
      </c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</row>
    <row r="36" spans="1:25" ht="18" customHeight="1">
      <c r="A36" s="283"/>
      <c r="B36" s="283"/>
      <c r="C36" s="8"/>
      <c r="D36" s="41"/>
      <c r="E36" s="132" t="s">
        <v>103</v>
      </c>
      <c r="F36" s="84">
        <v>78945</v>
      </c>
      <c r="G36" s="85">
        <f t="shared" si="2"/>
        <v>5.12126057806768</v>
      </c>
      <c r="H36" s="112">
        <v>98329</v>
      </c>
      <c r="I36" s="258">
        <f t="shared" si="1"/>
        <v>-19.71341109947218</v>
      </c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</row>
    <row r="37" spans="1:25" ht="18" customHeight="1">
      <c r="A37" s="283"/>
      <c r="B37" s="283"/>
      <c r="C37" s="8"/>
      <c r="D37" s="12"/>
      <c r="E37" s="33" t="s">
        <v>34</v>
      </c>
      <c r="F37" s="84">
        <v>126935</v>
      </c>
      <c r="G37" s="85">
        <f t="shared" si="2"/>
        <v>8.234431711660282</v>
      </c>
      <c r="H37" s="112">
        <v>118450</v>
      </c>
      <c r="I37" s="258">
        <f t="shared" si="1"/>
        <v>7.163360067539037</v>
      </c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</row>
    <row r="38" spans="1:25" ht="18" customHeight="1">
      <c r="A38" s="283"/>
      <c r="B38" s="283"/>
      <c r="C38" s="8"/>
      <c r="D38" s="61" t="s">
        <v>35</v>
      </c>
      <c r="E38" s="54"/>
      <c r="F38" s="84">
        <v>0</v>
      </c>
      <c r="G38" s="85">
        <f t="shared" si="2"/>
        <v>0</v>
      </c>
      <c r="H38" s="112">
        <v>0</v>
      </c>
      <c r="I38" s="258" t="e">
        <f t="shared" si="1"/>
        <v>#DIV/0!</v>
      </c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</row>
    <row r="39" spans="1:25" ht="18" customHeight="1">
      <c r="A39" s="283"/>
      <c r="B39" s="283"/>
      <c r="C39" s="6"/>
      <c r="D39" s="55" t="s">
        <v>36</v>
      </c>
      <c r="E39" s="56"/>
      <c r="F39" s="91">
        <v>0</v>
      </c>
      <c r="G39" s="92">
        <f t="shared" si="2"/>
        <v>0</v>
      </c>
      <c r="H39" s="255">
        <v>0</v>
      </c>
      <c r="I39" s="260" t="e">
        <f t="shared" si="1"/>
        <v>#DIV/0!</v>
      </c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</row>
    <row r="40" spans="1:25" ht="18" customHeight="1">
      <c r="A40" s="284"/>
      <c r="B40" s="284"/>
      <c r="C40" s="6" t="s">
        <v>18</v>
      </c>
      <c r="D40" s="7"/>
      <c r="E40" s="24"/>
      <c r="F40" s="94">
        <f>SUM(F23,F27,F34)</f>
        <v>1541515</v>
      </c>
      <c r="G40" s="95">
        <f t="shared" si="2"/>
        <v>100</v>
      </c>
      <c r="H40" s="94">
        <f>SUM(H23,H27,H34)</f>
        <v>1501290</v>
      </c>
      <c r="I40" s="261">
        <f t="shared" si="1"/>
        <v>2.6793624149897832</v>
      </c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</row>
    <row r="41" ht="18" customHeight="1">
      <c r="A41" s="130" t="s">
        <v>19</v>
      </c>
    </row>
    <row r="42" ht="18" customHeight="1">
      <c r="A42" s="131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58" t="s">
        <v>0</v>
      </c>
      <c r="B1" s="158"/>
      <c r="C1" s="42" t="s">
        <v>312</v>
      </c>
      <c r="D1" s="159"/>
      <c r="E1" s="159"/>
      <c r="AA1" s="1" t="str">
        <f>C1</f>
        <v>横浜市</v>
      </c>
      <c r="AB1" s="1" t="s">
        <v>134</v>
      </c>
      <c r="AC1" s="1" t="s">
        <v>135</v>
      </c>
      <c r="AD1" s="160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61">
        <f>I7</f>
        <v>1559291</v>
      </c>
      <c r="AC2" s="161">
        <f>I9</f>
        <v>1541515</v>
      </c>
      <c r="AD2" s="161">
        <f>I10</f>
        <v>17777</v>
      </c>
      <c r="AE2" s="161">
        <f>I11</f>
        <v>9555</v>
      </c>
      <c r="AF2" s="161">
        <f>I12</f>
        <v>8222</v>
      </c>
      <c r="AG2" s="161">
        <f>I13</f>
        <v>-4752</v>
      </c>
      <c r="AH2" s="1">
        <f>I14</f>
        <v>5410</v>
      </c>
      <c r="AI2" s="161">
        <f>I15</f>
        <v>-13542</v>
      </c>
      <c r="AJ2" s="161">
        <f>I25</f>
        <v>820066</v>
      </c>
      <c r="AK2" s="162">
        <f>I26</f>
        <v>0.97</v>
      </c>
      <c r="AL2" s="163">
        <f>I27</f>
        <v>1.003</v>
      </c>
      <c r="AM2" s="163">
        <f>I28</f>
        <v>98.9</v>
      </c>
      <c r="AN2" s="163">
        <f>I29</f>
        <v>61.23977898555829</v>
      </c>
      <c r="AO2" s="163">
        <f>I33</f>
        <v>160.7</v>
      </c>
      <c r="AP2" s="161">
        <f>I16</f>
        <v>32003</v>
      </c>
      <c r="AQ2" s="161">
        <f>I17</f>
        <v>318089</v>
      </c>
      <c r="AR2" s="161">
        <f>I18</f>
        <v>2358434</v>
      </c>
      <c r="AS2" s="164">
        <f>I21</f>
        <v>3.1790101566472604</v>
      </c>
    </row>
    <row r="3" spans="27:45" ht="13.5">
      <c r="AA3" s="1" t="s">
        <v>152</v>
      </c>
      <c r="AB3" s="161">
        <f>H7</f>
        <v>1526933</v>
      </c>
      <c r="AC3" s="161">
        <f>H9</f>
        <v>1501290</v>
      </c>
      <c r="AD3" s="161">
        <f>H10</f>
        <v>25643</v>
      </c>
      <c r="AE3" s="161">
        <f>H11</f>
        <v>12669</v>
      </c>
      <c r="AF3" s="161">
        <f>H12</f>
        <v>12974</v>
      </c>
      <c r="AG3" s="161">
        <f>H13</f>
        <v>2396</v>
      </c>
      <c r="AH3" s="1">
        <f>H14</f>
        <v>0</v>
      </c>
      <c r="AI3" s="161">
        <f>H15</f>
        <v>5214</v>
      </c>
      <c r="AJ3" s="161">
        <f>H25</f>
        <v>814375</v>
      </c>
      <c r="AK3" s="162">
        <f>H26</f>
        <v>0.97</v>
      </c>
      <c r="AL3" s="163">
        <f>H27</f>
        <v>1.593</v>
      </c>
      <c r="AM3" s="163">
        <f>H28</f>
        <v>95.2</v>
      </c>
      <c r="AN3" s="163">
        <f>H29</f>
        <v>60.18690022907316</v>
      </c>
      <c r="AO3" s="163">
        <f>H33</f>
        <v>175.6</v>
      </c>
      <c r="AP3" s="161">
        <f>H16</f>
        <v>37967</v>
      </c>
      <c r="AQ3" s="161">
        <f>H17</f>
        <v>343888</v>
      </c>
      <c r="AR3" s="161">
        <f>H18</f>
        <v>2362487</v>
      </c>
      <c r="AS3" s="164">
        <f>H21</f>
        <v>3.172438718758991</v>
      </c>
    </row>
    <row r="4" spans="1:44" ht="13.5">
      <c r="A4" s="21" t="s">
        <v>153</v>
      </c>
      <c r="AP4" s="161"/>
      <c r="AQ4" s="161"/>
      <c r="AR4" s="161"/>
    </row>
    <row r="5" ht="13.5">
      <c r="I5" s="165" t="s">
        <v>154</v>
      </c>
    </row>
    <row r="6" spans="1:9" s="152" customFormat="1" ht="29.25" customHeight="1">
      <c r="A6" s="166" t="s">
        <v>155</v>
      </c>
      <c r="B6" s="167"/>
      <c r="C6" s="167"/>
      <c r="D6" s="168"/>
      <c r="E6" s="143" t="s">
        <v>272</v>
      </c>
      <c r="F6" s="143" t="s">
        <v>273</v>
      </c>
      <c r="G6" s="143" t="s">
        <v>275</v>
      </c>
      <c r="H6" s="143" t="s">
        <v>276</v>
      </c>
      <c r="I6" s="143" t="s">
        <v>283</v>
      </c>
    </row>
    <row r="7" spans="1:9" ht="27" customHeight="1">
      <c r="A7" s="282" t="s">
        <v>156</v>
      </c>
      <c r="B7" s="47" t="s">
        <v>157</v>
      </c>
      <c r="C7" s="48"/>
      <c r="D7" s="97" t="s">
        <v>158</v>
      </c>
      <c r="E7" s="169">
        <v>1431980</v>
      </c>
      <c r="F7" s="170">
        <v>1598029</v>
      </c>
      <c r="G7" s="170">
        <v>1469029</v>
      </c>
      <c r="H7" s="170">
        <v>1526933</v>
      </c>
      <c r="I7" s="170">
        <v>1559291</v>
      </c>
    </row>
    <row r="8" spans="1:9" ht="27" customHeight="1">
      <c r="A8" s="283"/>
      <c r="B8" s="26"/>
      <c r="C8" s="61" t="s">
        <v>159</v>
      </c>
      <c r="D8" s="98" t="s">
        <v>38</v>
      </c>
      <c r="E8" s="171">
        <v>789240</v>
      </c>
      <c r="F8" s="171">
        <v>791326</v>
      </c>
      <c r="G8" s="171">
        <v>819564</v>
      </c>
      <c r="H8" s="171">
        <v>841122</v>
      </c>
      <c r="I8" s="172">
        <v>831869</v>
      </c>
    </row>
    <row r="9" spans="1:9" ht="27" customHeight="1">
      <c r="A9" s="283"/>
      <c r="B9" s="52" t="s">
        <v>160</v>
      </c>
      <c r="C9" s="53"/>
      <c r="D9" s="99"/>
      <c r="E9" s="173">
        <v>1403496</v>
      </c>
      <c r="F9" s="173">
        <v>1558219</v>
      </c>
      <c r="G9" s="173">
        <v>1443265</v>
      </c>
      <c r="H9" s="173">
        <v>1501290</v>
      </c>
      <c r="I9" s="174">
        <v>1541515</v>
      </c>
    </row>
    <row r="10" spans="1:9" ht="27" customHeight="1">
      <c r="A10" s="283"/>
      <c r="B10" s="52" t="s">
        <v>161</v>
      </c>
      <c r="C10" s="53"/>
      <c r="D10" s="99"/>
      <c r="E10" s="173">
        <v>28484</v>
      </c>
      <c r="F10" s="173">
        <v>39811</v>
      </c>
      <c r="G10" s="173">
        <v>25764</v>
      </c>
      <c r="H10" s="173">
        <v>25643</v>
      </c>
      <c r="I10" s="174">
        <v>17777</v>
      </c>
    </row>
    <row r="11" spans="1:9" ht="27" customHeight="1">
      <c r="A11" s="283"/>
      <c r="B11" s="52" t="s">
        <v>162</v>
      </c>
      <c r="C11" s="53"/>
      <c r="D11" s="99"/>
      <c r="E11" s="173">
        <v>20317</v>
      </c>
      <c r="F11" s="173">
        <v>21610</v>
      </c>
      <c r="G11" s="173">
        <v>15186</v>
      </c>
      <c r="H11" s="173">
        <v>12669</v>
      </c>
      <c r="I11" s="174">
        <v>9555</v>
      </c>
    </row>
    <row r="12" spans="1:9" ht="27" customHeight="1">
      <c r="A12" s="283"/>
      <c r="B12" s="52" t="s">
        <v>163</v>
      </c>
      <c r="C12" s="53"/>
      <c r="D12" s="99"/>
      <c r="E12" s="173">
        <v>8167</v>
      </c>
      <c r="F12" s="173">
        <v>18201</v>
      </c>
      <c r="G12" s="173">
        <v>10578</v>
      </c>
      <c r="H12" s="173">
        <v>12974</v>
      </c>
      <c r="I12" s="174">
        <v>8222</v>
      </c>
    </row>
    <row r="13" spans="1:9" ht="27" customHeight="1">
      <c r="A13" s="283"/>
      <c r="B13" s="52" t="s">
        <v>164</v>
      </c>
      <c r="C13" s="53"/>
      <c r="D13" s="104"/>
      <c r="E13" s="175">
        <v>-2683</v>
      </c>
      <c r="F13" s="175">
        <v>10033</v>
      </c>
      <c r="G13" s="175">
        <v>-7623</v>
      </c>
      <c r="H13" s="175">
        <v>2396</v>
      </c>
      <c r="I13" s="176">
        <v>-4752</v>
      </c>
    </row>
    <row r="14" spans="1:9" ht="27" customHeight="1">
      <c r="A14" s="283"/>
      <c r="B14" s="108" t="s">
        <v>165</v>
      </c>
      <c r="C14" s="68"/>
      <c r="D14" s="104"/>
      <c r="E14" s="175">
        <v>1</v>
      </c>
      <c r="F14" s="175">
        <v>0</v>
      </c>
      <c r="G14" s="175">
        <v>0</v>
      </c>
      <c r="H14" s="175">
        <v>0</v>
      </c>
      <c r="I14" s="176">
        <v>5410</v>
      </c>
    </row>
    <row r="15" spans="1:9" ht="27" customHeight="1">
      <c r="A15" s="283"/>
      <c r="B15" s="57" t="s">
        <v>166</v>
      </c>
      <c r="C15" s="58"/>
      <c r="D15" s="177"/>
      <c r="E15" s="178">
        <v>-3648</v>
      </c>
      <c r="F15" s="178">
        <v>15419</v>
      </c>
      <c r="G15" s="178">
        <v>-11304</v>
      </c>
      <c r="H15" s="178">
        <v>5214</v>
      </c>
      <c r="I15" s="179">
        <v>-13542</v>
      </c>
    </row>
    <row r="16" spans="1:9" ht="27" customHeight="1">
      <c r="A16" s="283"/>
      <c r="B16" s="180" t="s">
        <v>167</v>
      </c>
      <c r="C16" s="181"/>
      <c r="D16" s="182" t="s">
        <v>39</v>
      </c>
      <c r="E16" s="183">
        <v>28593</v>
      </c>
      <c r="F16" s="183">
        <v>34727</v>
      </c>
      <c r="G16" s="183">
        <v>33700</v>
      </c>
      <c r="H16" s="183">
        <v>37967</v>
      </c>
      <c r="I16" s="184">
        <v>32003</v>
      </c>
    </row>
    <row r="17" spans="1:9" ht="27" customHeight="1">
      <c r="A17" s="283"/>
      <c r="B17" s="52" t="s">
        <v>168</v>
      </c>
      <c r="C17" s="53"/>
      <c r="D17" s="98" t="s">
        <v>40</v>
      </c>
      <c r="E17" s="173">
        <v>54273</v>
      </c>
      <c r="F17" s="173">
        <v>190040</v>
      </c>
      <c r="G17" s="173">
        <v>191934</v>
      </c>
      <c r="H17" s="173">
        <v>343888</v>
      </c>
      <c r="I17" s="174">
        <v>318089</v>
      </c>
    </row>
    <row r="18" spans="1:9" ht="27" customHeight="1">
      <c r="A18" s="283"/>
      <c r="B18" s="52" t="s">
        <v>169</v>
      </c>
      <c r="C18" s="53"/>
      <c r="D18" s="98" t="s">
        <v>41</v>
      </c>
      <c r="E18" s="173">
        <v>2213725</v>
      </c>
      <c r="F18" s="173">
        <v>2350280</v>
      </c>
      <c r="G18" s="173">
        <v>2346434</v>
      </c>
      <c r="H18" s="173">
        <v>2362487</v>
      </c>
      <c r="I18" s="174">
        <v>2358434</v>
      </c>
    </row>
    <row r="19" spans="1:9" ht="27" customHeight="1">
      <c r="A19" s="283"/>
      <c r="B19" s="52" t="s">
        <v>170</v>
      </c>
      <c r="C19" s="53"/>
      <c r="D19" s="98" t="s">
        <v>171</v>
      </c>
      <c r="E19" s="173">
        <f>E17+E18-E16</f>
        <v>2239405</v>
      </c>
      <c r="F19" s="173">
        <f>F17+F18-F16</f>
        <v>2505593</v>
      </c>
      <c r="G19" s="173">
        <f>G17+G18-G16</f>
        <v>2504668</v>
      </c>
      <c r="H19" s="173">
        <f>H17+H18-H16</f>
        <v>2668408</v>
      </c>
      <c r="I19" s="173">
        <f>I17+I18-I16</f>
        <v>2644520</v>
      </c>
    </row>
    <row r="20" spans="1:9" ht="27" customHeight="1">
      <c r="A20" s="283"/>
      <c r="B20" s="52" t="s">
        <v>172</v>
      </c>
      <c r="C20" s="53"/>
      <c r="D20" s="99" t="s">
        <v>173</v>
      </c>
      <c r="E20" s="185">
        <f>E18/E8</f>
        <v>2.8048819117125334</v>
      </c>
      <c r="F20" s="185">
        <f>F18/F8</f>
        <v>2.9700527974564213</v>
      </c>
      <c r="G20" s="185">
        <f>G18/G8</f>
        <v>2.8630271705443384</v>
      </c>
      <c r="H20" s="185">
        <f>H18/H8</f>
        <v>2.8087328592047287</v>
      </c>
      <c r="I20" s="185">
        <f>I18/I8</f>
        <v>2.8351026423631605</v>
      </c>
    </row>
    <row r="21" spans="1:9" ht="27" customHeight="1">
      <c r="A21" s="283"/>
      <c r="B21" s="52" t="s">
        <v>174</v>
      </c>
      <c r="C21" s="53"/>
      <c r="D21" s="99" t="s">
        <v>175</v>
      </c>
      <c r="E21" s="185">
        <f>E19/E8</f>
        <v>2.8374195428513507</v>
      </c>
      <c r="F21" s="185">
        <f>F19/F8</f>
        <v>3.1663220973404136</v>
      </c>
      <c r="G21" s="185">
        <f>G19/G8</f>
        <v>3.0560981204640516</v>
      </c>
      <c r="H21" s="185">
        <f>H19/H8</f>
        <v>3.172438718758991</v>
      </c>
      <c r="I21" s="185">
        <f>I19/I8</f>
        <v>3.1790101566472604</v>
      </c>
    </row>
    <row r="22" spans="1:9" ht="27" customHeight="1">
      <c r="A22" s="283"/>
      <c r="B22" s="52" t="s">
        <v>176</v>
      </c>
      <c r="C22" s="53"/>
      <c r="D22" s="99" t="s">
        <v>177</v>
      </c>
      <c r="E22" s="173">
        <f>E18/E24*1000000</f>
        <v>600125.0280242237</v>
      </c>
      <c r="F22" s="173">
        <f>F18/F24*1000000</f>
        <v>637144.1126900462</v>
      </c>
      <c r="G22" s="173">
        <f>G18/G24*1000000</f>
        <v>636101.4895739043</v>
      </c>
      <c r="H22" s="173">
        <f>H18/H24*1000000</f>
        <v>634026.0648543128</v>
      </c>
      <c r="I22" s="173">
        <f>I18/I24*1000000</f>
        <v>632938.3519310863</v>
      </c>
    </row>
    <row r="23" spans="1:9" ht="27" customHeight="1">
      <c r="A23" s="283"/>
      <c r="B23" s="52" t="s">
        <v>178</v>
      </c>
      <c r="C23" s="53"/>
      <c r="D23" s="99" t="s">
        <v>179</v>
      </c>
      <c r="E23" s="173">
        <f>E19/E24*1000000</f>
        <v>607086.6925126594</v>
      </c>
      <c r="F23" s="173">
        <f>F19/F24*1000000</f>
        <v>679248.3571095321</v>
      </c>
      <c r="G23" s="173">
        <f>G19/G24*1000000</f>
        <v>678997.5962196643</v>
      </c>
      <c r="H23" s="173">
        <f>H19/H24*1000000</f>
        <v>716126.7865879334</v>
      </c>
      <c r="I23" s="173">
        <f>I19/I24*1000000</f>
        <v>709715.9091366543</v>
      </c>
    </row>
    <row r="24" spans="1:9" ht="27" customHeight="1">
      <c r="A24" s="283"/>
      <c r="B24" s="186" t="s">
        <v>180</v>
      </c>
      <c r="C24" s="187"/>
      <c r="D24" s="188" t="s">
        <v>181</v>
      </c>
      <c r="E24" s="178">
        <v>3688773</v>
      </c>
      <c r="F24" s="178">
        <v>3688773</v>
      </c>
      <c r="G24" s="178">
        <v>3688773</v>
      </c>
      <c r="H24" s="178">
        <v>3726167</v>
      </c>
      <c r="I24" s="179">
        <f>H24</f>
        <v>3726167</v>
      </c>
    </row>
    <row r="25" spans="1:9" ht="27" customHeight="1">
      <c r="A25" s="283"/>
      <c r="B25" s="11" t="s">
        <v>182</v>
      </c>
      <c r="C25" s="189"/>
      <c r="D25" s="190"/>
      <c r="E25" s="171">
        <v>802711</v>
      </c>
      <c r="F25" s="171">
        <v>814600</v>
      </c>
      <c r="G25" s="171">
        <v>813258</v>
      </c>
      <c r="H25" s="171">
        <v>814375</v>
      </c>
      <c r="I25" s="191">
        <v>820066</v>
      </c>
    </row>
    <row r="26" spans="1:9" ht="27" customHeight="1">
      <c r="A26" s="283"/>
      <c r="B26" s="192" t="s">
        <v>183</v>
      </c>
      <c r="C26" s="193"/>
      <c r="D26" s="194"/>
      <c r="E26" s="195">
        <v>0.964</v>
      </c>
      <c r="F26" s="195">
        <v>0.961</v>
      </c>
      <c r="G26" s="195">
        <v>0.96</v>
      </c>
      <c r="H26" s="195">
        <v>0.97</v>
      </c>
      <c r="I26" s="196">
        <v>0.97</v>
      </c>
    </row>
    <row r="27" spans="1:9" ht="27" customHeight="1">
      <c r="A27" s="283"/>
      <c r="B27" s="192" t="s">
        <v>184</v>
      </c>
      <c r="C27" s="193"/>
      <c r="D27" s="194"/>
      <c r="E27" s="197">
        <v>1</v>
      </c>
      <c r="F27" s="197">
        <v>2.2</v>
      </c>
      <c r="G27" s="197">
        <v>1.301</v>
      </c>
      <c r="H27" s="197">
        <v>1.593</v>
      </c>
      <c r="I27" s="198">
        <v>1.003</v>
      </c>
    </row>
    <row r="28" spans="1:9" ht="27" customHeight="1">
      <c r="A28" s="283"/>
      <c r="B28" s="192" t="s">
        <v>185</v>
      </c>
      <c r="C28" s="193"/>
      <c r="D28" s="194"/>
      <c r="E28" s="197">
        <v>95.6</v>
      </c>
      <c r="F28" s="197">
        <v>94.3</v>
      </c>
      <c r="G28" s="197">
        <v>97.4</v>
      </c>
      <c r="H28" s="197">
        <v>95.2</v>
      </c>
      <c r="I28" s="198">
        <v>98.9</v>
      </c>
    </row>
    <row r="29" spans="1:9" ht="27" customHeight="1">
      <c r="A29" s="283"/>
      <c r="B29" s="199" t="s">
        <v>186</v>
      </c>
      <c r="C29" s="200"/>
      <c r="D29" s="201"/>
      <c r="E29" s="202">
        <f>928366455/1431979708*100</f>
        <v>64.83097838702055</v>
      </c>
      <c r="F29" s="202">
        <f>935458398/1598029363*100</f>
        <v>58.538248398881265</v>
      </c>
      <c r="G29" s="202">
        <f>930450491/1469029104*100</f>
        <v>63.337784695108404</v>
      </c>
      <c r="H29" s="202">
        <f>919013746/1526933174*100</f>
        <v>60.18690022907316</v>
      </c>
      <c r="I29" s="203">
        <v>61.23977898555829</v>
      </c>
    </row>
    <row r="30" spans="1:9" ht="27" customHeight="1">
      <c r="A30" s="283"/>
      <c r="B30" s="282" t="s">
        <v>187</v>
      </c>
      <c r="C30" s="20" t="s">
        <v>188</v>
      </c>
      <c r="D30" s="204"/>
      <c r="E30" s="205">
        <v>0</v>
      </c>
      <c r="F30" s="205">
        <v>0</v>
      </c>
      <c r="G30" s="205">
        <v>0</v>
      </c>
      <c r="H30" s="205">
        <v>0</v>
      </c>
      <c r="I30" s="206">
        <v>0</v>
      </c>
    </row>
    <row r="31" spans="1:9" ht="27" customHeight="1">
      <c r="A31" s="283"/>
      <c r="B31" s="283"/>
      <c r="C31" s="192" t="s">
        <v>189</v>
      </c>
      <c r="D31" s="194"/>
      <c r="E31" s="197">
        <v>0</v>
      </c>
      <c r="F31" s="197">
        <v>0</v>
      </c>
      <c r="G31" s="197">
        <v>0</v>
      </c>
      <c r="H31" s="197">
        <v>0</v>
      </c>
      <c r="I31" s="198">
        <v>0</v>
      </c>
    </row>
    <row r="32" spans="1:9" ht="27" customHeight="1">
      <c r="A32" s="283"/>
      <c r="B32" s="283"/>
      <c r="C32" s="192" t="s">
        <v>190</v>
      </c>
      <c r="D32" s="194"/>
      <c r="E32" s="197">
        <v>15.4</v>
      </c>
      <c r="F32" s="197">
        <v>15.4</v>
      </c>
      <c r="G32" s="197">
        <v>16.9</v>
      </c>
      <c r="H32" s="197">
        <v>17</v>
      </c>
      <c r="I32" s="198">
        <f>0.165*100</f>
        <v>16.5</v>
      </c>
    </row>
    <row r="33" spans="1:9" ht="27" customHeight="1">
      <c r="A33" s="284"/>
      <c r="B33" s="284"/>
      <c r="C33" s="199" t="s">
        <v>191</v>
      </c>
      <c r="D33" s="201"/>
      <c r="E33" s="202">
        <v>200.4</v>
      </c>
      <c r="F33" s="202">
        <v>198.7</v>
      </c>
      <c r="G33" s="202">
        <v>182.5</v>
      </c>
      <c r="H33" s="202">
        <v>175.6</v>
      </c>
      <c r="I33" s="207">
        <f>1.607*100</f>
        <v>160.7</v>
      </c>
    </row>
    <row r="34" spans="1:9" ht="27" customHeight="1">
      <c r="A34" s="1" t="s">
        <v>284</v>
      </c>
      <c r="B34" s="14"/>
      <c r="C34" s="14"/>
      <c r="D34" s="14"/>
      <c r="E34" s="208"/>
      <c r="F34" s="208"/>
      <c r="G34" s="208"/>
      <c r="H34" s="208"/>
      <c r="I34" s="209"/>
    </row>
    <row r="35" ht="27" customHeight="1">
      <c r="A35" s="27" t="s">
        <v>192</v>
      </c>
    </row>
    <row r="36" ht="13.5">
      <c r="A36" s="21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13" width="13.59765625" style="1" customWidth="1"/>
    <col min="14" max="14" width="13.59765625" style="14" customWidth="1"/>
    <col min="15" max="15" width="13.59765625" style="1" customWidth="1"/>
    <col min="16" max="16" width="13.59765625" style="14" customWidth="1"/>
    <col min="17" max="25" width="13.59765625" style="1" customWidth="1"/>
    <col min="26" max="29" width="12" style="1" customWidth="1"/>
    <col min="30" max="16384" width="9" style="1" customWidth="1"/>
  </cols>
  <sheetData>
    <row r="1" spans="1:7" ht="33.75" customHeight="1">
      <c r="A1" s="70" t="s">
        <v>0</v>
      </c>
      <c r="B1" s="42"/>
      <c r="C1" s="42"/>
      <c r="D1" s="42" t="s">
        <v>312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9" ht="15.75" customHeight="1">
      <c r="A5" s="37" t="s">
        <v>285</v>
      </c>
      <c r="B5" s="37"/>
      <c r="C5" s="37"/>
      <c r="D5" s="37"/>
      <c r="K5" s="46"/>
      <c r="S5" s="46" t="s">
        <v>44</v>
      </c>
    </row>
    <row r="6" spans="1:19" ht="15.75" customHeight="1">
      <c r="A6" s="320" t="s">
        <v>45</v>
      </c>
      <c r="B6" s="321"/>
      <c r="C6" s="321"/>
      <c r="D6" s="321"/>
      <c r="E6" s="322"/>
      <c r="F6" s="300" t="s">
        <v>311</v>
      </c>
      <c r="G6" s="301"/>
      <c r="H6" s="300" t="s">
        <v>299</v>
      </c>
      <c r="I6" s="301"/>
      <c r="J6" s="300" t="s">
        <v>300</v>
      </c>
      <c r="K6" s="301"/>
      <c r="L6" s="300" t="s">
        <v>301</v>
      </c>
      <c r="M6" s="301"/>
      <c r="N6" s="300" t="s">
        <v>302</v>
      </c>
      <c r="O6" s="301"/>
      <c r="P6" s="300" t="s">
        <v>303</v>
      </c>
      <c r="Q6" s="301"/>
      <c r="R6" s="300" t="s">
        <v>304</v>
      </c>
      <c r="S6" s="301"/>
    </row>
    <row r="7" spans="1:19" ht="15.75" customHeight="1">
      <c r="A7" s="323"/>
      <c r="B7" s="324"/>
      <c r="C7" s="324"/>
      <c r="D7" s="324"/>
      <c r="E7" s="325"/>
      <c r="F7" s="151" t="s">
        <v>286</v>
      </c>
      <c r="G7" s="51" t="s">
        <v>1</v>
      </c>
      <c r="H7" s="151" t="s">
        <v>286</v>
      </c>
      <c r="I7" s="51" t="s">
        <v>1</v>
      </c>
      <c r="J7" s="151" t="s">
        <v>286</v>
      </c>
      <c r="K7" s="51" t="s">
        <v>1</v>
      </c>
      <c r="L7" s="151" t="s">
        <v>286</v>
      </c>
      <c r="M7" s="51" t="s">
        <v>1</v>
      </c>
      <c r="N7" s="151" t="s">
        <v>286</v>
      </c>
      <c r="O7" s="51" t="s">
        <v>1</v>
      </c>
      <c r="P7" s="151" t="s">
        <v>286</v>
      </c>
      <c r="Q7" s="51" t="s">
        <v>1</v>
      </c>
      <c r="R7" s="151" t="s">
        <v>286</v>
      </c>
      <c r="S7" s="263" t="s">
        <v>1</v>
      </c>
    </row>
    <row r="8" spans="1:29" ht="15.75" customHeight="1">
      <c r="A8" s="304" t="s">
        <v>84</v>
      </c>
      <c r="B8" s="47" t="s">
        <v>46</v>
      </c>
      <c r="C8" s="48"/>
      <c r="D8" s="48"/>
      <c r="E8" s="97" t="s">
        <v>37</v>
      </c>
      <c r="F8" s="109">
        <v>130467</v>
      </c>
      <c r="G8" s="110">
        <v>130257</v>
      </c>
      <c r="H8" s="109">
        <v>7537</v>
      </c>
      <c r="I8" s="110">
        <v>6113</v>
      </c>
      <c r="J8" s="109">
        <v>81372</v>
      </c>
      <c r="K8" s="110">
        <v>82147</v>
      </c>
      <c r="L8" s="109">
        <v>2940</v>
      </c>
      <c r="M8" s="110">
        <v>3010</v>
      </c>
      <c r="N8" s="109">
        <v>20917</v>
      </c>
      <c r="O8" s="110">
        <v>20535</v>
      </c>
      <c r="P8" s="109">
        <v>53752</v>
      </c>
      <c r="Q8" s="110">
        <v>52551</v>
      </c>
      <c r="R8" s="109">
        <v>31503</v>
      </c>
      <c r="S8" s="110">
        <v>30540.634165</v>
      </c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1:29" ht="15.75" customHeight="1">
      <c r="A9" s="326"/>
      <c r="B9" s="14"/>
      <c r="C9" s="61" t="s">
        <v>47</v>
      </c>
      <c r="D9" s="53"/>
      <c r="E9" s="98" t="s">
        <v>38</v>
      </c>
      <c r="F9" s="111">
        <v>129336</v>
      </c>
      <c r="G9" s="84">
        <v>129818</v>
      </c>
      <c r="H9" s="111">
        <v>7537</v>
      </c>
      <c r="I9" s="84">
        <v>6113</v>
      </c>
      <c r="J9" s="111">
        <v>81313</v>
      </c>
      <c r="K9" s="84">
        <v>81605</v>
      </c>
      <c r="L9" s="111">
        <v>2927</v>
      </c>
      <c r="M9" s="84">
        <v>2923</v>
      </c>
      <c r="N9" s="111">
        <v>20917</v>
      </c>
      <c r="O9" s="84">
        <v>20535</v>
      </c>
      <c r="P9" s="111">
        <v>53743</v>
      </c>
      <c r="Q9" s="84">
        <v>52526</v>
      </c>
      <c r="R9" s="111">
        <v>31503</v>
      </c>
      <c r="S9" s="84">
        <v>30540.41201</v>
      </c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ht="15.75" customHeight="1">
      <c r="A10" s="326"/>
      <c r="B10" s="11"/>
      <c r="C10" s="61" t="s">
        <v>48</v>
      </c>
      <c r="D10" s="53"/>
      <c r="E10" s="98" t="s">
        <v>39</v>
      </c>
      <c r="F10" s="111">
        <v>1131</v>
      </c>
      <c r="G10" s="84">
        <v>439</v>
      </c>
      <c r="H10" s="111">
        <v>0</v>
      </c>
      <c r="I10" s="84">
        <v>0</v>
      </c>
      <c r="J10" s="111">
        <v>59</v>
      </c>
      <c r="K10" s="84">
        <v>542</v>
      </c>
      <c r="L10" s="111">
        <v>13</v>
      </c>
      <c r="M10" s="84">
        <v>87</v>
      </c>
      <c r="N10" s="111">
        <v>0</v>
      </c>
      <c r="O10" s="84">
        <v>0</v>
      </c>
      <c r="P10" s="111">
        <v>9</v>
      </c>
      <c r="Q10" s="84">
        <v>25</v>
      </c>
      <c r="R10" s="111">
        <v>0</v>
      </c>
      <c r="S10" s="84">
        <v>0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1:29" ht="15.75" customHeight="1">
      <c r="A11" s="326"/>
      <c r="B11" s="66" t="s">
        <v>49</v>
      </c>
      <c r="C11" s="67"/>
      <c r="D11" s="67"/>
      <c r="E11" s="100" t="s">
        <v>40</v>
      </c>
      <c r="F11" s="113">
        <v>113673</v>
      </c>
      <c r="G11" s="88">
        <v>114512</v>
      </c>
      <c r="H11" s="113">
        <v>2632</v>
      </c>
      <c r="I11" s="88">
        <v>6782</v>
      </c>
      <c r="J11" s="113">
        <v>69676</v>
      </c>
      <c r="K11" s="88">
        <v>71075</v>
      </c>
      <c r="L11" s="113">
        <v>1959</v>
      </c>
      <c r="M11" s="88">
        <v>2018</v>
      </c>
      <c r="N11" s="113">
        <v>19331</v>
      </c>
      <c r="O11" s="88">
        <v>18739</v>
      </c>
      <c r="P11" s="113">
        <v>44454</v>
      </c>
      <c r="Q11" s="88">
        <v>44153</v>
      </c>
      <c r="R11" s="113">
        <v>32660</v>
      </c>
      <c r="S11" s="88">
        <v>31372.291655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1:29" ht="15.75" customHeight="1">
      <c r="A12" s="326"/>
      <c r="B12" s="8"/>
      <c r="C12" s="61" t="s">
        <v>50</v>
      </c>
      <c r="D12" s="53"/>
      <c r="E12" s="98" t="s">
        <v>41</v>
      </c>
      <c r="F12" s="111">
        <v>113181</v>
      </c>
      <c r="G12" s="84">
        <v>114149</v>
      </c>
      <c r="H12" s="111">
        <v>2632</v>
      </c>
      <c r="I12" s="84">
        <v>6782</v>
      </c>
      <c r="J12" s="111">
        <v>69676</v>
      </c>
      <c r="K12" s="84">
        <v>71075</v>
      </c>
      <c r="L12" s="111">
        <v>1959</v>
      </c>
      <c r="M12" s="84">
        <v>2018</v>
      </c>
      <c r="N12" s="111">
        <v>19331</v>
      </c>
      <c r="O12" s="84">
        <v>18739</v>
      </c>
      <c r="P12" s="111">
        <v>44446</v>
      </c>
      <c r="Q12" s="84">
        <v>44153</v>
      </c>
      <c r="R12" s="111">
        <v>31294</v>
      </c>
      <c r="S12" s="84">
        <v>30017.568045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1:29" ht="15.75" customHeight="1">
      <c r="A13" s="326"/>
      <c r="B13" s="14"/>
      <c r="C13" s="50" t="s">
        <v>51</v>
      </c>
      <c r="D13" s="68"/>
      <c r="E13" s="101" t="s">
        <v>42</v>
      </c>
      <c r="F13" s="114">
        <v>492</v>
      </c>
      <c r="G13" s="80">
        <v>363</v>
      </c>
      <c r="H13" s="114">
        <v>0</v>
      </c>
      <c r="I13" s="80">
        <v>0</v>
      </c>
      <c r="J13" s="114">
        <v>0</v>
      </c>
      <c r="K13" s="80">
        <v>0</v>
      </c>
      <c r="L13" s="114">
        <v>0</v>
      </c>
      <c r="M13" s="80">
        <v>0</v>
      </c>
      <c r="N13" s="114">
        <v>0</v>
      </c>
      <c r="O13" s="80">
        <v>0</v>
      </c>
      <c r="P13" s="114">
        <v>8</v>
      </c>
      <c r="Q13" s="80">
        <v>0</v>
      </c>
      <c r="R13" s="114">
        <v>1367</v>
      </c>
      <c r="S13" s="80">
        <v>1354.72361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29" ht="15.75" customHeight="1">
      <c r="A14" s="326"/>
      <c r="B14" s="52" t="s">
        <v>52</v>
      </c>
      <c r="C14" s="53"/>
      <c r="D14" s="53"/>
      <c r="E14" s="98" t="s">
        <v>194</v>
      </c>
      <c r="F14" s="134">
        <f>F9-F12</f>
        <v>16155</v>
      </c>
      <c r="G14" s="124">
        <f>G9-G12</f>
        <v>15669</v>
      </c>
      <c r="H14" s="134">
        <f>H9-H12</f>
        <v>4905</v>
      </c>
      <c r="I14" s="124">
        <f>I9-I12</f>
        <v>-669</v>
      </c>
      <c r="J14" s="134">
        <f>J9-J12</f>
        <v>11637</v>
      </c>
      <c r="K14" s="124">
        <f aca="true" t="shared" si="0" ref="J14:M15">K9-K12</f>
        <v>10530</v>
      </c>
      <c r="L14" s="134">
        <f>L9-L12</f>
        <v>968</v>
      </c>
      <c r="M14" s="124">
        <f t="shared" si="0"/>
        <v>905</v>
      </c>
      <c r="N14" s="134">
        <f>N9-N12</f>
        <v>1586</v>
      </c>
      <c r="O14" s="124">
        <f aca="true" t="shared" si="1" ref="N14:Q15">O9-O12</f>
        <v>1796</v>
      </c>
      <c r="P14" s="134">
        <f>P9-P12</f>
        <v>9297</v>
      </c>
      <c r="Q14" s="124">
        <f t="shared" si="1"/>
        <v>8373</v>
      </c>
      <c r="R14" s="134">
        <f>R9-R12</f>
        <v>209</v>
      </c>
      <c r="S14" s="124">
        <f>S9-S12</f>
        <v>522.843965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15.75" customHeight="1">
      <c r="A15" s="326"/>
      <c r="B15" s="52" t="s">
        <v>53</v>
      </c>
      <c r="C15" s="53"/>
      <c r="D15" s="53"/>
      <c r="E15" s="98" t="s">
        <v>195</v>
      </c>
      <c r="F15" s="134">
        <f>F10-F13</f>
        <v>639</v>
      </c>
      <c r="G15" s="124">
        <f>G10-G13</f>
        <v>76</v>
      </c>
      <c r="H15" s="134">
        <f>H10-H13</f>
        <v>0</v>
      </c>
      <c r="I15" s="124">
        <f>I10-I13</f>
        <v>0</v>
      </c>
      <c r="J15" s="134">
        <f t="shared" si="0"/>
        <v>59</v>
      </c>
      <c r="K15" s="124">
        <f t="shared" si="0"/>
        <v>542</v>
      </c>
      <c r="L15" s="134">
        <f t="shared" si="0"/>
        <v>13</v>
      </c>
      <c r="M15" s="124">
        <f t="shared" si="0"/>
        <v>87</v>
      </c>
      <c r="N15" s="134">
        <f t="shared" si="1"/>
        <v>0</v>
      </c>
      <c r="O15" s="124">
        <f t="shared" si="1"/>
        <v>0</v>
      </c>
      <c r="P15" s="134">
        <f t="shared" si="1"/>
        <v>1</v>
      </c>
      <c r="Q15" s="124">
        <f t="shared" si="1"/>
        <v>25</v>
      </c>
      <c r="R15" s="134">
        <f>R10-R13</f>
        <v>-1367</v>
      </c>
      <c r="S15" s="124">
        <f>S10-S13</f>
        <v>-1354.72361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:29" ht="15.75" customHeight="1">
      <c r="A16" s="326"/>
      <c r="B16" s="52" t="s">
        <v>54</v>
      </c>
      <c r="C16" s="53"/>
      <c r="D16" s="53"/>
      <c r="E16" s="98" t="s">
        <v>196</v>
      </c>
      <c r="F16" s="134">
        <f>F8-F11</f>
        <v>16794</v>
      </c>
      <c r="G16" s="124">
        <f>G8-G11</f>
        <v>15745</v>
      </c>
      <c r="H16" s="134">
        <f aca="true" t="shared" si="2" ref="H16:S16">H8-H11</f>
        <v>4905</v>
      </c>
      <c r="I16" s="124">
        <f t="shared" si="2"/>
        <v>-669</v>
      </c>
      <c r="J16" s="134">
        <f t="shared" si="2"/>
        <v>11696</v>
      </c>
      <c r="K16" s="124">
        <f t="shared" si="2"/>
        <v>11072</v>
      </c>
      <c r="L16" s="134">
        <f t="shared" si="2"/>
        <v>981</v>
      </c>
      <c r="M16" s="124">
        <f t="shared" si="2"/>
        <v>992</v>
      </c>
      <c r="N16" s="134">
        <f t="shared" si="2"/>
        <v>1586</v>
      </c>
      <c r="O16" s="124">
        <f t="shared" si="2"/>
        <v>1796</v>
      </c>
      <c r="P16" s="134">
        <f t="shared" si="2"/>
        <v>9298</v>
      </c>
      <c r="Q16" s="124">
        <f t="shared" si="2"/>
        <v>8398</v>
      </c>
      <c r="R16" s="134">
        <f t="shared" si="2"/>
        <v>-1157</v>
      </c>
      <c r="S16" s="124">
        <f t="shared" si="2"/>
        <v>-831.6574900000014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:29" ht="15.75" customHeight="1">
      <c r="A17" s="326"/>
      <c r="B17" s="52" t="s">
        <v>55</v>
      </c>
      <c r="C17" s="53"/>
      <c r="D17" s="53"/>
      <c r="E17" s="43"/>
      <c r="F17" s="211">
        <v>0</v>
      </c>
      <c r="G17" s="212">
        <v>0</v>
      </c>
      <c r="H17" s="211">
        <v>85075</v>
      </c>
      <c r="I17" s="212">
        <v>89979</v>
      </c>
      <c r="J17" s="211">
        <v>0</v>
      </c>
      <c r="K17" s="212">
        <v>0</v>
      </c>
      <c r="L17" s="211">
        <v>0</v>
      </c>
      <c r="M17" s="212">
        <v>0</v>
      </c>
      <c r="N17" s="211">
        <v>241</v>
      </c>
      <c r="O17" s="212">
        <v>1827</v>
      </c>
      <c r="P17" s="211">
        <v>170456</v>
      </c>
      <c r="Q17" s="212">
        <v>179755</v>
      </c>
      <c r="R17" s="211">
        <v>40417</v>
      </c>
      <c r="S17" s="212">
        <v>39259.983212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:29" ht="15.75" customHeight="1">
      <c r="A18" s="327"/>
      <c r="B18" s="59" t="s">
        <v>56</v>
      </c>
      <c r="C18" s="37"/>
      <c r="D18" s="37"/>
      <c r="E18" s="15"/>
      <c r="F18" s="135">
        <v>0</v>
      </c>
      <c r="G18" s="139">
        <v>0</v>
      </c>
      <c r="H18" s="135">
        <v>0</v>
      </c>
      <c r="I18" s="139">
        <v>0</v>
      </c>
      <c r="J18" s="135">
        <v>0</v>
      </c>
      <c r="K18" s="139">
        <v>0</v>
      </c>
      <c r="L18" s="135">
        <v>0</v>
      </c>
      <c r="M18" s="139">
        <v>0</v>
      </c>
      <c r="N18" s="135" t="s">
        <v>290</v>
      </c>
      <c r="O18" s="139" t="s">
        <v>290</v>
      </c>
      <c r="P18" s="135">
        <v>0</v>
      </c>
      <c r="Q18" s="139" t="s">
        <v>290</v>
      </c>
      <c r="R18" s="135">
        <v>0</v>
      </c>
      <c r="S18" s="139">
        <v>0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1:29" ht="15.75" customHeight="1">
      <c r="A19" s="326" t="s">
        <v>85</v>
      </c>
      <c r="B19" s="66" t="s">
        <v>57</v>
      </c>
      <c r="C19" s="69"/>
      <c r="D19" s="69"/>
      <c r="E19" s="102"/>
      <c r="F19" s="136">
        <v>53579</v>
      </c>
      <c r="G19" s="128">
        <v>81211</v>
      </c>
      <c r="H19" s="136">
        <v>21359</v>
      </c>
      <c r="I19" s="128">
        <v>26420</v>
      </c>
      <c r="J19" s="136">
        <v>7971</v>
      </c>
      <c r="K19" s="128">
        <v>9474</v>
      </c>
      <c r="L19" s="136">
        <v>259</v>
      </c>
      <c r="M19" s="128">
        <v>102</v>
      </c>
      <c r="N19" s="136">
        <v>87</v>
      </c>
      <c r="O19" s="128">
        <v>32</v>
      </c>
      <c r="P19" s="136">
        <v>21278</v>
      </c>
      <c r="Q19" s="128">
        <v>23530</v>
      </c>
      <c r="R19" s="136">
        <v>4541</v>
      </c>
      <c r="S19" s="128">
        <v>4716.745668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29" ht="15.75" customHeight="1">
      <c r="A20" s="326"/>
      <c r="B20" s="13"/>
      <c r="C20" s="61" t="s">
        <v>58</v>
      </c>
      <c r="D20" s="53"/>
      <c r="E20" s="98"/>
      <c r="F20" s="134">
        <v>41732</v>
      </c>
      <c r="G20" s="124">
        <v>67143</v>
      </c>
      <c r="H20" s="134">
        <v>14000</v>
      </c>
      <c r="I20" s="124">
        <v>19600</v>
      </c>
      <c r="J20" s="134">
        <v>6147</v>
      </c>
      <c r="K20" s="124">
        <v>7590</v>
      </c>
      <c r="L20" s="134">
        <v>195</v>
      </c>
      <c r="M20" s="124">
        <v>88</v>
      </c>
      <c r="N20" s="134">
        <v>0</v>
      </c>
      <c r="O20" s="124">
        <v>0</v>
      </c>
      <c r="P20" s="134">
        <v>15692</v>
      </c>
      <c r="Q20" s="124">
        <v>19522</v>
      </c>
      <c r="R20" s="134">
        <v>875</v>
      </c>
      <c r="S20" s="124">
        <v>1504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:29" ht="15.75" customHeight="1">
      <c r="A21" s="326"/>
      <c r="B21" s="26" t="s">
        <v>59</v>
      </c>
      <c r="C21" s="67"/>
      <c r="D21" s="67"/>
      <c r="E21" s="100" t="s">
        <v>197</v>
      </c>
      <c r="F21" s="137">
        <v>46370</v>
      </c>
      <c r="G21" s="123">
        <v>77338</v>
      </c>
      <c r="H21" s="137">
        <v>21359</v>
      </c>
      <c r="I21" s="123">
        <v>26420</v>
      </c>
      <c r="J21" s="137">
        <v>7971</v>
      </c>
      <c r="K21" s="123">
        <v>9474</v>
      </c>
      <c r="L21" s="137">
        <v>259</v>
      </c>
      <c r="M21" s="123">
        <v>102</v>
      </c>
      <c r="N21" s="137">
        <v>87</v>
      </c>
      <c r="O21" s="123">
        <v>32</v>
      </c>
      <c r="P21" s="137">
        <v>21278</v>
      </c>
      <c r="Q21" s="123">
        <v>23530</v>
      </c>
      <c r="R21" s="137">
        <v>4541</v>
      </c>
      <c r="S21" s="123">
        <v>4650.514668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1:29" ht="15.75" customHeight="1">
      <c r="A22" s="326"/>
      <c r="B22" s="66" t="s">
        <v>60</v>
      </c>
      <c r="C22" s="69"/>
      <c r="D22" s="69"/>
      <c r="E22" s="102" t="s">
        <v>198</v>
      </c>
      <c r="F22" s="136">
        <v>104085</v>
      </c>
      <c r="G22" s="128">
        <v>140953</v>
      </c>
      <c r="H22" s="136">
        <v>21519</v>
      </c>
      <c r="I22" s="128">
        <v>31741</v>
      </c>
      <c r="J22" s="136">
        <v>34677</v>
      </c>
      <c r="K22" s="128">
        <v>38167</v>
      </c>
      <c r="L22" s="136">
        <v>1441</v>
      </c>
      <c r="M22" s="128">
        <v>1178</v>
      </c>
      <c r="N22" s="136">
        <v>3177</v>
      </c>
      <c r="O22" s="128">
        <v>2409</v>
      </c>
      <c r="P22" s="136">
        <v>41765</v>
      </c>
      <c r="Q22" s="128">
        <v>43169</v>
      </c>
      <c r="R22" s="136">
        <v>6205</v>
      </c>
      <c r="S22" s="128">
        <v>6293.533196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ht="15.75" customHeight="1">
      <c r="A23" s="326"/>
      <c r="B23" s="8" t="s">
        <v>61</v>
      </c>
      <c r="C23" s="50" t="s">
        <v>62</v>
      </c>
      <c r="D23" s="68"/>
      <c r="E23" s="101"/>
      <c r="F23" s="133">
        <v>69845</v>
      </c>
      <c r="G23" s="117">
        <v>106192</v>
      </c>
      <c r="H23" s="133">
        <v>18618</v>
      </c>
      <c r="I23" s="117">
        <v>27502</v>
      </c>
      <c r="J23" s="133">
        <v>9902</v>
      </c>
      <c r="K23" s="117">
        <v>11581</v>
      </c>
      <c r="L23" s="133">
        <v>268</v>
      </c>
      <c r="M23" s="117">
        <v>266</v>
      </c>
      <c r="N23" s="133">
        <v>811</v>
      </c>
      <c r="O23" s="117">
        <v>1274</v>
      </c>
      <c r="P23" s="133">
        <v>29267</v>
      </c>
      <c r="Q23" s="117">
        <v>36468</v>
      </c>
      <c r="R23" s="133">
        <v>5078</v>
      </c>
      <c r="S23" s="117">
        <v>4470.674407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</row>
    <row r="24" spans="1:29" ht="15.75" customHeight="1">
      <c r="A24" s="326"/>
      <c r="B24" s="52" t="s">
        <v>199</v>
      </c>
      <c r="C24" s="53"/>
      <c r="D24" s="53"/>
      <c r="E24" s="98" t="s">
        <v>200</v>
      </c>
      <c r="F24" s="134">
        <f>F21-F22</f>
        <v>-57715</v>
      </c>
      <c r="G24" s="124">
        <f>G21-G22</f>
        <v>-63615</v>
      </c>
      <c r="H24" s="134">
        <f aca="true" t="shared" si="3" ref="H24:S24">H21-H22</f>
        <v>-160</v>
      </c>
      <c r="I24" s="124">
        <f t="shared" si="3"/>
        <v>-5321</v>
      </c>
      <c r="J24" s="134">
        <f t="shared" si="3"/>
        <v>-26706</v>
      </c>
      <c r="K24" s="124">
        <f t="shared" si="3"/>
        <v>-28693</v>
      </c>
      <c r="L24" s="134">
        <f t="shared" si="3"/>
        <v>-1182</v>
      </c>
      <c r="M24" s="124">
        <f t="shared" si="3"/>
        <v>-1076</v>
      </c>
      <c r="N24" s="134">
        <f t="shared" si="3"/>
        <v>-3090</v>
      </c>
      <c r="O24" s="124">
        <f t="shared" si="3"/>
        <v>-2377</v>
      </c>
      <c r="P24" s="134">
        <f t="shared" si="3"/>
        <v>-20487</v>
      </c>
      <c r="Q24" s="124">
        <f t="shared" si="3"/>
        <v>-19639</v>
      </c>
      <c r="R24" s="134">
        <f t="shared" si="3"/>
        <v>-1664</v>
      </c>
      <c r="S24" s="124">
        <f t="shared" si="3"/>
        <v>-1643.0185280000005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1:29" ht="15.75" customHeight="1">
      <c r="A25" s="326"/>
      <c r="B25" s="108" t="s">
        <v>63</v>
      </c>
      <c r="C25" s="68"/>
      <c r="D25" s="68"/>
      <c r="E25" s="328" t="s">
        <v>201</v>
      </c>
      <c r="F25" s="310">
        <v>57715</v>
      </c>
      <c r="G25" s="312">
        <v>63615</v>
      </c>
      <c r="H25" s="310">
        <v>160</v>
      </c>
      <c r="I25" s="312">
        <v>5321</v>
      </c>
      <c r="J25" s="310">
        <v>26706</v>
      </c>
      <c r="K25" s="312">
        <v>28693</v>
      </c>
      <c r="L25" s="310">
        <v>1182</v>
      </c>
      <c r="M25" s="312">
        <v>1076</v>
      </c>
      <c r="N25" s="310">
        <v>3090</v>
      </c>
      <c r="O25" s="312">
        <v>2377</v>
      </c>
      <c r="P25" s="310">
        <v>20487</v>
      </c>
      <c r="Q25" s="312">
        <v>19639</v>
      </c>
      <c r="R25" s="310">
        <v>1664</v>
      </c>
      <c r="S25" s="312">
        <v>1643.0185280000005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1:29" ht="15.75" customHeight="1">
      <c r="A26" s="326"/>
      <c r="B26" s="26" t="s">
        <v>64</v>
      </c>
      <c r="C26" s="67"/>
      <c r="D26" s="67"/>
      <c r="E26" s="329"/>
      <c r="F26" s="311"/>
      <c r="G26" s="313"/>
      <c r="H26" s="311"/>
      <c r="I26" s="313"/>
      <c r="J26" s="311"/>
      <c r="K26" s="313"/>
      <c r="L26" s="311"/>
      <c r="M26" s="313"/>
      <c r="N26" s="311"/>
      <c r="O26" s="313"/>
      <c r="P26" s="311"/>
      <c r="Q26" s="313"/>
      <c r="R26" s="311"/>
      <c r="S26" s="313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1:29" ht="15.75" customHeight="1">
      <c r="A27" s="327"/>
      <c r="B27" s="59" t="s">
        <v>202</v>
      </c>
      <c r="C27" s="37"/>
      <c r="D27" s="37"/>
      <c r="E27" s="103" t="s">
        <v>203</v>
      </c>
      <c r="F27" s="138">
        <f>F24+F25</f>
        <v>0</v>
      </c>
      <c r="G27" s="125">
        <f>G24+G25</f>
        <v>0</v>
      </c>
      <c r="H27" s="138">
        <f aca="true" t="shared" si="4" ref="H27:S27">H24+H25</f>
        <v>0</v>
      </c>
      <c r="I27" s="125">
        <f t="shared" si="4"/>
        <v>0</v>
      </c>
      <c r="J27" s="138">
        <f t="shared" si="4"/>
        <v>0</v>
      </c>
      <c r="K27" s="125">
        <f t="shared" si="4"/>
        <v>0</v>
      </c>
      <c r="L27" s="138">
        <f t="shared" si="4"/>
        <v>0</v>
      </c>
      <c r="M27" s="125">
        <f t="shared" si="4"/>
        <v>0</v>
      </c>
      <c r="N27" s="138">
        <f t="shared" si="4"/>
        <v>0</v>
      </c>
      <c r="O27" s="125">
        <f t="shared" si="4"/>
        <v>0</v>
      </c>
      <c r="P27" s="138">
        <f t="shared" si="4"/>
        <v>0</v>
      </c>
      <c r="Q27" s="125">
        <f t="shared" si="4"/>
        <v>0</v>
      </c>
      <c r="R27" s="138">
        <f t="shared" si="4"/>
        <v>0</v>
      </c>
      <c r="S27" s="125">
        <f t="shared" si="4"/>
        <v>0</v>
      </c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2"/>
      <c r="O28" s="71"/>
      <c r="P28" s="72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2"/>
      <c r="O29" s="71"/>
      <c r="P29" s="72"/>
      <c r="Q29" s="73" t="s">
        <v>204</v>
      </c>
      <c r="R29" s="71"/>
      <c r="T29" s="71"/>
      <c r="U29" s="71"/>
      <c r="V29" s="71"/>
      <c r="W29" s="71"/>
      <c r="X29" s="71"/>
      <c r="Y29" s="71"/>
      <c r="Z29" s="71"/>
      <c r="AA29" s="71"/>
      <c r="AB29" s="71"/>
      <c r="AC29" s="73"/>
    </row>
    <row r="30" spans="1:29" ht="15.75" customHeight="1">
      <c r="A30" s="314" t="s">
        <v>65</v>
      </c>
      <c r="B30" s="315"/>
      <c r="C30" s="315"/>
      <c r="D30" s="315"/>
      <c r="E30" s="316"/>
      <c r="F30" s="302" t="s">
        <v>305</v>
      </c>
      <c r="G30" s="332"/>
      <c r="H30" s="302" t="s">
        <v>306</v>
      </c>
      <c r="I30" s="332"/>
      <c r="J30" s="302" t="s">
        <v>307</v>
      </c>
      <c r="K30" s="332"/>
      <c r="L30" s="302" t="s">
        <v>308</v>
      </c>
      <c r="M30" s="332"/>
      <c r="N30" s="302" t="s">
        <v>309</v>
      </c>
      <c r="O30" s="332"/>
      <c r="P30" s="302" t="s">
        <v>310</v>
      </c>
      <c r="Q30" s="332"/>
      <c r="R30" s="266"/>
      <c r="S30" s="267"/>
      <c r="T30" s="122"/>
      <c r="U30" s="72"/>
      <c r="V30" s="122"/>
      <c r="W30" s="72"/>
      <c r="X30" s="122"/>
      <c r="Y30" s="72"/>
      <c r="Z30" s="122"/>
      <c r="AA30" s="72"/>
      <c r="AB30" s="122"/>
      <c r="AC30" s="72"/>
    </row>
    <row r="31" spans="1:29" ht="15.75" customHeight="1">
      <c r="A31" s="317"/>
      <c r="B31" s="318"/>
      <c r="C31" s="318"/>
      <c r="D31" s="318"/>
      <c r="E31" s="319"/>
      <c r="F31" s="151" t="s">
        <v>286</v>
      </c>
      <c r="G31" s="51" t="s">
        <v>1</v>
      </c>
      <c r="H31" s="151" t="s">
        <v>286</v>
      </c>
      <c r="I31" s="51" t="s">
        <v>1</v>
      </c>
      <c r="J31" s="151" t="s">
        <v>286</v>
      </c>
      <c r="K31" s="51" t="s">
        <v>1</v>
      </c>
      <c r="L31" s="151" t="s">
        <v>286</v>
      </c>
      <c r="M31" s="51" t="s">
        <v>1</v>
      </c>
      <c r="N31" s="151" t="s">
        <v>286</v>
      </c>
      <c r="O31" s="51" t="s">
        <v>1</v>
      </c>
      <c r="P31" s="151" t="s">
        <v>286</v>
      </c>
      <c r="Q31" s="51" t="s">
        <v>1</v>
      </c>
      <c r="R31" s="266"/>
      <c r="S31" s="267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</row>
    <row r="32" spans="1:29" ht="15.75" customHeight="1">
      <c r="A32" s="304" t="s">
        <v>86</v>
      </c>
      <c r="B32" s="47" t="s">
        <v>46</v>
      </c>
      <c r="C32" s="48"/>
      <c r="D32" s="48"/>
      <c r="E32" s="16" t="s">
        <v>37</v>
      </c>
      <c r="F32" s="116">
        <v>137</v>
      </c>
      <c r="G32" s="268">
        <v>136</v>
      </c>
      <c r="H32" s="116">
        <v>2368</v>
      </c>
      <c r="I32" s="269">
        <v>2161</v>
      </c>
      <c r="J32" s="116">
        <v>2280</v>
      </c>
      <c r="K32" s="269">
        <v>2341</v>
      </c>
      <c r="L32" s="116">
        <f>L33+L35</f>
        <v>517</v>
      </c>
      <c r="M32" s="269">
        <v>534</v>
      </c>
      <c r="N32" s="116">
        <v>1348</v>
      </c>
      <c r="O32" s="269">
        <v>1355</v>
      </c>
      <c r="P32" s="116">
        <v>2693</v>
      </c>
      <c r="Q32" s="269">
        <v>7907</v>
      </c>
      <c r="R32" s="266"/>
      <c r="S32" s="267"/>
      <c r="T32" s="76"/>
      <c r="U32" s="76"/>
      <c r="V32" s="76"/>
      <c r="W32" s="76"/>
      <c r="X32" s="121"/>
      <c r="Y32" s="121"/>
      <c r="Z32" s="76"/>
      <c r="AA32" s="76"/>
      <c r="AB32" s="121"/>
      <c r="AC32" s="121"/>
    </row>
    <row r="33" spans="1:29" ht="15.75" customHeight="1">
      <c r="A33" s="330"/>
      <c r="B33" s="14"/>
      <c r="C33" s="50" t="s">
        <v>66</v>
      </c>
      <c r="D33" s="68"/>
      <c r="E33" s="104"/>
      <c r="F33" s="114">
        <v>60</v>
      </c>
      <c r="G33" s="270">
        <v>68</v>
      </c>
      <c r="H33" s="114">
        <v>1969</v>
      </c>
      <c r="I33" s="270">
        <v>2019</v>
      </c>
      <c r="J33" s="114">
        <v>304</v>
      </c>
      <c r="K33" s="270">
        <v>282</v>
      </c>
      <c r="L33" s="114">
        <f>386+8</f>
        <v>394</v>
      </c>
      <c r="M33" s="270">
        <v>392</v>
      </c>
      <c r="N33" s="114">
        <v>1336</v>
      </c>
      <c r="O33" s="270">
        <v>1342</v>
      </c>
      <c r="P33" s="114">
        <v>208</v>
      </c>
      <c r="Q33" s="270">
        <v>3862</v>
      </c>
      <c r="R33" s="266"/>
      <c r="S33" s="267"/>
      <c r="T33" s="76"/>
      <c r="U33" s="76"/>
      <c r="V33" s="76"/>
      <c r="W33" s="76"/>
      <c r="X33" s="121"/>
      <c r="Y33" s="121"/>
      <c r="Z33" s="76"/>
      <c r="AA33" s="76"/>
      <c r="AB33" s="121"/>
      <c r="AC33" s="121"/>
    </row>
    <row r="34" spans="1:29" ht="15.75" customHeight="1">
      <c r="A34" s="330"/>
      <c r="B34" s="14"/>
      <c r="C34" s="12"/>
      <c r="D34" s="61" t="s">
        <v>67</v>
      </c>
      <c r="E34" s="99"/>
      <c r="F34" s="111">
        <v>18</v>
      </c>
      <c r="G34" s="271">
        <v>26</v>
      </c>
      <c r="H34" s="111">
        <v>1382</v>
      </c>
      <c r="I34" s="271">
        <v>1362</v>
      </c>
      <c r="J34" s="111">
        <v>216</v>
      </c>
      <c r="K34" s="271">
        <v>209</v>
      </c>
      <c r="L34" s="111">
        <v>386</v>
      </c>
      <c r="M34" s="271">
        <v>381</v>
      </c>
      <c r="N34" s="111">
        <v>1300</v>
      </c>
      <c r="O34" s="271">
        <v>1304</v>
      </c>
      <c r="P34" s="111">
        <v>208</v>
      </c>
      <c r="Q34" s="271">
        <v>3808</v>
      </c>
      <c r="R34" s="266"/>
      <c r="S34" s="267"/>
      <c r="T34" s="76"/>
      <c r="U34" s="76"/>
      <c r="V34" s="76"/>
      <c r="W34" s="76"/>
      <c r="X34" s="121"/>
      <c r="Y34" s="121"/>
      <c r="Z34" s="76"/>
      <c r="AA34" s="76"/>
      <c r="AB34" s="121"/>
      <c r="AC34" s="121"/>
    </row>
    <row r="35" spans="1:29" ht="15.75" customHeight="1">
      <c r="A35" s="330"/>
      <c r="B35" s="11"/>
      <c r="C35" s="31" t="s">
        <v>68</v>
      </c>
      <c r="D35" s="67"/>
      <c r="E35" s="105"/>
      <c r="F35" s="113">
        <v>0.1</v>
      </c>
      <c r="G35" s="272">
        <v>0.5</v>
      </c>
      <c r="H35" s="113">
        <v>399</v>
      </c>
      <c r="I35" s="272">
        <v>143</v>
      </c>
      <c r="J35" s="113">
        <v>1976</v>
      </c>
      <c r="K35" s="273">
        <v>2059</v>
      </c>
      <c r="L35" s="113">
        <f>75+48</f>
        <v>123</v>
      </c>
      <c r="M35" s="272">
        <v>142</v>
      </c>
      <c r="N35" s="113">
        <v>12</v>
      </c>
      <c r="O35" s="273">
        <v>13</v>
      </c>
      <c r="P35" s="113">
        <v>2485</v>
      </c>
      <c r="Q35" s="272">
        <v>4046</v>
      </c>
      <c r="R35" s="266"/>
      <c r="S35" s="267"/>
      <c r="T35" s="76"/>
      <c r="U35" s="76"/>
      <c r="V35" s="76"/>
      <c r="W35" s="76"/>
      <c r="X35" s="121"/>
      <c r="Y35" s="121"/>
      <c r="Z35" s="76"/>
      <c r="AA35" s="76"/>
      <c r="AB35" s="121"/>
      <c r="AC35" s="121"/>
    </row>
    <row r="36" spans="1:29" ht="15.75" customHeight="1">
      <c r="A36" s="330"/>
      <c r="B36" s="66" t="s">
        <v>49</v>
      </c>
      <c r="C36" s="69"/>
      <c r="D36" s="69"/>
      <c r="E36" s="16" t="s">
        <v>38</v>
      </c>
      <c r="F36" s="116">
        <v>46</v>
      </c>
      <c r="G36" s="268">
        <v>33</v>
      </c>
      <c r="H36" s="116">
        <v>1676</v>
      </c>
      <c r="I36" s="268">
        <v>1656</v>
      </c>
      <c r="J36" s="116">
        <v>2206</v>
      </c>
      <c r="K36" s="268">
        <v>2280</v>
      </c>
      <c r="L36" s="116">
        <f>L37+L38</f>
        <v>553</v>
      </c>
      <c r="M36" s="268">
        <v>574</v>
      </c>
      <c r="N36" s="116">
        <v>1129</v>
      </c>
      <c r="O36" s="268">
        <v>1104</v>
      </c>
      <c r="P36" s="116">
        <v>21</v>
      </c>
      <c r="Q36" s="268">
        <v>277</v>
      </c>
      <c r="R36" s="266"/>
      <c r="S36" s="267"/>
      <c r="T36" s="76"/>
      <c r="U36" s="76"/>
      <c r="V36" s="76"/>
      <c r="W36" s="76"/>
      <c r="X36" s="76"/>
      <c r="Y36" s="76"/>
      <c r="Z36" s="76"/>
      <c r="AA36" s="76"/>
      <c r="AB36" s="121"/>
      <c r="AC36" s="121"/>
    </row>
    <row r="37" spans="1:29" ht="15.75" customHeight="1">
      <c r="A37" s="330"/>
      <c r="B37" s="14"/>
      <c r="C37" s="61" t="s">
        <v>69</v>
      </c>
      <c r="D37" s="53"/>
      <c r="E37" s="99"/>
      <c r="F37" s="111">
        <v>45</v>
      </c>
      <c r="G37" s="271">
        <v>32</v>
      </c>
      <c r="H37" s="111">
        <v>1600</v>
      </c>
      <c r="I37" s="271">
        <v>1484</v>
      </c>
      <c r="J37" s="111">
        <v>2095</v>
      </c>
      <c r="K37" s="271">
        <v>2151</v>
      </c>
      <c r="L37" s="111">
        <v>505</v>
      </c>
      <c r="M37" s="271">
        <v>507</v>
      </c>
      <c r="N37" s="111">
        <v>1001</v>
      </c>
      <c r="O37" s="271">
        <v>1004</v>
      </c>
      <c r="P37" s="111">
        <v>0</v>
      </c>
      <c r="Q37" s="271">
        <v>96</v>
      </c>
      <c r="R37" s="266"/>
      <c r="S37" s="267"/>
      <c r="T37" s="76"/>
      <c r="U37" s="76"/>
      <c r="V37" s="76"/>
      <c r="W37" s="76"/>
      <c r="X37" s="76"/>
      <c r="Y37" s="76"/>
      <c r="Z37" s="76"/>
      <c r="AA37" s="76"/>
      <c r="AB37" s="121"/>
      <c r="AC37" s="121"/>
    </row>
    <row r="38" spans="1:29" ht="15.75" customHeight="1">
      <c r="A38" s="330"/>
      <c r="B38" s="11"/>
      <c r="C38" s="61" t="s">
        <v>70</v>
      </c>
      <c r="D38" s="53"/>
      <c r="E38" s="99"/>
      <c r="F38" s="134">
        <v>0.6</v>
      </c>
      <c r="G38" s="274">
        <v>0.5</v>
      </c>
      <c r="H38" s="134">
        <v>76</v>
      </c>
      <c r="I38" s="271">
        <v>172</v>
      </c>
      <c r="J38" s="134">
        <v>111</v>
      </c>
      <c r="K38" s="271">
        <v>129</v>
      </c>
      <c r="L38" s="134">
        <f>48+0</f>
        <v>48</v>
      </c>
      <c r="M38" s="271">
        <v>67</v>
      </c>
      <c r="N38" s="134">
        <v>127</v>
      </c>
      <c r="O38" s="271">
        <v>99</v>
      </c>
      <c r="P38" s="134">
        <v>21</v>
      </c>
      <c r="Q38" s="271">
        <v>181</v>
      </c>
      <c r="R38" s="266"/>
      <c r="S38" s="267"/>
      <c r="T38" s="76"/>
      <c r="U38" s="76"/>
      <c r="V38" s="121"/>
      <c r="W38" s="121"/>
      <c r="X38" s="76"/>
      <c r="Y38" s="76"/>
      <c r="Z38" s="76"/>
      <c r="AA38" s="76"/>
      <c r="AB38" s="121"/>
      <c r="AC38" s="121"/>
    </row>
    <row r="39" spans="1:29" ht="15.75" customHeight="1">
      <c r="A39" s="331"/>
      <c r="B39" s="6" t="s">
        <v>71</v>
      </c>
      <c r="C39" s="7"/>
      <c r="D39" s="7"/>
      <c r="E39" s="106" t="s">
        <v>205</v>
      </c>
      <c r="F39" s="138">
        <f>F32-F36</f>
        <v>91</v>
      </c>
      <c r="G39" s="275">
        <f>G32-G36</f>
        <v>103</v>
      </c>
      <c r="H39" s="138">
        <f aca="true" t="shared" si="5" ref="H39:Q39">H32-H36</f>
        <v>692</v>
      </c>
      <c r="I39" s="275">
        <f t="shared" si="5"/>
        <v>505</v>
      </c>
      <c r="J39" s="138">
        <f t="shared" si="5"/>
        <v>74</v>
      </c>
      <c r="K39" s="275">
        <f t="shared" si="5"/>
        <v>61</v>
      </c>
      <c r="L39" s="138">
        <f>L32-L36</f>
        <v>-36</v>
      </c>
      <c r="M39" s="275">
        <f>M32-M36</f>
        <v>-40</v>
      </c>
      <c r="N39" s="138">
        <f>N32-N36</f>
        <v>219</v>
      </c>
      <c r="O39" s="275">
        <f>O32-O36</f>
        <v>251</v>
      </c>
      <c r="P39" s="138">
        <f t="shared" si="5"/>
        <v>2672</v>
      </c>
      <c r="Q39" s="275">
        <f t="shared" si="5"/>
        <v>7630</v>
      </c>
      <c r="R39" s="266"/>
      <c r="S39" s="267"/>
      <c r="T39" s="76"/>
      <c r="U39" s="76"/>
      <c r="V39" s="76"/>
      <c r="W39" s="76"/>
      <c r="X39" s="76"/>
      <c r="Y39" s="76"/>
      <c r="Z39" s="76"/>
      <c r="AA39" s="76"/>
      <c r="AB39" s="121"/>
      <c r="AC39" s="121"/>
    </row>
    <row r="40" spans="1:29" ht="15.75" customHeight="1">
      <c r="A40" s="304" t="s">
        <v>87</v>
      </c>
      <c r="B40" s="66" t="s">
        <v>72</v>
      </c>
      <c r="C40" s="69"/>
      <c r="D40" s="69"/>
      <c r="E40" s="16" t="s">
        <v>40</v>
      </c>
      <c r="F40" s="136">
        <v>130</v>
      </c>
      <c r="G40" s="276">
        <v>0</v>
      </c>
      <c r="H40" s="136">
        <v>1846</v>
      </c>
      <c r="I40" s="268">
        <v>4306</v>
      </c>
      <c r="J40" s="136">
        <v>1524</v>
      </c>
      <c r="K40" s="268">
        <v>1408</v>
      </c>
      <c r="L40" s="136">
        <v>554</v>
      </c>
      <c r="M40" s="268">
        <v>750</v>
      </c>
      <c r="N40" s="136">
        <v>28</v>
      </c>
      <c r="O40" s="268">
        <v>13</v>
      </c>
      <c r="P40" s="136">
        <v>3245</v>
      </c>
      <c r="Q40" s="268">
        <v>12529</v>
      </c>
      <c r="R40" s="266"/>
      <c r="S40" s="267"/>
      <c r="T40" s="76"/>
      <c r="U40" s="76"/>
      <c r="V40" s="76"/>
      <c r="W40" s="76"/>
      <c r="X40" s="121"/>
      <c r="Y40" s="121"/>
      <c r="Z40" s="121"/>
      <c r="AA40" s="121"/>
      <c r="AB40" s="76"/>
      <c r="AC40" s="76"/>
    </row>
    <row r="41" spans="1:29" ht="15.75" customHeight="1">
      <c r="A41" s="305"/>
      <c r="B41" s="11"/>
      <c r="C41" s="61" t="s">
        <v>73</v>
      </c>
      <c r="D41" s="53"/>
      <c r="E41" s="99"/>
      <c r="F41" s="140">
        <v>0</v>
      </c>
      <c r="G41" s="277">
        <v>0</v>
      </c>
      <c r="H41" s="140">
        <v>1089</v>
      </c>
      <c r="I41" s="273">
        <v>2989</v>
      </c>
      <c r="J41" s="140">
        <v>0</v>
      </c>
      <c r="K41" s="271">
        <v>0</v>
      </c>
      <c r="L41" s="140">
        <v>0</v>
      </c>
      <c r="M41" s="273">
        <v>0</v>
      </c>
      <c r="N41" s="140">
        <v>28</v>
      </c>
      <c r="O41" s="271">
        <v>13</v>
      </c>
      <c r="P41" s="140">
        <v>0</v>
      </c>
      <c r="Q41" s="271">
        <v>0</v>
      </c>
      <c r="R41" s="266"/>
      <c r="S41" s="267"/>
      <c r="T41" s="121"/>
      <c r="U41" s="121"/>
      <c r="V41" s="121"/>
      <c r="W41" s="121"/>
      <c r="X41" s="121"/>
      <c r="Y41" s="121"/>
      <c r="Z41" s="121"/>
      <c r="AA41" s="121"/>
      <c r="AB41" s="76"/>
      <c r="AC41" s="76"/>
    </row>
    <row r="42" spans="1:29" ht="15.75" customHeight="1">
      <c r="A42" s="305"/>
      <c r="B42" s="66" t="s">
        <v>60</v>
      </c>
      <c r="C42" s="69"/>
      <c r="D42" s="69"/>
      <c r="E42" s="16" t="s">
        <v>41</v>
      </c>
      <c r="F42" s="136">
        <v>130</v>
      </c>
      <c r="G42" s="276">
        <v>0</v>
      </c>
      <c r="H42" s="136">
        <v>1978</v>
      </c>
      <c r="I42" s="268">
        <v>4841</v>
      </c>
      <c r="J42" s="136">
        <v>1494</v>
      </c>
      <c r="K42" s="268">
        <v>1392</v>
      </c>
      <c r="L42" s="136">
        <v>502</v>
      </c>
      <c r="M42" s="268">
        <v>798</v>
      </c>
      <c r="N42" s="136">
        <v>35</v>
      </c>
      <c r="O42" s="268">
        <v>82</v>
      </c>
      <c r="P42" s="136">
        <v>3245</v>
      </c>
      <c r="Q42" s="268">
        <v>12529</v>
      </c>
      <c r="R42" s="266"/>
      <c r="S42" s="267"/>
      <c r="T42" s="76"/>
      <c r="U42" s="76"/>
      <c r="V42" s="76"/>
      <c r="W42" s="76"/>
      <c r="X42" s="121"/>
      <c r="Y42" s="121"/>
      <c r="Z42" s="76"/>
      <c r="AA42" s="76"/>
      <c r="AB42" s="76"/>
      <c r="AC42" s="76"/>
    </row>
    <row r="43" spans="1:29" ht="15.75" customHeight="1">
      <c r="A43" s="305"/>
      <c r="B43" s="11"/>
      <c r="C43" s="61" t="s">
        <v>74</v>
      </c>
      <c r="D43" s="53"/>
      <c r="E43" s="99"/>
      <c r="F43" s="134">
        <v>130</v>
      </c>
      <c r="G43" s="274">
        <v>0</v>
      </c>
      <c r="H43" s="134">
        <v>273</v>
      </c>
      <c r="I43" s="271">
        <v>386</v>
      </c>
      <c r="J43" s="134">
        <v>412</v>
      </c>
      <c r="K43" s="273">
        <v>403</v>
      </c>
      <c r="L43" s="134">
        <v>502</v>
      </c>
      <c r="M43" s="271">
        <v>798</v>
      </c>
      <c r="N43" s="134">
        <v>5</v>
      </c>
      <c r="O43" s="273">
        <v>69</v>
      </c>
      <c r="P43" s="134">
        <v>3227</v>
      </c>
      <c r="Q43" s="271">
        <v>12495</v>
      </c>
      <c r="R43" s="266"/>
      <c r="S43" s="267"/>
      <c r="T43" s="76"/>
      <c r="U43" s="76"/>
      <c r="V43" s="121"/>
      <c r="W43" s="76"/>
      <c r="X43" s="121"/>
      <c r="Y43" s="121"/>
      <c r="Z43" s="76"/>
      <c r="AA43" s="76"/>
      <c r="AB43" s="121"/>
      <c r="AC43" s="121"/>
    </row>
    <row r="44" spans="1:29" ht="15.75" customHeight="1">
      <c r="A44" s="306"/>
      <c r="B44" s="59" t="s">
        <v>71</v>
      </c>
      <c r="C44" s="37"/>
      <c r="D44" s="37"/>
      <c r="E44" s="106" t="s">
        <v>206</v>
      </c>
      <c r="F44" s="135">
        <f>F40-F42</f>
        <v>0</v>
      </c>
      <c r="G44" s="278">
        <f>G40-G42</f>
        <v>0</v>
      </c>
      <c r="H44" s="135">
        <f aca="true" t="shared" si="6" ref="H44:Q44">H40-H42</f>
        <v>-132</v>
      </c>
      <c r="I44" s="278">
        <f t="shared" si="6"/>
        <v>-535</v>
      </c>
      <c r="J44" s="135">
        <f t="shared" si="6"/>
        <v>30</v>
      </c>
      <c r="K44" s="278">
        <f t="shared" si="6"/>
        <v>16</v>
      </c>
      <c r="L44" s="135">
        <f t="shared" si="6"/>
        <v>52</v>
      </c>
      <c r="M44" s="278">
        <f t="shared" si="6"/>
        <v>-48</v>
      </c>
      <c r="N44" s="135">
        <f t="shared" si="6"/>
        <v>-7</v>
      </c>
      <c r="O44" s="278">
        <f t="shared" si="6"/>
        <v>-69</v>
      </c>
      <c r="P44" s="135">
        <f t="shared" si="6"/>
        <v>0</v>
      </c>
      <c r="Q44" s="278">
        <f t="shared" si="6"/>
        <v>0</v>
      </c>
      <c r="R44" s="266"/>
      <c r="S44" s="267"/>
      <c r="T44" s="121"/>
      <c r="U44" s="121"/>
      <c r="V44" s="76"/>
      <c r="W44" s="76"/>
      <c r="X44" s="121"/>
      <c r="Y44" s="121"/>
      <c r="Z44" s="76"/>
      <c r="AA44" s="76"/>
      <c r="AB44" s="76"/>
      <c r="AC44" s="76"/>
    </row>
    <row r="45" spans="1:29" ht="15.75" customHeight="1">
      <c r="A45" s="307" t="s">
        <v>79</v>
      </c>
      <c r="B45" s="20" t="s">
        <v>75</v>
      </c>
      <c r="C45" s="9"/>
      <c r="D45" s="9"/>
      <c r="E45" s="107" t="s">
        <v>207</v>
      </c>
      <c r="F45" s="141">
        <f>F39+F44</f>
        <v>91</v>
      </c>
      <c r="G45" s="279">
        <f>G39+G44</f>
        <v>103</v>
      </c>
      <c r="H45" s="141">
        <f aca="true" t="shared" si="7" ref="H45:Q45">H39+H44</f>
        <v>560</v>
      </c>
      <c r="I45" s="279">
        <f t="shared" si="7"/>
        <v>-30</v>
      </c>
      <c r="J45" s="141">
        <f t="shared" si="7"/>
        <v>104</v>
      </c>
      <c r="K45" s="279">
        <f t="shared" si="7"/>
        <v>77</v>
      </c>
      <c r="L45" s="141">
        <f t="shared" si="7"/>
        <v>16</v>
      </c>
      <c r="M45" s="279">
        <f t="shared" si="7"/>
        <v>-88</v>
      </c>
      <c r="N45" s="141">
        <f t="shared" si="7"/>
        <v>212</v>
      </c>
      <c r="O45" s="279">
        <f t="shared" si="7"/>
        <v>182</v>
      </c>
      <c r="P45" s="141">
        <f t="shared" si="7"/>
        <v>2672</v>
      </c>
      <c r="Q45" s="279">
        <f t="shared" si="7"/>
        <v>7630</v>
      </c>
      <c r="R45" s="266"/>
      <c r="S45" s="267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15.75" customHeight="1">
      <c r="A46" s="308"/>
      <c r="B46" s="52" t="s">
        <v>76</v>
      </c>
      <c r="C46" s="53"/>
      <c r="D46" s="53"/>
      <c r="E46" s="53"/>
      <c r="F46" s="140">
        <v>26</v>
      </c>
      <c r="G46" s="277">
        <v>26</v>
      </c>
      <c r="H46" s="140">
        <v>19</v>
      </c>
      <c r="I46" s="273">
        <v>31</v>
      </c>
      <c r="J46" s="140">
        <v>0</v>
      </c>
      <c r="K46" s="273">
        <v>0</v>
      </c>
      <c r="L46" s="140">
        <v>52</v>
      </c>
      <c r="M46" s="273">
        <v>52</v>
      </c>
      <c r="N46" s="140">
        <v>0</v>
      </c>
      <c r="O46" s="273">
        <v>0</v>
      </c>
      <c r="P46" s="140">
        <v>2673</v>
      </c>
      <c r="Q46" s="273">
        <v>7630</v>
      </c>
      <c r="R46" s="266"/>
      <c r="S46" s="267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</row>
    <row r="47" spans="1:29" ht="15.75" customHeight="1">
      <c r="A47" s="308"/>
      <c r="B47" s="52" t="s">
        <v>77</v>
      </c>
      <c r="C47" s="53"/>
      <c r="D47" s="53"/>
      <c r="E47" s="53"/>
      <c r="F47" s="111">
        <v>66</v>
      </c>
      <c r="G47" s="271">
        <v>78</v>
      </c>
      <c r="H47" s="111">
        <v>953</v>
      </c>
      <c r="I47" s="271">
        <v>412</v>
      </c>
      <c r="J47" s="111">
        <v>0</v>
      </c>
      <c r="K47" s="271">
        <v>0</v>
      </c>
      <c r="L47" s="111">
        <v>0</v>
      </c>
      <c r="M47" s="271">
        <v>236</v>
      </c>
      <c r="N47" s="111">
        <v>2071</v>
      </c>
      <c r="O47" s="271">
        <v>1787</v>
      </c>
      <c r="P47" s="111">
        <v>0</v>
      </c>
      <c r="Q47" s="271">
        <v>0</v>
      </c>
      <c r="R47" s="266"/>
      <c r="S47" s="267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5.75" customHeight="1">
      <c r="A48" s="309"/>
      <c r="B48" s="59" t="s">
        <v>78</v>
      </c>
      <c r="C48" s="37"/>
      <c r="D48" s="37"/>
      <c r="E48" s="37"/>
      <c r="F48" s="118">
        <v>66</v>
      </c>
      <c r="G48" s="280">
        <v>78</v>
      </c>
      <c r="H48" s="118">
        <v>953</v>
      </c>
      <c r="I48" s="280">
        <v>412</v>
      </c>
      <c r="J48" s="118">
        <v>0</v>
      </c>
      <c r="K48" s="280">
        <v>0</v>
      </c>
      <c r="L48" s="118">
        <v>0</v>
      </c>
      <c r="M48" s="280">
        <v>236</v>
      </c>
      <c r="N48" s="118">
        <v>2071</v>
      </c>
      <c r="O48" s="280">
        <v>1787</v>
      </c>
      <c r="P48" s="118">
        <v>0</v>
      </c>
      <c r="Q48" s="280">
        <v>0</v>
      </c>
      <c r="R48" s="266"/>
      <c r="S48" s="267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19" ht="15.75" customHeight="1">
      <c r="A49" s="27" t="s">
        <v>208</v>
      </c>
      <c r="S49" s="14"/>
    </row>
    <row r="50" spans="1:19" ht="15.75" customHeight="1">
      <c r="A50" s="27"/>
      <c r="S50" s="14"/>
    </row>
  </sheetData>
  <sheetProtection/>
  <mergeCells count="35">
    <mergeCell ref="A6:E7"/>
    <mergeCell ref="F6:G6"/>
    <mergeCell ref="H6:I6"/>
    <mergeCell ref="J6:K6"/>
    <mergeCell ref="J25:J26"/>
    <mergeCell ref="I25:I26"/>
    <mergeCell ref="H25:H26"/>
    <mergeCell ref="N30:O30"/>
    <mergeCell ref="L6:M6"/>
    <mergeCell ref="L25:L26"/>
    <mergeCell ref="M25:M26"/>
    <mergeCell ref="L30:M30"/>
    <mergeCell ref="A8:A18"/>
    <mergeCell ref="A19:A27"/>
    <mergeCell ref="E25:E26"/>
    <mergeCell ref="F25:F26"/>
    <mergeCell ref="G25:G26"/>
    <mergeCell ref="P25:P26"/>
    <mergeCell ref="Q25:Q26"/>
    <mergeCell ref="R25:R26"/>
    <mergeCell ref="N25:N26"/>
    <mergeCell ref="O25:O26"/>
    <mergeCell ref="P6:Q6"/>
    <mergeCell ref="R6:S6"/>
    <mergeCell ref="N6:O6"/>
    <mergeCell ref="A32:A39"/>
    <mergeCell ref="A40:A44"/>
    <mergeCell ref="A45:A48"/>
    <mergeCell ref="S25:S26"/>
    <mergeCell ref="A30:E31"/>
    <mergeCell ref="F30:G30"/>
    <mergeCell ref="H30:I30"/>
    <mergeCell ref="J30:K30"/>
    <mergeCell ref="P30:Q30"/>
    <mergeCell ref="K25:K2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3"/>
  <headerFooter alignWithMargins="0">
    <oddHeader>&amp;R&amp;"明朝,斜体"&amp;9指定都市－4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20" width="12.59765625" style="1" customWidth="1"/>
    <col min="21" max="16384" width="9" style="1" customWidth="1"/>
  </cols>
  <sheetData>
    <row r="1" spans="1:4" ht="33.75" customHeight="1">
      <c r="A1" s="158" t="s">
        <v>0</v>
      </c>
      <c r="B1" s="158"/>
      <c r="C1" s="42" t="s">
        <v>312</v>
      </c>
      <c r="D1" s="213"/>
    </row>
    <row r="3" spans="1:20" ht="15" customHeight="1">
      <c r="A3" s="45" t="s">
        <v>209</v>
      </c>
      <c r="B3" s="45"/>
      <c r="C3" s="45"/>
      <c r="D3" s="45"/>
      <c r="E3" s="45"/>
      <c r="F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5" customHeight="1">
      <c r="A4" s="45"/>
      <c r="B4" s="45"/>
      <c r="C4" s="45"/>
      <c r="D4" s="45"/>
      <c r="E4" s="45"/>
      <c r="F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5" customHeight="1">
      <c r="A5" s="214"/>
      <c r="B5" s="214" t="s">
        <v>287</v>
      </c>
      <c r="C5" s="214"/>
      <c r="D5" s="214"/>
      <c r="H5" s="46"/>
      <c r="T5" s="46" t="s">
        <v>210</v>
      </c>
    </row>
    <row r="6" spans="1:20" ht="15" customHeight="1">
      <c r="A6" s="215"/>
      <c r="B6" s="216"/>
      <c r="C6" s="216"/>
      <c r="D6" s="216"/>
      <c r="E6" s="334" t="s">
        <v>291</v>
      </c>
      <c r="F6" s="335"/>
      <c r="G6" s="334" t="s">
        <v>292</v>
      </c>
      <c r="H6" s="335"/>
      <c r="I6" s="334" t="s">
        <v>293</v>
      </c>
      <c r="J6" s="335"/>
      <c r="K6" s="334" t="s">
        <v>294</v>
      </c>
      <c r="L6" s="335"/>
      <c r="M6" s="334" t="s">
        <v>295</v>
      </c>
      <c r="N6" s="335"/>
      <c r="O6" s="334" t="s">
        <v>296</v>
      </c>
      <c r="P6" s="335"/>
      <c r="Q6" s="334" t="s">
        <v>297</v>
      </c>
      <c r="R6" s="335"/>
      <c r="S6" s="334" t="s">
        <v>298</v>
      </c>
      <c r="T6" s="335"/>
    </row>
    <row r="7" spans="1:20" ht="15" customHeight="1">
      <c r="A7" s="217"/>
      <c r="B7" s="218"/>
      <c r="C7" s="218"/>
      <c r="D7" s="218"/>
      <c r="E7" s="219" t="s">
        <v>286</v>
      </c>
      <c r="F7" s="35" t="s">
        <v>1</v>
      </c>
      <c r="G7" s="219" t="s">
        <v>274</v>
      </c>
      <c r="H7" s="35" t="s">
        <v>1</v>
      </c>
      <c r="I7" s="219" t="s">
        <v>274</v>
      </c>
      <c r="J7" s="35" t="s">
        <v>1</v>
      </c>
      <c r="K7" s="219" t="s">
        <v>274</v>
      </c>
      <c r="L7" s="35" t="s">
        <v>1</v>
      </c>
      <c r="M7" s="219" t="s">
        <v>274</v>
      </c>
      <c r="N7" s="35" t="s">
        <v>1</v>
      </c>
      <c r="O7" s="219" t="s">
        <v>274</v>
      </c>
      <c r="P7" s="35" t="s">
        <v>1</v>
      </c>
      <c r="Q7" s="219" t="s">
        <v>274</v>
      </c>
      <c r="R7" s="35" t="s">
        <v>1</v>
      </c>
      <c r="S7" s="219" t="s">
        <v>274</v>
      </c>
      <c r="T7" s="35" t="s">
        <v>1</v>
      </c>
    </row>
    <row r="8" spans="1:20" ht="18" customHeight="1">
      <c r="A8" s="333" t="s">
        <v>211</v>
      </c>
      <c r="B8" s="220" t="s">
        <v>212</v>
      </c>
      <c r="C8" s="221"/>
      <c r="D8" s="221"/>
      <c r="E8" s="222">
        <v>1</v>
      </c>
      <c r="F8" s="223">
        <v>1</v>
      </c>
      <c r="G8" s="222">
        <v>54</v>
      </c>
      <c r="H8" s="224">
        <v>54</v>
      </c>
      <c r="I8" s="222">
        <v>133</v>
      </c>
      <c r="J8" s="223">
        <v>133</v>
      </c>
      <c r="K8" s="222">
        <v>43</v>
      </c>
      <c r="L8" s="223">
        <v>43</v>
      </c>
      <c r="M8" s="222">
        <v>15</v>
      </c>
      <c r="N8" s="223">
        <v>15</v>
      </c>
      <c r="O8" s="222">
        <v>1</v>
      </c>
      <c r="P8" s="223">
        <v>1</v>
      </c>
      <c r="Q8" s="222">
        <v>4</v>
      </c>
      <c r="R8" s="223">
        <v>4</v>
      </c>
      <c r="S8" s="222">
        <v>1</v>
      </c>
      <c r="T8" s="223">
        <v>1</v>
      </c>
    </row>
    <row r="9" spans="1:20" ht="18" customHeight="1">
      <c r="A9" s="283"/>
      <c r="B9" s="333" t="s">
        <v>213</v>
      </c>
      <c r="C9" s="180" t="s">
        <v>214</v>
      </c>
      <c r="D9" s="181"/>
      <c r="E9" s="225">
        <v>10</v>
      </c>
      <c r="F9" s="226">
        <v>10</v>
      </c>
      <c r="G9" s="225">
        <v>3000</v>
      </c>
      <c r="H9" s="227">
        <v>3000</v>
      </c>
      <c r="I9" s="225">
        <v>50719</v>
      </c>
      <c r="J9" s="226">
        <v>50719</v>
      </c>
      <c r="K9" s="225">
        <v>10100</v>
      </c>
      <c r="L9" s="226">
        <v>10100</v>
      </c>
      <c r="M9" s="225">
        <v>4000</v>
      </c>
      <c r="N9" s="226">
        <v>4000</v>
      </c>
      <c r="O9" s="225">
        <v>90</v>
      </c>
      <c r="P9" s="226">
        <v>90</v>
      </c>
      <c r="Q9" s="225">
        <v>28308</v>
      </c>
      <c r="R9" s="226">
        <v>28308</v>
      </c>
      <c r="S9" s="225">
        <v>100</v>
      </c>
      <c r="T9" s="226">
        <v>100</v>
      </c>
    </row>
    <row r="10" spans="1:20" ht="18" customHeight="1">
      <c r="A10" s="283"/>
      <c r="B10" s="283"/>
      <c r="C10" s="52" t="s">
        <v>215</v>
      </c>
      <c r="D10" s="53"/>
      <c r="E10" s="228">
        <v>10</v>
      </c>
      <c r="F10" s="229">
        <v>10</v>
      </c>
      <c r="G10" s="228">
        <v>1550</v>
      </c>
      <c r="H10" s="230">
        <v>1550</v>
      </c>
      <c r="I10" s="228">
        <v>32197</v>
      </c>
      <c r="J10" s="229">
        <v>32197</v>
      </c>
      <c r="K10" s="228">
        <v>6400</v>
      </c>
      <c r="L10" s="229">
        <v>6400</v>
      </c>
      <c r="M10" s="228">
        <v>2040</v>
      </c>
      <c r="N10" s="229">
        <v>2040</v>
      </c>
      <c r="O10" s="228">
        <v>90</v>
      </c>
      <c r="P10" s="229">
        <v>90</v>
      </c>
      <c r="Q10" s="228">
        <v>28292</v>
      </c>
      <c r="R10" s="229">
        <v>28292</v>
      </c>
      <c r="S10" s="228">
        <v>100</v>
      </c>
      <c r="T10" s="229">
        <v>100</v>
      </c>
    </row>
    <row r="11" spans="1:20" ht="18" customHeight="1">
      <c r="A11" s="283"/>
      <c r="B11" s="283"/>
      <c r="C11" s="52" t="s">
        <v>216</v>
      </c>
      <c r="D11" s="53"/>
      <c r="E11" s="228">
        <v>0</v>
      </c>
      <c r="F11" s="229">
        <v>0</v>
      </c>
      <c r="G11" s="228">
        <v>300</v>
      </c>
      <c r="H11" s="230">
        <v>300</v>
      </c>
      <c r="I11" s="228">
        <v>4500</v>
      </c>
      <c r="J11" s="229">
        <v>4500</v>
      </c>
      <c r="K11" s="228">
        <v>4</v>
      </c>
      <c r="L11" s="229">
        <v>4</v>
      </c>
      <c r="M11" s="228">
        <v>0</v>
      </c>
      <c r="N11" s="229">
        <v>0</v>
      </c>
      <c r="O11" s="228">
        <v>0</v>
      </c>
      <c r="P11" s="229">
        <v>0</v>
      </c>
      <c r="Q11" s="228">
        <v>0</v>
      </c>
      <c r="R11" s="229">
        <v>0</v>
      </c>
      <c r="S11" s="228">
        <v>0</v>
      </c>
      <c r="T11" s="229">
        <v>0</v>
      </c>
    </row>
    <row r="12" spans="1:20" ht="18" customHeight="1">
      <c r="A12" s="283"/>
      <c r="B12" s="283"/>
      <c r="C12" s="52" t="s">
        <v>217</v>
      </c>
      <c r="D12" s="53"/>
      <c r="E12" s="228">
        <v>0</v>
      </c>
      <c r="F12" s="229">
        <v>0</v>
      </c>
      <c r="G12" s="228">
        <v>1140</v>
      </c>
      <c r="H12" s="230">
        <v>1140</v>
      </c>
      <c r="I12" s="228">
        <v>14022</v>
      </c>
      <c r="J12" s="229">
        <v>14022</v>
      </c>
      <c r="K12" s="228">
        <v>3696</v>
      </c>
      <c r="L12" s="229">
        <v>3696</v>
      </c>
      <c r="M12" s="228">
        <v>1960</v>
      </c>
      <c r="N12" s="229">
        <v>1960</v>
      </c>
      <c r="O12" s="228">
        <v>0</v>
      </c>
      <c r="P12" s="229">
        <v>0</v>
      </c>
      <c r="Q12" s="228">
        <v>16</v>
      </c>
      <c r="R12" s="229">
        <v>16</v>
      </c>
      <c r="S12" s="228">
        <v>0</v>
      </c>
      <c r="T12" s="229">
        <v>0</v>
      </c>
    </row>
    <row r="13" spans="1:20" ht="18" customHeight="1">
      <c r="A13" s="283"/>
      <c r="B13" s="283"/>
      <c r="C13" s="52" t="s">
        <v>218</v>
      </c>
      <c r="D13" s="53"/>
      <c r="E13" s="228">
        <v>0</v>
      </c>
      <c r="F13" s="229">
        <v>0</v>
      </c>
      <c r="G13" s="228">
        <v>0</v>
      </c>
      <c r="H13" s="230">
        <v>0</v>
      </c>
      <c r="I13" s="228">
        <v>0</v>
      </c>
      <c r="J13" s="229">
        <v>0</v>
      </c>
      <c r="K13" s="228">
        <v>0</v>
      </c>
      <c r="L13" s="229">
        <v>0</v>
      </c>
      <c r="M13" s="228">
        <v>0</v>
      </c>
      <c r="N13" s="229">
        <v>0</v>
      </c>
      <c r="O13" s="228">
        <v>0</v>
      </c>
      <c r="P13" s="229">
        <v>0</v>
      </c>
      <c r="Q13" s="228">
        <v>0</v>
      </c>
      <c r="R13" s="229">
        <v>0</v>
      </c>
      <c r="S13" s="228">
        <v>0</v>
      </c>
      <c r="T13" s="229">
        <v>0</v>
      </c>
    </row>
    <row r="14" spans="1:20" ht="18" customHeight="1">
      <c r="A14" s="284"/>
      <c r="B14" s="284"/>
      <c r="C14" s="59" t="s">
        <v>79</v>
      </c>
      <c r="D14" s="37"/>
      <c r="E14" s="231">
        <v>0</v>
      </c>
      <c r="F14" s="232">
        <v>0</v>
      </c>
      <c r="G14" s="231">
        <v>10</v>
      </c>
      <c r="H14" s="233">
        <v>10</v>
      </c>
      <c r="I14" s="231">
        <v>0</v>
      </c>
      <c r="J14" s="232">
        <v>0</v>
      </c>
      <c r="K14" s="231">
        <v>0</v>
      </c>
      <c r="L14" s="232">
        <v>0</v>
      </c>
      <c r="M14" s="231">
        <v>0</v>
      </c>
      <c r="N14" s="232">
        <v>0</v>
      </c>
      <c r="O14" s="231">
        <v>0</v>
      </c>
      <c r="P14" s="232">
        <v>0</v>
      </c>
      <c r="Q14" s="231">
        <v>0</v>
      </c>
      <c r="R14" s="232">
        <v>0</v>
      </c>
      <c r="S14" s="231">
        <v>0</v>
      </c>
      <c r="T14" s="232">
        <v>0</v>
      </c>
    </row>
    <row r="15" spans="1:20" ht="18" customHeight="1">
      <c r="A15" s="282" t="s">
        <v>219</v>
      </c>
      <c r="B15" s="333" t="s">
        <v>220</v>
      </c>
      <c r="C15" s="180" t="s">
        <v>221</v>
      </c>
      <c r="D15" s="181"/>
      <c r="E15" s="234">
        <v>12580</v>
      </c>
      <c r="F15" s="235">
        <v>11627</v>
      </c>
      <c r="G15" s="234">
        <v>1355</v>
      </c>
      <c r="H15" s="126">
        <v>993</v>
      </c>
      <c r="I15" s="234">
        <v>12156</v>
      </c>
      <c r="J15" s="235">
        <v>7775</v>
      </c>
      <c r="K15" s="234">
        <v>2825</v>
      </c>
      <c r="L15" s="235">
        <v>2686</v>
      </c>
      <c r="M15" s="234">
        <v>1479</v>
      </c>
      <c r="N15" s="235">
        <v>1211</v>
      </c>
      <c r="O15" s="234">
        <v>687</v>
      </c>
      <c r="P15" s="235">
        <v>631</v>
      </c>
      <c r="Q15" s="234">
        <v>6859</v>
      </c>
      <c r="R15" s="235">
        <v>11678</v>
      </c>
      <c r="S15" s="234">
        <v>354</v>
      </c>
      <c r="T15" s="235">
        <v>256</v>
      </c>
    </row>
    <row r="16" spans="1:20" ht="18" customHeight="1">
      <c r="A16" s="283"/>
      <c r="B16" s="283"/>
      <c r="C16" s="52" t="s">
        <v>222</v>
      </c>
      <c r="D16" s="53"/>
      <c r="E16" s="111">
        <v>22212</v>
      </c>
      <c r="F16" s="112">
        <v>22436</v>
      </c>
      <c r="G16" s="111">
        <v>2302</v>
      </c>
      <c r="H16" s="124">
        <v>2558</v>
      </c>
      <c r="I16" s="111">
        <v>208893</v>
      </c>
      <c r="J16" s="112">
        <v>213369</v>
      </c>
      <c r="K16" s="111">
        <v>15124</v>
      </c>
      <c r="L16" s="112">
        <v>15074</v>
      </c>
      <c r="M16" s="111">
        <v>6412</v>
      </c>
      <c r="N16" s="112">
        <v>6527</v>
      </c>
      <c r="O16" s="111">
        <v>1569</v>
      </c>
      <c r="P16" s="112">
        <v>1613</v>
      </c>
      <c r="Q16" s="111">
        <v>51290</v>
      </c>
      <c r="R16" s="112">
        <v>50538</v>
      </c>
      <c r="S16" s="111">
        <v>13</v>
      </c>
      <c r="T16" s="112">
        <v>13</v>
      </c>
    </row>
    <row r="17" spans="1:20" ht="18" customHeight="1">
      <c r="A17" s="283"/>
      <c r="B17" s="283"/>
      <c r="C17" s="52" t="s">
        <v>223</v>
      </c>
      <c r="D17" s="53"/>
      <c r="E17" s="111">
        <v>0</v>
      </c>
      <c r="F17" s="112">
        <v>0</v>
      </c>
      <c r="G17" s="111">
        <v>0</v>
      </c>
      <c r="H17" s="124">
        <v>0</v>
      </c>
      <c r="I17" s="111">
        <v>78</v>
      </c>
      <c r="J17" s="112">
        <v>38</v>
      </c>
      <c r="K17" s="111">
        <v>0</v>
      </c>
      <c r="L17" s="112">
        <v>0</v>
      </c>
      <c r="M17" s="111">
        <v>0</v>
      </c>
      <c r="N17" s="112">
        <v>0</v>
      </c>
      <c r="O17" s="111">
        <v>0</v>
      </c>
      <c r="P17" s="112">
        <v>0</v>
      </c>
      <c r="Q17" s="111">
        <v>0</v>
      </c>
      <c r="R17" s="112">
        <v>0</v>
      </c>
      <c r="S17" s="111">
        <v>0</v>
      </c>
      <c r="T17" s="112">
        <v>0</v>
      </c>
    </row>
    <row r="18" spans="1:20" ht="18" customHeight="1">
      <c r="A18" s="283"/>
      <c r="B18" s="284"/>
      <c r="C18" s="59" t="s">
        <v>224</v>
      </c>
      <c r="D18" s="37"/>
      <c r="E18" s="138">
        <v>34792</v>
      </c>
      <c r="F18" s="236">
        <v>34063</v>
      </c>
      <c r="G18" s="138">
        <v>3657</v>
      </c>
      <c r="H18" s="236">
        <v>3551</v>
      </c>
      <c r="I18" s="138">
        <v>221127</v>
      </c>
      <c r="J18" s="236">
        <v>221182</v>
      </c>
      <c r="K18" s="138">
        <v>17949</v>
      </c>
      <c r="L18" s="236">
        <v>17760</v>
      </c>
      <c r="M18" s="138">
        <v>7891</v>
      </c>
      <c r="N18" s="236">
        <v>7739</v>
      </c>
      <c r="O18" s="138">
        <v>2256</v>
      </c>
      <c r="P18" s="236">
        <v>2244</v>
      </c>
      <c r="Q18" s="138">
        <v>58150</v>
      </c>
      <c r="R18" s="236">
        <v>62216</v>
      </c>
      <c r="S18" s="138">
        <v>367</v>
      </c>
      <c r="T18" s="236">
        <v>269</v>
      </c>
    </row>
    <row r="19" spans="1:20" ht="18" customHeight="1">
      <c r="A19" s="283"/>
      <c r="B19" s="333" t="s">
        <v>225</v>
      </c>
      <c r="C19" s="180" t="s">
        <v>226</v>
      </c>
      <c r="D19" s="181"/>
      <c r="E19" s="141">
        <v>9897</v>
      </c>
      <c r="F19" s="126">
        <v>4507</v>
      </c>
      <c r="G19" s="141">
        <v>119</v>
      </c>
      <c r="H19" s="126">
        <v>63</v>
      </c>
      <c r="I19" s="141">
        <v>17455</v>
      </c>
      <c r="J19" s="126">
        <v>17557</v>
      </c>
      <c r="K19" s="141">
        <v>2749</v>
      </c>
      <c r="L19" s="126">
        <v>2239</v>
      </c>
      <c r="M19" s="141">
        <v>1273</v>
      </c>
      <c r="N19" s="126">
        <v>1290</v>
      </c>
      <c r="O19" s="141">
        <v>586</v>
      </c>
      <c r="P19" s="126">
        <v>608</v>
      </c>
      <c r="Q19" s="141">
        <v>5128</v>
      </c>
      <c r="R19" s="126">
        <v>7404</v>
      </c>
      <c r="S19" s="141">
        <v>154</v>
      </c>
      <c r="T19" s="126">
        <v>112</v>
      </c>
    </row>
    <row r="20" spans="1:20" ht="18" customHeight="1">
      <c r="A20" s="283"/>
      <c r="B20" s="283"/>
      <c r="C20" s="52" t="s">
        <v>227</v>
      </c>
      <c r="D20" s="53"/>
      <c r="E20" s="134">
        <v>10717</v>
      </c>
      <c r="F20" s="124">
        <v>16398</v>
      </c>
      <c r="G20" s="134">
        <v>137</v>
      </c>
      <c r="H20" s="124">
        <v>145</v>
      </c>
      <c r="I20" s="134">
        <v>165101</v>
      </c>
      <c r="J20" s="124">
        <v>165335</v>
      </c>
      <c r="K20" s="134">
        <v>11091</v>
      </c>
      <c r="L20" s="124">
        <v>11758</v>
      </c>
      <c r="M20" s="134">
        <v>1247</v>
      </c>
      <c r="N20" s="124">
        <v>1236</v>
      </c>
      <c r="O20" s="134">
        <v>594</v>
      </c>
      <c r="P20" s="124">
        <v>621</v>
      </c>
      <c r="Q20" s="134">
        <v>23497</v>
      </c>
      <c r="R20" s="124">
        <v>25171</v>
      </c>
      <c r="S20" s="134">
        <v>0.2</v>
      </c>
      <c r="T20" s="124">
        <v>1</v>
      </c>
    </row>
    <row r="21" spans="1:20" s="241" customFormat="1" ht="18" customHeight="1">
      <c r="A21" s="283"/>
      <c r="B21" s="283"/>
      <c r="C21" s="237" t="s">
        <v>228</v>
      </c>
      <c r="D21" s="238"/>
      <c r="E21" s="239">
        <v>0</v>
      </c>
      <c r="F21" s="240">
        <v>0</v>
      </c>
      <c r="G21" s="239">
        <v>0</v>
      </c>
      <c r="H21" s="240">
        <v>0</v>
      </c>
      <c r="I21" s="239">
        <v>0</v>
      </c>
      <c r="J21" s="240">
        <v>0</v>
      </c>
      <c r="K21" s="239">
        <v>0</v>
      </c>
      <c r="L21" s="240">
        <v>0</v>
      </c>
      <c r="M21" s="239">
        <v>0</v>
      </c>
      <c r="N21" s="240">
        <v>0</v>
      </c>
      <c r="O21" s="239">
        <v>0</v>
      </c>
      <c r="P21" s="240">
        <v>0</v>
      </c>
      <c r="Q21" s="239">
        <v>0</v>
      </c>
      <c r="R21" s="240">
        <v>0</v>
      </c>
      <c r="S21" s="239">
        <v>0</v>
      </c>
      <c r="T21" s="240">
        <v>0</v>
      </c>
    </row>
    <row r="22" spans="1:20" ht="18" customHeight="1">
      <c r="A22" s="283"/>
      <c r="B22" s="284"/>
      <c r="C22" s="6" t="s">
        <v>229</v>
      </c>
      <c r="D22" s="7"/>
      <c r="E22" s="138">
        <v>20614</v>
      </c>
      <c r="F22" s="125">
        <v>20905</v>
      </c>
      <c r="G22" s="138">
        <v>255</v>
      </c>
      <c r="H22" s="125">
        <v>208</v>
      </c>
      <c r="I22" s="138">
        <v>182556</v>
      </c>
      <c r="J22" s="125">
        <v>182892</v>
      </c>
      <c r="K22" s="138">
        <v>13840</v>
      </c>
      <c r="L22" s="125">
        <v>13997</v>
      </c>
      <c r="M22" s="138">
        <v>2520</v>
      </c>
      <c r="N22" s="125">
        <v>2525</v>
      </c>
      <c r="O22" s="138">
        <v>1180</v>
      </c>
      <c r="P22" s="125">
        <v>1230</v>
      </c>
      <c r="Q22" s="138">
        <v>28625</v>
      </c>
      <c r="R22" s="125">
        <v>32575</v>
      </c>
      <c r="S22" s="138">
        <v>154</v>
      </c>
      <c r="T22" s="125">
        <v>113</v>
      </c>
    </row>
    <row r="23" spans="1:20" ht="18" customHeight="1">
      <c r="A23" s="283"/>
      <c r="B23" s="333" t="s">
        <v>230</v>
      </c>
      <c r="C23" s="180" t="s">
        <v>231</v>
      </c>
      <c r="D23" s="181"/>
      <c r="E23" s="141">
        <v>10</v>
      </c>
      <c r="F23" s="126">
        <v>10</v>
      </c>
      <c r="G23" s="141">
        <v>3000</v>
      </c>
      <c r="H23" s="126">
        <v>3000</v>
      </c>
      <c r="I23" s="141">
        <v>50719</v>
      </c>
      <c r="J23" s="126">
        <v>50719</v>
      </c>
      <c r="K23" s="141">
        <v>10100</v>
      </c>
      <c r="L23" s="126">
        <v>10100</v>
      </c>
      <c r="M23" s="141">
        <v>4000</v>
      </c>
      <c r="N23" s="126">
        <v>4000</v>
      </c>
      <c r="O23" s="141">
        <v>90</v>
      </c>
      <c r="P23" s="126">
        <v>90</v>
      </c>
      <c r="Q23" s="141">
        <v>15028</v>
      </c>
      <c r="R23" s="126">
        <v>15028</v>
      </c>
      <c r="S23" s="141">
        <v>100</v>
      </c>
      <c r="T23" s="126">
        <v>100</v>
      </c>
    </row>
    <row r="24" spans="1:20" ht="18" customHeight="1">
      <c r="A24" s="283"/>
      <c r="B24" s="283"/>
      <c r="C24" s="52" t="s">
        <v>232</v>
      </c>
      <c r="D24" s="53"/>
      <c r="E24" s="134">
        <v>14168</v>
      </c>
      <c r="F24" s="124">
        <v>13148</v>
      </c>
      <c r="G24" s="134">
        <v>400</v>
      </c>
      <c r="H24" s="124">
        <v>341</v>
      </c>
      <c r="I24" s="134">
        <v>-12148</v>
      </c>
      <c r="J24" s="124">
        <v>-12429</v>
      </c>
      <c r="K24" s="134">
        <v>-5991</v>
      </c>
      <c r="L24" s="124">
        <v>-6337</v>
      </c>
      <c r="M24" s="134">
        <v>1371</v>
      </c>
      <c r="N24" s="124">
        <v>1214</v>
      </c>
      <c r="O24" s="134">
        <v>986</v>
      </c>
      <c r="P24" s="124">
        <v>924</v>
      </c>
      <c r="Q24" s="134">
        <v>1216</v>
      </c>
      <c r="R24" s="124">
        <v>1333</v>
      </c>
      <c r="S24" s="134">
        <v>113</v>
      </c>
      <c r="T24" s="124">
        <v>56</v>
      </c>
    </row>
    <row r="25" spans="1:20" ht="18" customHeight="1">
      <c r="A25" s="283"/>
      <c r="B25" s="283"/>
      <c r="C25" s="52" t="s">
        <v>233</v>
      </c>
      <c r="D25" s="53"/>
      <c r="E25" s="134">
        <v>0</v>
      </c>
      <c r="F25" s="124">
        <v>0</v>
      </c>
      <c r="G25" s="134">
        <v>0</v>
      </c>
      <c r="H25" s="124">
        <v>0</v>
      </c>
      <c r="I25" s="134">
        <v>0</v>
      </c>
      <c r="J25" s="124">
        <v>0</v>
      </c>
      <c r="K25" s="134">
        <v>0</v>
      </c>
      <c r="L25" s="124">
        <v>0</v>
      </c>
      <c r="M25" s="134">
        <v>0</v>
      </c>
      <c r="N25" s="124">
        <v>0</v>
      </c>
      <c r="O25" s="134">
        <v>7</v>
      </c>
      <c r="P25" s="124">
        <v>6</v>
      </c>
      <c r="Q25" s="134">
        <v>13280</v>
      </c>
      <c r="R25" s="124">
        <v>13280</v>
      </c>
      <c r="S25" s="134">
        <v>0</v>
      </c>
      <c r="T25" s="124">
        <v>0</v>
      </c>
    </row>
    <row r="26" spans="1:20" ht="18" customHeight="1">
      <c r="A26" s="283"/>
      <c r="B26" s="284"/>
      <c r="C26" s="57" t="s">
        <v>234</v>
      </c>
      <c r="D26" s="58"/>
      <c r="E26" s="242">
        <v>14178</v>
      </c>
      <c r="F26" s="125">
        <v>13158</v>
      </c>
      <c r="G26" s="242">
        <v>3400</v>
      </c>
      <c r="H26" s="125">
        <v>3341</v>
      </c>
      <c r="I26" s="242">
        <v>38571</v>
      </c>
      <c r="J26" s="125">
        <v>38290</v>
      </c>
      <c r="K26" s="242">
        <v>4109</v>
      </c>
      <c r="L26" s="125">
        <v>3763</v>
      </c>
      <c r="M26" s="242">
        <v>5371</v>
      </c>
      <c r="N26" s="125">
        <v>5214</v>
      </c>
      <c r="O26" s="242">
        <v>1076</v>
      </c>
      <c r="P26" s="125">
        <v>1015</v>
      </c>
      <c r="Q26" s="242">
        <v>29524</v>
      </c>
      <c r="R26" s="125">
        <v>29641</v>
      </c>
      <c r="S26" s="242">
        <v>213</v>
      </c>
      <c r="T26" s="125">
        <v>156</v>
      </c>
    </row>
    <row r="27" spans="1:20" ht="18" customHeight="1">
      <c r="A27" s="284"/>
      <c r="B27" s="59" t="s">
        <v>235</v>
      </c>
      <c r="C27" s="37"/>
      <c r="D27" s="37"/>
      <c r="E27" s="243">
        <v>34792</v>
      </c>
      <c r="F27" s="125">
        <v>34063</v>
      </c>
      <c r="G27" s="243">
        <v>3670</v>
      </c>
      <c r="H27" s="125">
        <v>3551</v>
      </c>
      <c r="I27" s="243">
        <v>221127</v>
      </c>
      <c r="J27" s="125">
        <v>221182</v>
      </c>
      <c r="K27" s="243">
        <v>17949</v>
      </c>
      <c r="L27" s="125">
        <v>17760</v>
      </c>
      <c r="M27" s="243">
        <v>7891</v>
      </c>
      <c r="N27" s="125">
        <v>7739</v>
      </c>
      <c r="O27" s="243">
        <v>2256</v>
      </c>
      <c r="P27" s="125">
        <v>2244</v>
      </c>
      <c r="Q27" s="243">
        <v>58150</v>
      </c>
      <c r="R27" s="125">
        <v>62216</v>
      </c>
      <c r="S27" s="243">
        <v>367</v>
      </c>
      <c r="T27" s="125">
        <v>269</v>
      </c>
    </row>
    <row r="28" spans="1:20" ht="18" customHeight="1">
      <c r="A28" s="333" t="s">
        <v>236</v>
      </c>
      <c r="B28" s="333" t="s">
        <v>237</v>
      </c>
      <c r="C28" s="180" t="s">
        <v>238</v>
      </c>
      <c r="D28" s="244" t="s">
        <v>37</v>
      </c>
      <c r="E28" s="141">
        <v>9339</v>
      </c>
      <c r="F28" s="126">
        <v>6004</v>
      </c>
      <c r="G28" s="141">
        <v>517</v>
      </c>
      <c r="H28" s="126">
        <v>501</v>
      </c>
      <c r="I28" s="141">
        <v>11669</v>
      </c>
      <c r="J28" s="126">
        <v>11473</v>
      </c>
      <c r="K28" s="141">
        <v>3943</v>
      </c>
      <c r="L28" s="126">
        <v>3955</v>
      </c>
      <c r="M28" s="141">
        <v>1539</v>
      </c>
      <c r="N28" s="126">
        <v>1486</v>
      </c>
      <c r="O28" s="141">
        <v>3246</v>
      </c>
      <c r="P28" s="126">
        <v>3200</v>
      </c>
      <c r="Q28" s="141">
        <v>8585</v>
      </c>
      <c r="R28" s="126">
        <v>11752</v>
      </c>
      <c r="S28" s="141">
        <v>509</v>
      </c>
      <c r="T28" s="126">
        <v>399</v>
      </c>
    </row>
    <row r="29" spans="1:20" ht="18" customHeight="1">
      <c r="A29" s="283"/>
      <c r="B29" s="283"/>
      <c r="C29" s="52" t="s">
        <v>239</v>
      </c>
      <c r="D29" s="245" t="s">
        <v>38</v>
      </c>
      <c r="E29" s="134">
        <v>8059</v>
      </c>
      <c r="F29" s="124">
        <v>5341</v>
      </c>
      <c r="G29" s="134">
        <v>329</v>
      </c>
      <c r="H29" s="124">
        <v>333</v>
      </c>
      <c r="I29" s="134">
        <v>9659</v>
      </c>
      <c r="J29" s="124">
        <v>9632</v>
      </c>
      <c r="K29" s="134">
        <v>3205</v>
      </c>
      <c r="L29" s="124">
        <v>3118</v>
      </c>
      <c r="M29" s="134">
        <v>305</v>
      </c>
      <c r="N29" s="124">
        <v>309</v>
      </c>
      <c r="O29" s="134">
        <v>3059</v>
      </c>
      <c r="P29" s="124">
        <v>3031</v>
      </c>
      <c r="Q29" s="134">
        <v>7983</v>
      </c>
      <c r="R29" s="124">
        <v>10581</v>
      </c>
      <c r="S29" s="134">
        <v>256</v>
      </c>
      <c r="T29" s="124">
        <v>239</v>
      </c>
    </row>
    <row r="30" spans="1:20" ht="18" customHeight="1">
      <c r="A30" s="283"/>
      <c r="B30" s="283"/>
      <c r="C30" s="52" t="s">
        <v>240</v>
      </c>
      <c r="D30" s="245" t="s">
        <v>241</v>
      </c>
      <c r="E30" s="134">
        <v>219</v>
      </c>
      <c r="F30" s="124">
        <v>227</v>
      </c>
      <c r="G30" s="134">
        <v>101</v>
      </c>
      <c r="H30" s="124">
        <v>96</v>
      </c>
      <c r="I30" s="134">
        <v>244</v>
      </c>
      <c r="J30" s="124">
        <v>241</v>
      </c>
      <c r="K30" s="134">
        <v>168</v>
      </c>
      <c r="L30" s="124">
        <v>181</v>
      </c>
      <c r="M30" s="134">
        <v>1021</v>
      </c>
      <c r="N30" s="124">
        <v>1054</v>
      </c>
      <c r="O30" s="134">
        <v>81</v>
      </c>
      <c r="P30" s="124">
        <v>86</v>
      </c>
      <c r="Q30" s="134">
        <v>645</v>
      </c>
      <c r="R30" s="124">
        <v>727</v>
      </c>
      <c r="S30" s="134">
        <v>168</v>
      </c>
      <c r="T30" s="124">
        <v>128</v>
      </c>
    </row>
    <row r="31" spans="1:21" ht="18" customHeight="1">
      <c r="A31" s="283"/>
      <c r="B31" s="283"/>
      <c r="C31" s="6" t="s">
        <v>242</v>
      </c>
      <c r="D31" s="246" t="s">
        <v>243</v>
      </c>
      <c r="E31" s="138">
        <v>1061</v>
      </c>
      <c r="F31" s="236">
        <v>436</v>
      </c>
      <c r="G31" s="138">
        <f aca="true" t="shared" si="0" ref="G31:T31">G28-G29-G30</f>
        <v>87</v>
      </c>
      <c r="H31" s="236">
        <f t="shared" si="0"/>
        <v>72</v>
      </c>
      <c r="I31" s="138">
        <f t="shared" si="0"/>
        <v>1766</v>
      </c>
      <c r="J31" s="255">
        <f t="shared" si="0"/>
        <v>1600</v>
      </c>
      <c r="K31" s="138">
        <f>K28-K29-K30</f>
        <v>570</v>
      </c>
      <c r="L31" s="255">
        <f>L28-L29-L30</f>
        <v>656</v>
      </c>
      <c r="M31" s="138">
        <f>M28-M29-M30</f>
        <v>213</v>
      </c>
      <c r="N31" s="255">
        <f>N28-N29-N30</f>
        <v>123</v>
      </c>
      <c r="O31" s="138">
        <f t="shared" si="0"/>
        <v>106</v>
      </c>
      <c r="P31" s="255">
        <f t="shared" si="0"/>
        <v>83</v>
      </c>
      <c r="Q31" s="138">
        <v>-44</v>
      </c>
      <c r="R31" s="255">
        <f>R28-R29-R30</f>
        <v>444</v>
      </c>
      <c r="S31" s="138">
        <f t="shared" si="0"/>
        <v>85</v>
      </c>
      <c r="T31" s="255">
        <f t="shared" si="0"/>
        <v>32</v>
      </c>
      <c r="U31" s="8"/>
    </row>
    <row r="32" spans="1:20" ht="18" customHeight="1">
      <c r="A32" s="283"/>
      <c r="B32" s="283"/>
      <c r="C32" s="180" t="s">
        <v>244</v>
      </c>
      <c r="D32" s="244" t="s">
        <v>245</v>
      </c>
      <c r="E32" s="141">
        <v>11</v>
      </c>
      <c r="F32" s="126">
        <v>7</v>
      </c>
      <c r="G32" s="141">
        <v>3</v>
      </c>
      <c r="H32" s="126">
        <v>4</v>
      </c>
      <c r="I32" s="141">
        <v>2</v>
      </c>
      <c r="J32" s="126">
        <v>4</v>
      </c>
      <c r="K32" s="141">
        <v>8</v>
      </c>
      <c r="L32" s="126">
        <v>9</v>
      </c>
      <c r="M32" s="141">
        <v>21</v>
      </c>
      <c r="N32" s="126">
        <v>93</v>
      </c>
      <c r="O32" s="141">
        <v>6</v>
      </c>
      <c r="P32" s="126">
        <v>6</v>
      </c>
      <c r="Q32" s="141">
        <v>49</v>
      </c>
      <c r="R32" s="126">
        <v>26</v>
      </c>
      <c r="S32" s="141">
        <v>3</v>
      </c>
      <c r="T32" s="126">
        <v>2</v>
      </c>
    </row>
    <row r="33" spans="1:20" ht="18" customHeight="1">
      <c r="A33" s="283"/>
      <c r="B33" s="283"/>
      <c r="C33" s="52" t="s">
        <v>246</v>
      </c>
      <c r="D33" s="245" t="s">
        <v>247</v>
      </c>
      <c r="E33" s="134">
        <v>58</v>
      </c>
      <c r="F33" s="124">
        <v>49</v>
      </c>
      <c r="G33" s="134">
        <v>0</v>
      </c>
      <c r="H33" s="124">
        <v>0</v>
      </c>
      <c r="I33" s="134">
        <v>1552</v>
      </c>
      <c r="J33" s="124">
        <v>1788</v>
      </c>
      <c r="K33" s="134">
        <v>111</v>
      </c>
      <c r="L33" s="124">
        <v>132</v>
      </c>
      <c r="M33" s="134">
        <v>1</v>
      </c>
      <c r="N33" s="124">
        <v>1</v>
      </c>
      <c r="O33" s="134">
        <v>0</v>
      </c>
      <c r="P33" s="124">
        <v>0</v>
      </c>
      <c r="Q33" s="134">
        <v>107</v>
      </c>
      <c r="R33" s="124">
        <v>99</v>
      </c>
      <c r="S33" s="134">
        <v>0.34</v>
      </c>
      <c r="T33" s="124">
        <v>0</v>
      </c>
    </row>
    <row r="34" spans="1:20" ht="18" customHeight="1">
      <c r="A34" s="283"/>
      <c r="B34" s="284"/>
      <c r="C34" s="6" t="s">
        <v>248</v>
      </c>
      <c r="D34" s="246" t="s">
        <v>249</v>
      </c>
      <c r="E34" s="138">
        <v>1014</v>
      </c>
      <c r="F34" s="125">
        <v>394</v>
      </c>
      <c r="G34" s="138">
        <f aca="true" t="shared" si="1" ref="G34:T34">G31+G32-G33</f>
        <v>90</v>
      </c>
      <c r="H34" s="125">
        <f t="shared" si="1"/>
        <v>76</v>
      </c>
      <c r="I34" s="138">
        <f t="shared" si="1"/>
        <v>216</v>
      </c>
      <c r="J34" s="125">
        <f t="shared" si="1"/>
        <v>-184</v>
      </c>
      <c r="K34" s="138">
        <f>K31+K32-K33</f>
        <v>467</v>
      </c>
      <c r="L34" s="125">
        <f>L31+L32-L33</f>
        <v>533</v>
      </c>
      <c r="M34" s="138">
        <f>M31+M32-M33</f>
        <v>233</v>
      </c>
      <c r="N34" s="125">
        <f>N31+N32-N33</f>
        <v>215</v>
      </c>
      <c r="O34" s="138">
        <f t="shared" si="1"/>
        <v>112</v>
      </c>
      <c r="P34" s="125">
        <f t="shared" si="1"/>
        <v>89</v>
      </c>
      <c r="Q34" s="138">
        <f>Q31+Q32-Q33</f>
        <v>-102</v>
      </c>
      <c r="R34" s="125">
        <f>R31+R32-R33</f>
        <v>371</v>
      </c>
      <c r="S34" s="138">
        <f t="shared" si="1"/>
        <v>87.66</v>
      </c>
      <c r="T34" s="125">
        <f t="shared" si="1"/>
        <v>34</v>
      </c>
    </row>
    <row r="35" spans="1:20" ht="18" customHeight="1">
      <c r="A35" s="283"/>
      <c r="B35" s="333" t="s">
        <v>250</v>
      </c>
      <c r="C35" s="180" t="s">
        <v>251</v>
      </c>
      <c r="D35" s="244" t="s">
        <v>252</v>
      </c>
      <c r="E35" s="141">
        <v>6</v>
      </c>
      <c r="F35" s="126">
        <v>46</v>
      </c>
      <c r="G35" s="141">
        <v>0</v>
      </c>
      <c r="H35" s="126">
        <v>0</v>
      </c>
      <c r="I35" s="141">
        <v>272</v>
      </c>
      <c r="J35" s="126">
        <v>371</v>
      </c>
      <c r="K35" s="141">
        <v>0</v>
      </c>
      <c r="L35" s="126">
        <v>0</v>
      </c>
      <c r="M35" s="141">
        <v>1</v>
      </c>
      <c r="N35" s="126">
        <v>1</v>
      </c>
      <c r="O35" s="141">
        <v>0</v>
      </c>
      <c r="P35" s="126">
        <v>4</v>
      </c>
      <c r="Q35" s="141">
        <v>14</v>
      </c>
      <c r="R35" s="126">
        <v>62</v>
      </c>
      <c r="S35" s="141">
        <v>0</v>
      </c>
      <c r="T35" s="126">
        <v>3</v>
      </c>
    </row>
    <row r="36" spans="1:20" ht="18" customHeight="1">
      <c r="A36" s="283"/>
      <c r="B36" s="283"/>
      <c r="C36" s="52" t="s">
        <v>253</v>
      </c>
      <c r="D36" s="245" t="s">
        <v>254</v>
      </c>
      <c r="E36" s="134">
        <v>0</v>
      </c>
      <c r="F36" s="124">
        <v>29</v>
      </c>
      <c r="G36" s="134">
        <v>4</v>
      </c>
      <c r="H36" s="124">
        <v>0</v>
      </c>
      <c r="I36" s="134">
        <v>231</v>
      </c>
      <c r="J36" s="124">
        <v>361</v>
      </c>
      <c r="K36" s="134">
        <v>0</v>
      </c>
      <c r="L36" s="124">
        <v>0</v>
      </c>
      <c r="M36" s="134">
        <v>1</v>
      </c>
      <c r="N36" s="124">
        <v>3</v>
      </c>
      <c r="O36" s="134">
        <v>1</v>
      </c>
      <c r="P36" s="124">
        <v>13</v>
      </c>
      <c r="Q36" s="134">
        <v>16</v>
      </c>
      <c r="R36" s="124">
        <v>14</v>
      </c>
      <c r="S36" s="134">
        <v>0</v>
      </c>
      <c r="T36" s="124">
        <v>0</v>
      </c>
    </row>
    <row r="37" spans="1:20" ht="18" customHeight="1">
      <c r="A37" s="283"/>
      <c r="B37" s="283"/>
      <c r="C37" s="52" t="s">
        <v>255</v>
      </c>
      <c r="D37" s="245" t="s">
        <v>256</v>
      </c>
      <c r="E37" s="134">
        <v>1020</v>
      </c>
      <c r="F37" s="124">
        <v>411</v>
      </c>
      <c r="G37" s="134">
        <f aca="true" t="shared" si="2" ref="G37:T37">G34+G35-G36</f>
        <v>86</v>
      </c>
      <c r="H37" s="124">
        <f t="shared" si="2"/>
        <v>76</v>
      </c>
      <c r="I37" s="134">
        <f t="shared" si="2"/>
        <v>257</v>
      </c>
      <c r="J37" s="124">
        <f t="shared" si="2"/>
        <v>-174</v>
      </c>
      <c r="K37" s="134">
        <f>K34+K35-K36</f>
        <v>467</v>
      </c>
      <c r="L37" s="124">
        <f>L34+L35-L36</f>
        <v>533</v>
      </c>
      <c r="M37" s="134">
        <f>M34+M35-M36</f>
        <v>233</v>
      </c>
      <c r="N37" s="124">
        <f>N34+N35-N36</f>
        <v>213</v>
      </c>
      <c r="O37" s="134">
        <f t="shared" si="2"/>
        <v>111</v>
      </c>
      <c r="P37" s="124">
        <f t="shared" si="2"/>
        <v>80</v>
      </c>
      <c r="Q37" s="134">
        <f>Q34+Q35-Q36</f>
        <v>-104</v>
      </c>
      <c r="R37" s="124">
        <f>R34+R35-R36</f>
        <v>419</v>
      </c>
      <c r="S37" s="134">
        <f t="shared" si="2"/>
        <v>87.66</v>
      </c>
      <c r="T37" s="124">
        <f t="shared" si="2"/>
        <v>37</v>
      </c>
    </row>
    <row r="38" spans="1:20" ht="18" customHeight="1">
      <c r="A38" s="283"/>
      <c r="B38" s="283"/>
      <c r="C38" s="52" t="s">
        <v>257</v>
      </c>
      <c r="D38" s="245" t="s">
        <v>258</v>
      </c>
      <c r="E38" s="134">
        <v>0</v>
      </c>
      <c r="F38" s="124">
        <v>0</v>
      </c>
      <c r="G38" s="134">
        <v>0</v>
      </c>
      <c r="H38" s="124">
        <v>0</v>
      </c>
      <c r="I38" s="134">
        <v>0</v>
      </c>
      <c r="J38" s="124">
        <v>0</v>
      </c>
      <c r="K38" s="134">
        <v>0</v>
      </c>
      <c r="L38" s="124">
        <v>0</v>
      </c>
      <c r="M38" s="134">
        <v>0</v>
      </c>
      <c r="N38" s="124">
        <v>0</v>
      </c>
      <c r="O38" s="134">
        <v>0</v>
      </c>
      <c r="P38" s="124">
        <v>0</v>
      </c>
      <c r="Q38" s="134">
        <v>0</v>
      </c>
      <c r="R38" s="124">
        <v>0</v>
      </c>
      <c r="S38" s="134"/>
      <c r="T38" s="124">
        <v>0</v>
      </c>
    </row>
    <row r="39" spans="1:20" ht="18" customHeight="1">
      <c r="A39" s="283"/>
      <c r="B39" s="283"/>
      <c r="C39" s="52" t="s">
        <v>259</v>
      </c>
      <c r="D39" s="245" t="s">
        <v>260</v>
      </c>
      <c r="E39" s="134">
        <v>0</v>
      </c>
      <c r="F39" s="124">
        <v>0</v>
      </c>
      <c r="G39" s="134">
        <v>0</v>
      </c>
      <c r="H39" s="124">
        <v>0</v>
      </c>
      <c r="I39" s="134">
        <v>0</v>
      </c>
      <c r="J39" s="124">
        <v>0</v>
      </c>
      <c r="K39" s="134">
        <v>0</v>
      </c>
      <c r="L39" s="124">
        <v>0</v>
      </c>
      <c r="M39" s="134">
        <v>0</v>
      </c>
      <c r="N39" s="124">
        <v>0</v>
      </c>
      <c r="O39" s="134">
        <v>0</v>
      </c>
      <c r="P39" s="124">
        <v>0</v>
      </c>
      <c r="Q39" s="134">
        <v>0</v>
      </c>
      <c r="R39" s="124">
        <v>0</v>
      </c>
      <c r="S39" s="134"/>
      <c r="T39" s="124">
        <v>0</v>
      </c>
    </row>
    <row r="40" spans="1:20" ht="18" customHeight="1">
      <c r="A40" s="283"/>
      <c r="B40" s="283"/>
      <c r="C40" s="52" t="s">
        <v>261</v>
      </c>
      <c r="D40" s="245" t="s">
        <v>262</v>
      </c>
      <c r="E40" s="134">
        <v>0</v>
      </c>
      <c r="F40" s="124">
        <v>0</v>
      </c>
      <c r="G40" s="134">
        <v>28</v>
      </c>
      <c r="H40" s="124">
        <v>29</v>
      </c>
      <c r="I40" s="134">
        <v>-23</v>
      </c>
      <c r="J40" s="124">
        <v>4</v>
      </c>
      <c r="K40" s="134">
        <v>121</v>
      </c>
      <c r="L40" s="124">
        <v>166</v>
      </c>
      <c r="M40" s="134">
        <v>74</v>
      </c>
      <c r="N40" s="124">
        <v>73</v>
      </c>
      <c r="O40" s="134">
        <v>40</v>
      </c>
      <c r="P40" s="124">
        <v>32</v>
      </c>
      <c r="Q40" s="134">
        <v>13</v>
      </c>
      <c r="R40" s="124">
        <v>162</v>
      </c>
      <c r="S40" s="134">
        <v>31</v>
      </c>
      <c r="T40" s="124">
        <v>13</v>
      </c>
    </row>
    <row r="41" spans="1:20" ht="18" customHeight="1">
      <c r="A41" s="283"/>
      <c r="B41" s="283"/>
      <c r="C41" s="192" t="s">
        <v>263</v>
      </c>
      <c r="D41" s="245" t="s">
        <v>264</v>
      </c>
      <c r="E41" s="134">
        <v>1020</v>
      </c>
      <c r="F41" s="124">
        <v>411</v>
      </c>
      <c r="G41" s="134">
        <f aca="true" t="shared" si="3" ref="G41:L41">G34+G35-G36-G40</f>
        <v>58</v>
      </c>
      <c r="H41" s="124">
        <f t="shared" si="3"/>
        <v>47</v>
      </c>
      <c r="I41" s="134">
        <f t="shared" si="3"/>
        <v>280</v>
      </c>
      <c r="J41" s="124">
        <f t="shared" si="3"/>
        <v>-178</v>
      </c>
      <c r="K41" s="134">
        <f t="shared" si="3"/>
        <v>346</v>
      </c>
      <c r="L41" s="124">
        <f t="shared" si="3"/>
        <v>367</v>
      </c>
      <c r="M41" s="134">
        <f>M34+M35-M36-M40</f>
        <v>159</v>
      </c>
      <c r="N41" s="124">
        <f>N34+N35-N36-N40</f>
        <v>140</v>
      </c>
      <c r="O41" s="134">
        <f>O34+O35-O36-O40</f>
        <v>71</v>
      </c>
      <c r="P41" s="124">
        <f>P34+P35-P36-P40</f>
        <v>48</v>
      </c>
      <c r="Q41" s="134">
        <f>Q34+Q35-Q36-Q40</f>
        <v>-117</v>
      </c>
      <c r="R41" s="124">
        <v>257</v>
      </c>
      <c r="S41" s="134">
        <f>S34+S35-S36-S40</f>
        <v>56.66</v>
      </c>
      <c r="T41" s="124">
        <f>T34+T35-T36-T40</f>
        <v>24</v>
      </c>
    </row>
    <row r="42" spans="1:20" ht="18" customHeight="1">
      <c r="A42" s="283"/>
      <c r="B42" s="283"/>
      <c r="C42" s="336" t="s">
        <v>265</v>
      </c>
      <c r="D42" s="337"/>
      <c r="E42" s="111">
        <v>1020</v>
      </c>
      <c r="F42" s="84">
        <v>411</v>
      </c>
      <c r="G42" s="111">
        <f aca="true" t="shared" si="4" ref="G42:T42">G37+G38-G39-G40</f>
        <v>58</v>
      </c>
      <c r="H42" s="84">
        <f t="shared" si="4"/>
        <v>47</v>
      </c>
      <c r="I42" s="111">
        <f t="shared" si="4"/>
        <v>280</v>
      </c>
      <c r="J42" s="84">
        <f t="shared" si="4"/>
        <v>-178</v>
      </c>
      <c r="K42" s="111">
        <f>K37+K38-K39-K40</f>
        <v>346</v>
      </c>
      <c r="L42" s="84">
        <f>L37+L38-L39-L40</f>
        <v>367</v>
      </c>
      <c r="M42" s="111">
        <f>M37+M38-M39-M40</f>
        <v>159</v>
      </c>
      <c r="N42" s="84">
        <f>N37+N38-N39-N40</f>
        <v>140</v>
      </c>
      <c r="O42" s="111">
        <f t="shared" si="4"/>
        <v>71</v>
      </c>
      <c r="P42" s="84">
        <f t="shared" si="4"/>
        <v>48</v>
      </c>
      <c r="Q42" s="111">
        <f>Q37+Q38-Q39-Q40</f>
        <v>-117</v>
      </c>
      <c r="R42" s="84">
        <f>R37+R38-R39-R40</f>
        <v>257</v>
      </c>
      <c r="S42" s="111">
        <f t="shared" si="4"/>
        <v>56.66</v>
      </c>
      <c r="T42" s="84">
        <f t="shared" si="4"/>
        <v>24</v>
      </c>
    </row>
    <row r="43" spans="1:20" ht="18" customHeight="1">
      <c r="A43" s="283"/>
      <c r="B43" s="283"/>
      <c r="C43" s="52" t="s">
        <v>266</v>
      </c>
      <c r="D43" s="245" t="s">
        <v>267</v>
      </c>
      <c r="E43" s="134">
        <v>0</v>
      </c>
      <c r="F43" s="124">
        <v>0</v>
      </c>
      <c r="G43" s="134"/>
      <c r="H43" s="124">
        <v>0</v>
      </c>
      <c r="I43" s="134"/>
      <c r="J43" s="124">
        <v>-12251</v>
      </c>
      <c r="K43" s="134">
        <v>-6337</v>
      </c>
      <c r="L43" s="124">
        <v>-6704</v>
      </c>
      <c r="M43" s="134">
        <v>1213</v>
      </c>
      <c r="N43" s="124">
        <v>1073</v>
      </c>
      <c r="O43" s="134">
        <v>0</v>
      </c>
      <c r="P43" s="124">
        <v>0</v>
      </c>
      <c r="Q43" s="134">
        <v>0</v>
      </c>
      <c r="R43" s="124">
        <v>0</v>
      </c>
      <c r="S43" s="134"/>
      <c r="T43" s="124">
        <v>0</v>
      </c>
    </row>
    <row r="44" spans="1:20" ht="18" customHeight="1">
      <c r="A44" s="284"/>
      <c r="B44" s="284"/>
      <c r="C44" s="6" t="s">
        <v>268</v>
      </c>
      <c r="D44" s="106" t="s">
        <v>269</v>
      </c>
      <c r="E44" s="138">
        <v>1020</v>
      </c>
      <c r="F44" s="125">
        <v>411</v>
      </c>
      <c r="G44" s="138">
        <f aca="true" t="shared" si="5" ref="G44:T44">G41+G43</f>
        <v>58</v>
      </c>
      <c r="H44" s="125">
        <f t="shared" si="5"/>
        <v>47</v>
      </c>
      <c r="I44" s="138">
        <f t="shared" si="5"/>
        <v>280</v>
      </c>
      <c r="J44" s="125">
        <f t="shared" si="5"/>
        <v>-12429</v>
      </c>
      <c r="K44" s="138">
        <f>K41+K43</f>
        <v>-5991</v>
      </c>
      <c r="L44" s="125">
        <f>L41+L43</f>
        <v>-6337</v>
      </c>
      <c r="M44" s="138">
        <f>M41+M43</f>
        <v>1372</v>
      </c>
      <c r="N44" s="125">
        <f>N41+N43</f>
        <v>1213</v>
      </c>
      <c r="O44" s="138">
        <f t="shared" si="5"/>
        <v>71</v>
      </c>
      <c r="P44" s="125">
        <f t="shared" si="5"/>
        <v>48</v>
      </c>
      <c r="Q44" s="138">
        <f>Q41+Q43</f>
        <v>-117</v>
      </c>
      <c r="R44" s="125">
        <f>R41+R43</f>
        <v>257</v>
      </c>
      <c r="S44" s="138">
        <f t="shared" si="5"/>
        <v>56.66</v>
      </c>
      <c r="T44" s="125">
        <f t="shared" si="5"/>
        <v>24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47"/>
    </row>
  </sheetData>
  <sheetProtection/>
  <mergeCells count="18">
    <mergeCell ref="A15:A27"/>
    <mergeCell ref="B15:B18"/>
    <mergeCell ref="B19:B22"/>
    <mergeCell ref="B23:B26"/>
    <mergeCell ref="A28:A44"/>
    <mergeCell ref="O6:P6"/>
    <mergeCell ref="E6:F6"/>
    <mergeCell ref="G6:H6"/>
    <mergeCell ref="A8:A14"/>
    <mergeCell ref="B9:B14"/>
    <mergeCell ref="B28:B34"/>
    <mergeCell ref="B35:B44"/>
    <mergeCell ref="S6:T6"/>
    <mergeCell ref="I6:J6"/>
    <mergeCell ref="K6:L6"/>
    <mergeCell ref="M6:N6"/>
    <mergeCell ref="C42:D42"/>
    <mergeCell ref="Q6:R6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57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今井　貴伸</cp:lastModifiedBy>
  <dcterms:modified xsi:type="dcterms:W3CDTF">2018-10-29T05:39:07Z</dcterms:modified>
  <cp:category/>
  <cp:version/>
  <cp:contentType/>
  <cp:contentStatus/>
</cp:coreProperties>
</file>