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<sst xmlns="http://schemas.openxmlformats.org/spreadsheetml/2006/main" count="532" uniqueCount="306">
  <si>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</si>
  <si>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</si>
  <si>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</si>
  <si>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</si>
  <si>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</si>
  <si>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</si>
  <si>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</si>
  <si>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</si>
  <si>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</si>
  <si>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</si>
  <si>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</si>
  <si>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</si>
  <si>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</si>
  <si>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</si>
  <si>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</si>
  <si>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</si>
  <si>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</si>
  <si>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</si>
  <si>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</si>
  <si>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</si>
  <si>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</si>
  <si>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</si>
  <si>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</si>
  <si>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</si>
  <si>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</si>
  <si>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</si>
  <si>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</si>
  <si>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</si>
  <si>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</si>
  <si>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</si>
  <si>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</si>
  <si>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</si>
  <si>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</si>
  <si>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</si>
  <si>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</si>
  <si>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</si>
  <si>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</si>
  <si>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</si>
  <si>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</si>
  <si>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</si>
  <si>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</si>
  <si>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</si>
  <si>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</si>
  <si>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</si>
  <si>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</si>
  <si>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</si>
  <si>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</si>
  <si>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</si>
  <si>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</si>
  <si>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</si>
  <si>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</si>
  <si>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</si>
  <si>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</si>
  <si>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</si>
  <si>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</si>
  <si>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</si>
  <si>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</si>
  <si>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</si>
  <si>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</si>
  <si>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</si>
  <si>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</si>
  <si>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</si>
  <si>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</si>
  <si>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</si>
  <si>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</si>
  <si>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</si>
  <si>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</si>
  <si>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</si>
  <si>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</si>
  <si>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</si>
  <si>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</si>
  <si>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</si>
  <si>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</si>
  <si>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</si>
  <si>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</si>
  <si>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</si>
  <si>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</si>
  <si>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</si>
  <si>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</si>
  <si>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</si>
  <si>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</si>
  <si>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</si>
  <si>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</si>
  <si>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</si>
  <si>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</si>
  <si>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</si>
  <si>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</si>
  <si>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</si>
  <si>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</si>
  <si>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</si>
  <si>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</si>
  <si>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</si>
  <si>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</si>
  <si>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</si>
  <si>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</si>
  <si>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</si>
  <si>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</si>
  <si>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</si>
  <si>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</si>
  <si>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</si>
  <si>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</si>
  <si>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</si>
  <si>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</si>
  <si>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</si>
  <si>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</si>
  <si>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</si>
  <si>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</si>
  <si>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</si>
  <si>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</si>
  <si>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</si>
  <si>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</si>
  <si>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</si>
  <si>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</si>
  <si>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</si>
  <si>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</si>
  <si>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</si>
  <si>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</si>
  <si>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</si>
  <si>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</si>
  <si>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</si>
  <si>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</si>
  <si>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</si>
  <si>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</si>
  <si>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</si>
  <si>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</si>
  <si>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</si>
  <si>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</si>
  <si>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</si>
  <si>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</si>
  <si>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</si>
  <si>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</si>
  <si>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</si>
  <si>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</si>
  <si>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</si>
  <si>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</si>
  <si>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</si>
  <si>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</si>
  <si>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</si>
  <si>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</si>
  <si>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</si>
  <si>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</si>
  <si>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</si>
  <si>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</si>
  <si>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</si>
  <si>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</si>
  <si>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</si>
  <si>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</si>
  <si>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</si>
  <si>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</si>
  <si>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</si>
  <si>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</si>
  <si>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</si>
  <si>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</si>
  <si>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</si>
  <si>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</si>
  <si>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</si>
  <si>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</si>
  <si>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</si>
  <si>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</si>
  <si>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</si>
  <si>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</si>
  <si>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</si>
  <si>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</si>
  <si>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</si>
  <si>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</si>
  <si>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</si>
  <si>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</si>
  <si>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</si>
  <si>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</si>
  <si>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</si>
  <si>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</si>
  <si>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</si>
  <si>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</si>
  <si>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</si>
  <si>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</si>
  <si>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</si>
  <si>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</si>
  <si>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</si>
  <si>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</si>
  <si>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</si>
  <si>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</si>
  <si>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</si>
  <si>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</si>
  <si>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</si>
  <si>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</si>
  <si>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</si>
  <si>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</si>
  <si>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</si>
  <si>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</si>
  <si>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</si>
  <si>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</si>
  <si>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</si>
  <si>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</si>
  <si>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</si>
  <si>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</si>
  <si>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</si>
  <si>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</si>
  <si>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</si>
  <si>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</si>
  <si>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</si>
  <si>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</si>
  <si>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</si>
  <si>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</si>
  <si>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</si>
  <si>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</si>
  <si>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</si>
  <si>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</si>
  <si>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</si>
  <si>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</si>
  <si>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</si>
  <si>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</si>
  <si>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</si>
  <si>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</si>
  <si>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</si>
  <si>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</si>
  <si>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</si>
  <si>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</si>
  <si>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</si>
  <si>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</si>
  <si>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</si>
  <si>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</si>
  <si>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</si>
  <si>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</si>
  <si>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</si>
  <si>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</si>
  <si>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</si>
  <si>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</si>
  <si>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</si>
  <si>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</si>
  <si>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</si>
  <si>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</si>
  <si>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</si>
  <si>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</si>
  <si>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</si>
  <si>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</si>
  <si>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</si>
  <si>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</si>
  <si>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</si>
  <si>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</si>
  <si>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</si>
  <si>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</si>
  <si>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</si>
  <si>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</si>
  <si>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</si>
  <si>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</si>
  <si>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</si>
  <si>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</si>
  <si>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</si>
  <si>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</si>
  <si>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</si>
  <si>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</si>
  <si>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</si>
  <si>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</si>
  <si>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</si>
  <si>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</si>
  <si>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</si>
  <si>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</si>
  <si>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</si>
  <si>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</si>
  <si>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</si>
  <si>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</si>
  <si>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</si>
  <si>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</si>
  <si>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</si>
  <si>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</si>
  <si>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</si>
  <si>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</si>
  <si>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</si>
  <si>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</si>
  <si>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</si>
  <si>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</si>
  <si>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</si>
  <si>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</si>
  <si>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</si>
  <si>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</si>
  <si>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</si>
  <si>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</si>
  <si>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</si>
  <si>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</si>
  <si>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</si>
  <si>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</si>
  <si>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</si>
  <si>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</si>
  <si>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</si>
  <si>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</si>
  <si>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</si>
  <si>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</si>
  <si>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住宅供給公社</t>
  </si>
  <si>
    <t>28年度</t>
  </si>
  <si>
    <t>千葉都市モノレール株式会社</t>
  </si>
  <si>
    <t>下水道（公共・特環）</t>
  </si>
  <si>
    <t>30年度</t>
  </si>
  <si>
    <t>（単位：百万円）</t>
  </si>
  <si>
    <t>下水道事業（農業集落）</t>
  </si>
  <si>
    <t>介護サービス（ﾃﾞｲｻｰﾋﾞｽ）</t>
  </si>
  <si>
    <t>介護サービス（老人福祉施設・短期入所・ﾃﾞｲｻｰﾋﾞｽ）</t>
  </si>
  <si>
    <t>-</t>
  </si>
  <si>
    <t>宅地造成事業</t>
  </si>
  <si>
    <t>市場事業</t>
  </si>
  <si>
    <t>水道事業</t>
  </si>
  <si>
    <t>駐車場整備事業</t>
  </si>
  <si>
    <t>駐車場整備事業</t>
  </si>
  <si>
    <t>観光施設事業</t>
  </si>
  <si>
    <t>病院事業</t>
  </si>
  <si>
    <t>-</t>
  </si>
  <si>
    <t>千葉市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</si>
</sst>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48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19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Fon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23" xfId="48" applyNumberFormat="1" applyFont="1" applyBorder="1" applyAlignment="1">
      <alignment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5" xfId="0" applyNumberFormat="1" applyBorder="1" applyAlignment="1">
      <alignment horizontal="right" vertical="center"/>
    </xf>
    <xf numFmtId="218" fontId="0" fillId="0" borderId="73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41" fontId="0" fillId="0" borderId="75" xfId="0" applyNumberFormat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69" xfId="0" applyNumberFormat="1" applyFont="1" applyBorder="1" applyAlignment="1">
      <alignment vertical="center"/>
    </xf>
    <xf numFmtId="214" fontId="0" fillId="0" borderId="76" xfId="48" applyNumberFormat="1" applyFont="1" applyBorder="1" applyAlignment="1">
      <alignment horizontal="center" vertical="center"/>
    </xf>
    <xf numFmtId="214" fontId="0" fillId="0" borderId="77" xfId="48" applyNumberFormat="1" applyFont="1" applyBorder="1" applyAlignment="1">
      <alignment horizontal="center" vertical="center"/>
    </xf>
    <xf numFmtId="214" fontId="0" fillId="0" borderId="78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18" xfId="48" applyNumberFormat="1" applyFont="1" applyBorder="1" applyAlignment="1">
      <alignment horizontal="center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59" xfId="48" applyNumberFormat="1" applyFont="1" applyBorder="1" applyAlignment="1">
      <alignment horizontal="center" vertical="center"/>
    </xf>
    <xf numFmtId="214" fontId="0" fillId="0" borderId="16" xfId="48" applyNumberFormat="1" applyFont="1" applyBorder="1" applyAlignment="1">
      <alignment horizontal="center" vertical="center"/>
    </xf>
    <xf numFmtId="214" fontId="0" fillId="0" borderId="65" xfId="48" applyNumberFormat="1" applyFont="1" applyBorder="1" applyAlignment="1">
      <alignment horizontal="center" vertical="center"/>
    </xf>
    <xf numFmtId="214" fontId="0" fillId="0" borderId="61" xfId="48" applyNumberFormat="1" applyFont="1" applyBorder="1" applyAlignment="1">
      <alignment horizontal="center" vertical="center"/>
    </xf>
    <xf numFmtId="214" fontId="0" fillId="0" borderId="35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vertical="center"/>
    </xf>
    <xf numFmtId="214" fontId="0" fillId="0" borderId="42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5" xfId="48" applyNumberFormat="1" applyFont="1" applyFill="1" applyBorder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69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78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79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82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214" fontId="0" fillId="0" borderId="76" xfId="48" applyNumberFormat="1" applyFont="1" applyFill="1" applyBorder="1" applyAlignment="1">
      <alignment horizontal="center" vertical="center"/>
    </xf>
    <xf numFmtId="214" fontId="0" fillId="0" borderId="77" xfId="48" applyNumberFormat="1" applyFont="1" applyFill="1" applyBorder="1" applyAlignment="1">
      <alignment horizontal="center" vertical="center"/>
    </xf>
    <xf numFmtId="214" fontId="0" fillId="0" borderId="19" xfId="48" applyNumberFormat="1" applyFont="1" applyFill="1" applyBorder="1" applyAlignment="1">
      <alignment horizontal="center" vertical="center"/>
    </xf>
    <xf numFmtId="214" fontId="0" fillId="0" borderId="18" xfId="48" applyNumberFormat="1" applyFont="1" applyFill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center" vertical="center"/>
    </xf>
    <xf numFmtId="214" fontId="0" fillId="0" borderId="16" xfId="48" applyNumberFormat="1" applyFont="1" applyFill="1" applyBorder="1" applyAlignment="1">
      <alignment horizontal="center" vertical="center"/>
    </xf>
    <xf numFmtId="214" fontId="0" fillId="0" borderId="61" xfId="48" applyNumberFormat="1" applyFont="1" applyFill="1" applyBorder="1" applyAlignment="1">
      <alignment horizontal="center" vertical="center"/>
    </xf>
    <xf numFmtId="214" fontId="0" fillId="0" borderId="35" xfId="48" applyNumberFormat="1" applyFont="1" applyFill="1" applyBorder="1" applyAlignment="1">
      <alignment horizontal="center" vertical="center"/>
    </xf>
    <xf numFmtId="214" fontId="0" fillId="0" borderId="80" xfId="48" applyNumberFormat="1" applyFont="1" applyFill="1" applyBorder="1" applyAlignment="1">
      <alignment vertical="center"/>
    </xf>
    <xf numFmtId="214" fontId="0" fillId="0" borderId="42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6" xfId="48" applyNumberFormat="1" applyFont="1" applyFill="1" applyBorder="1" applyAlignment="1">
      <alignment vertical="center"/>
    </xf>
    <xf numFmtId="214" fontId="52" fillId="0" borderId="66" xfId="48" applyNumberFormat="1" applyFont="1" applyFill="1" applyBorder="1" applyAlignment="1">
      <alignment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69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66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65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48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>
      <alignment vertical="center"/>
    </xf>
    <xf numFmtId="214" fontId="0" fillId="0" borderId="59" xfId="0" applyNumberFormat="1" applyFill="1" applyBorder="1" applyAlignment="1" quotePrefix="1">
      <alignment horizontal="right" vertical="center"/>
    </xf>
    <xf numFmtId="214" fontId="0" fillId="0" borderId="37" xfId="0" applyNumberFormat="1" applyFill="1" applyBorder="1" applyAlignment="1" quotePrefix="1">
      <alignment horizontal="right"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52" xfId="48" applyNumberFormat="1" applyFon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55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50" xfId="48" applyNumberFormat="1" applyFont="1" applyFill="1" applyBorder="1" applyAlignment="1">
      <alignment vertical="center"/>
    </xf>
    <xf numFmtId="214" fontId="0" fillId="0" borderId="21" xfId="48" applyNumberFormat="1" applyFont="1" applyFill="1" applyBorder="1" applyAlignment="1">
      <alignment vertical="center"/>
    </xf>
    <xf numFmtId="214" fontId="0" fillId="0" borderId="79" xfId="48" applyNumberFormat="1" applyFont="1" applyFill="1" applyBorder="1" applyAlignment="1">
      <alignment vertical="center"/>
    </xf>
    <xf numFmtId="214" fontId="0" fillId="0" borderId="82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2" xfId="48" applyNumberFormat="1" applyFont="1" applyFill="1" applyBorder="1" applyAlignment="1" quotePrefix="1">
      <alignment horizontal="right"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214" fontId="0" fillId="0" borderId="34" xfId="48" applyNumberFormat="1" applyFont="1" applyFill="1" applyBorder="1" applyAlignment="1" quotePrefix="1">
      <alignment horizontal="right" vertical="center"/>
    </xf>
    <xf numFmtId="214" fontId="0" fillId="0" borderId="61" xfId="48" applyNumberFormat="1" applyFon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0" fillId="0" borderId="62" xfId="0" applyNumberFormat="1" applyFont="1" applyFill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right" vertical="center"/>
    </xf>
    <xf numFmtId="214" fontId="0" fillId="0" borderId="65" xfId="48" applyNumberFormat="1" applyFont="1" applyFill="1" applyBorder="1" applyAlignment="1">
      <alignment horizontal="right" vertical="center"/>
    </xf>
    <xf numFmtId="214" fontId="0" fillId="0" borderId="57" xfId="48" applyNumberFormat="1" applyFont="1" applyFill="1" applyBorder="1" applyAlignment="1">
      <alignment horizontal="right" vertical="center"/>
    </xf>
    <xf numFmtId="214" fontId="0" fillId="0" borderId="21" xfId="48" applyNumberFormat="1" applyFont="1" applyFill="1" applyBorder="1" applyAlignment="1">
      <alignment horizontal="right" vertical="center"/>
    </xf>
    <xf numFmtId="214" fontId="0" fillId="0" borderId="60" xfId="48" applyNumberFormat="1" applyFont="1" applyFill="1" applyBorder="1" applyAlignment="1">
      <alignment horizontal="right" vertical="center"/>
    </xf>
    <xf numFmtId="214" fontId="0" fillId="0" borderId="64" xfId="48" applyNumberFormat="1" applyFont="1" applyFill="1" applyBorder="1" applyAlignment="1">
      <alignment horizontal="right" vertical="center"/>
    </xf>
    <xf numFmtId="214" fontId="0" fillId="0" borderId="19" xfId="48" applyNumberFormat="1" applyFont="1" applyFill="1" applyBorder="1" applyAlignment="1">
      <alignment horizontal="right" vertical="center"/>
    </xf>
    <xf numFmtId="214" fontId="0" fillId="0" borderId="79" xfId="48" applyNumberFormat="1" applyFont="1" applyFill="1" applyBorder="1" applyAlignment="1">
      <alignment horizontal="right" vertical="center"/>
    </xf>
    <xf numFmtId="214" fontId="0" fillId="0" borderId="63" xfId="48" applyNumberFormat="1" applyFont="1" applyFill="1" applyBorder="1" applyAlignment="1">
      <alignment horizontal="right" vertical="center"/>
    </xf>
    <xf numFmtId="214" fontId="0" fillId="0" borderId="82" xfId="48" applyNumberFormat="1" applyFont="1" applyFill="1" applyBorder="1" applyAlignment="1">
      <alignment horizontal="right" vertical="center"/>
    </xf>
    <xf numFmtId="214" fontId="0" fillId="0" borderId="12" xfId="48" applyNumberFormat="1" applyFont="1" applyFill="1" applyBorder="1" applyAlignment="1">
      <alignment horizontal="right" vertical="center"/>
    </xf>
    <xf numFmtId="214" fontId="0" fillId="0" borderId="22" xfId="48" applyNumberFormat="1" applyFont="1" applyFill="1" applyBorder="1" applyAlignment="1">
      <alignment horizontal="right" vertical="center"/>
    </xf>
    <xf numFmtId="214" fontId="0" fillId="0" borderId="23" xfId="48" applyNumberFormat="1" applyFont="1" applyFill="1" applyBorder="1" applyAlignment="1">
      <alignment horizontal="right" vertical="center"/>
    </xf>
    <xf numFmtId="214" fontId="0" fillId="0" borderId="66" xfId="48" applyNumberFormat="1" applyFont="1" applyFill="1" applyBorder="1" applyAlignment="1">
      <alignment horizontal="right" vertical="center"/>
    </xf>
    <xf numFmtId="214" fontId="0" fillId="0" borderId="61" xfId="48" applyNumberFormat="1" applyFont="1" applyFill="1" applyBorder="1" applyAlignment="1">
      <alignment horizontal="right" vertical="center"/>
    </xf>
    <xf numFmtId="203" fontId="0" fillId="0" borderId="20" xfId="0" applyNumberFormat="1" applyFont="1" applyFill="1" applyBorder="1" applyAlignment="1">
      <alignment horizontal="center" vertical="center"/>
    </xf>
    <xf numFmtId="214" fontId="0" fillId="0" borderId="37" xfId="48" applyNumberFormat="1" applyFont="1" applyFill="1" applyBorder="1" applyAlignment="1" quotePrefix="1">
      <alignment horizontal="right" vertical="center"/>
    </xf>
    <xf numFmtId="214" fontId="52" fillId="0" borderId="55" xfId="48" applyNumberFormat="1" applyFont="1" applyFill="1" applyBorder="1" applyAlignment="1">
      <alignment vertical="center"/>
    </xf>
    <xf numFmtId="214" fontId="0" fillId="0" borderId="20" xfId="48" applyNumberFormat="1" applyFont="1" applyFill="1" applyBorder="1" applyAlignment="1">
      <alignment vertical="center"/>
    </xf>
    <xf numFmtId="203" fontId="0" fillId="0" borderId="35" xfId="0" applyNumberFormat="1" applyFont="1" applyFill="1" applyBorder="1" applyAlignment="1">
      <alignment horizontal="center" vertical="center"/>
    </xf>
    <xf numFmtId="214" fontId="52" fillId="0" borderId="0" xfId="48" applyNumberFormat="1" applyFont="1" applyFill="1" applyBorder="1" applyAlignment="1">
      <alignment vertical="center"/>
    </xf>
    <xf numFmtId="214" fontId="52" fillId="0" borderId="46" xfId="48" applyNumberFormat="1" applyFont="1" applyFill="1" applyBorder="1" applyAlignment="1">
      <alignment vertical="center"/>
    </xf>
    <xf numFmtId="214" fontId="52" fillId="0" borderId="37" xfId="48" applyNumberFormat="1" applyFont="1" applyFill="1" applyBorder="1" applyAlignment="1">
      <alignment vertical="center"/>
    </xf>
    <xf numFmtId="214" fontId="52" fillId="0" borderId="45" xfId="48" applyNumberFormat="1" applyFont="1" applyFill="1" applyBorder="1" applyAlignment="1">
      <alignment vertical="center"/>
    </xf>
    <xf numFmtId="214" fontId="0" fillId="0" borderId="14" xfId="48" applyNumberFormat="1" applyFont="1" applyFill="1" applyBorder="1" applyAlignment="1">
      <alignment vertical="center"/>
    </xf>
    <xf numFmtId="214" fontId="52" fillId="0" borderId="64" xfId="48" applyNumberFormat="1" applyFont="1" applyFill="1" applyBorder="1" applyAlignment="1">
      <alignment vertical="center"/>
    </xf>
    <xf numFmtId="214" fontId="52" fillId="0" borderId="65" xfId="48" applyNumberFormat="1" applyFont="1" applyFill="1" applyBorder="1" applyAlignment="1">
      <alignment vertical="center"/>
    </xf>
    <xf numFmtId="214" fontId="52" fillId="0" borderId="22" xfId="48" applyNumberFormat="1" applyFont="1" applyFill="1" applyBorder="1" applyAlignment="1">
      <alignment vertical="center"/>
    </xf>
    <xf numFmtId="214" fontId="52" fillId="0" borderId="82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52" fillId="0" borderId="65" xfId="48" applyNumberFormat="1" applyFont="1" applyFill="1" applyBorder="1" applyAlignment="1" quotePrefix="1">
      <alignment horizontal="right" vertical="center"/>
    </xf>
    <xf numFmtId="214" fontId="52" fillId="0" borderId="22" xfId="48" applyNumberFormat="1" applyFont="1" applyFill="1" applyBorder="1" applyAlignment="1" quotePrefix="1">
      <alignment horizontal="right" vertical="center"/>
    </xf>
    <xf numFmtId="214" fontId="0" fillId="0" borderId="65" xfId="48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214" fontId="0" fillId="0" borderId="11" xfId="48" applyNumberFormat="1" applyFont="1" applyFill="1" applyBorder="1" applyAlignment="1">
      <alignment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16" xfId="0" applyNumberFormat="1" applyFill="1" applyBorder="1" applyAlignment="1" quotePrefix="1">
      <alignment horizontal="right" vertical="center"/>
    </xf>
    <xf numFmtId="214" fontId="0" fillId="0" borderId="65" xfId="0" applyNumberFormat="1" applyFill="1" applyBorder="1" applyAlignment="1" quotePrefix="1">
      <alignment horizontal="right"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33" xfId="48" applyNumberFormat="1" applyFon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18" xfId="48" applyNumberFormat="1" applyFont="1" applyFill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4" fontId="0" fillId="0" borderId="35" xfId="48" applyNumberFormat="1" applyFont="1" applyFill="1" applyBorder="1" applyAlignment="1">
      <alignment vertical="center"/>
    </xf>
    <xf numFmtId="41" fontId="0" fillId="0" borderId="72" xfId="0" applyNumberFormat="1" applyFont="1" applyBorder="1" applyAlignment="1">
      <alignment horizontal="center" vertical="center"/>
    </xf>
    <xf numFmtId="41" fontId="0" fillId="0" borderId="72" xfId="0" applyNumberFormat="1" applyFill="1" applyBorder="1" applyAlignment="1">
      <alignment horizontal="center" vertical="center"/>
    </xf>
    <xf numFmtId="214" fontId="0" fillId="0" borderId="83" xfId="48" applyNumberFormat="1" applyFont="1" applyFill="1" applyBorder="1" applyAlignment="1">
      <alignment horizontal="right" vertical="center"/>
    </xf>
    <xf numFmtId="214" fontId="0" fillId="0" borderId="83" xfId="48" applyNumberFormat="1" applyFont="1" applyFill="1" applyBorder="1" applyAlignment="1">
      <alignment horizontal="right" vertical="center"/>
    </xf>
    <xf numFmtId="214" fontId="0" fillId="0" borderId="83" xfId="48" applyNumberFormat="1" applyFill="1" applyBorder="1" applyAlignment="1">
      <alignment horizontal="right" vertical="center"/>
    </xf>
    <xf numFmtId="214" fontId="0" fillId="0" borderId="73" xfId="48" applyNumberFormat="1" applyFont="1" applyBorder="1" applyAlignment="1">
      <alignment horizontal="right" vertical="center"/>
    </xf>
    <xf numFmtId="214" fontId="0" fillId="0" borderId="73" xfId="48" applyNumberFormat="1" applyBorder="1" applyAlignment="1">
      <alignment horizontal="right" vertical="center"/>
    </xf>
    <xf numFmtId="214" fontId="0" fillId="0" borderId="73" xfId="48" applyNumberFormat="1" applyFill="1" applyBorder="1" applyAlignment="1">
      <alignment horizontal="right" vertical="center"/>
    </xf>
    <xf numFmtId="41" fontId="0" fillId="0" borderId="73" xfId="0" applyNumberFormat="1" applyFont="1" applyBorder="1" applyAlignment="1">
      <alignment vertical="center"/>
    </xf>
    <xf numFmtId="214" fontId="0" fillId="0" borderId="84" xfId="48" applyNumberFormat="1" applyFont="1" applyBorder="1" applyAlignment="1">
      <alignment horizontal="right" vertical="center"/>
    </xf>
    <xf numFmtId="214" fontId="0" fillId="0" borderId="84" xfId="48" applyNumberFormat="1" applyBorder="1" applyAlignment="1">
      <alignment horizontal="right" vertical="center"/>
    </xf>
    <xf numFmtId="214" fontId="0" fillId="0" borderId="84" xfId="48" applyNumberFormat="1" applyFill="1" applyBorder="1" applyAlignment="1">
      <alignment horizontal="right" vertical="center"/>
    </xf>
    <xf numFmtId="215" fontId="0" fillId="0" borderId="84" xfId="48" applyNumberFormat="1" applyBorder="1" applyAlignment="1">
      <alignment horizontal="right" vertical="center"/>
    </xf>
    <xf numFmtId="214" fontId="0" fillId="0" borderId="74" xfId="48" applyNumberFormat="1" applyFont="1" applyBorder="1" applyAlignment="1">
      <alignment horizontal="right" vertical="center"/>
    </xf>
    <xf numFmtId="214" fontId="0" fillId="0" borderId="74" xfId="48" applyNumberFormat="1" applyBorder="1" applyAlignment="1">
      <alignment horizontal="right" vertical="center"/>
    </xf>
    <xf numFmtId="214" fontId="0" fillId="0" borderId="74" xfId="48" applyNumberFormat="1" applyFill="1" applyBorder="1" applyAlignment="1">
      <alignment horizontal="right" vertical="center"/>
    </xf>
    <xf numFmtId="214" fontId="0" fillId="0" borderId="72" xfId="48" applyNumberFormat="1" applyFont="1" applyFill="1" applyBorder="1" applyAlignment="1">
      <alignment horizontal="right" vertical="center"/>
    </xf>
    <xf numFmtId="214" fontId="0" fillId="0" borderId="72" xfId="48" applyNumberFormat="1" applyFill="1" applyBorder="1" applyAlignment="1">
      <alignment horizontal="right" vertical="center"/>
    </xf>
    <xf numFmtId="214" fontId="0" fillId="0" borderId="72" xfId="48" applyNumberFormat="1" applyBorder="1" applyAlignment="1">
      <alignment horizontal="right"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3" xfId="0" applyNumberFormat="1" applyFill="1" applyBorder="1" applyAlignment="1">
      <alignment vertical="center"/>
    </xf>
    <xf numFmtId="218" fontId="0" fillId="0" borderId="73" xfId="0" applyNumberFormat="1" applyFill="1" applyBorder="1" applyAlignment="1">
      <alignment vertical="center"/>
    </xf>
    <xf numFmtId="214" fontId="0" fillId="0" borderId="74" xfId="48" applyNumberFormat="1" applyFont="1" applyFill="1" applyBorder="1" applyAlignment="1">
      <alignment horizontal="right" vertical="center"/>
    </xf>
    <xf numFmtId="214" fontId="0" fillId="0" borderId="83" xfId="48" applyNumberFormat="1" applyFont="1" applyBorder="1" applyAlignment="1">
      <alignment vertical="center"/>
    </xf>
    <xf numFmtId="214" fontId="0" fillId="0" borderId="83" xfId="48" applyNumberFormat="1" applyFill="1" applyBorder="1" applyAlignment="1">
      <alignment vertical="center"/>
    </xf>
    <xf numFmtId="214" fontId="0" fillId="0" borderId="83" xfId="48" applyNumberFormat="1" applyBorder="1" applyAlignment="1">
      <alignment vertical="center"/>
    </xf>
    <xf numFmtId="214" fontId="0" fillId="0" borderId="83" xfId="48" applyNumberFormat="1" applyFont="1" applyFill="1" applyBorder="1" applyAlignment="1">
      <alignment vertical="center"/>
    </xf>
    <xf numFmtId="219" fontId="0" fillId="0" borderId="73" xfId="48" applyNumberFormat="1" applyFont="1" applyFill="1" applyBorder="1" applyAlignment="1">
      <alignment vertical="center"/>
    </xf>
    <xf numFmtId="219" fontId="0" fillId="0" borderId="73" xfId="48" applyNumberFormat="1" applyFill="1" applyBorder="1" applyAlignment="1">
      <alignment vertical="center"/>
    </xf>
    <xf numFmtId="219" fontId="0" fillId="0" borderId="73" xfId="48" applyNumberFormat="1" applyBorder="1" applyAlignment="1">
      <alignment vertical="center"/>
    </xf>
    <xf numFmtId="215" fontId="0" fillId="0" borderId="73" xfId="48" applyNumberFormat="1" applyFont="1" applyFill="1" applyBorder="1" applyAlignment="1">
      <alignment vertical="center"/>
    </xf>
    <xf numFmtId="215" fontId="0" fillId="0" borderId="73" xfId="48" applyNumberFormat="1" applyFill="1" applyBorder="1" applyAlignment="1">
      <alignment vertical="center"/>
    </xf>
    <xf numFmtId="215" fontId="0" fillId="0" borderId="73" xfId="48" applyNumberFormat="1" applyBorder="1" applyAlignment="1">
      <alignment vertical="center"/>
    </xf>
    <xf numFmtId="215" fontId="0" fillId="0" borderId="74" xfId="48" applyNumberFormat="1" applyFont="1" applyFill="1" applyBorder="1" applyAlignment="1">
      <alignment vertical="center"/>
    </xf>
    <xf numFmtId="215" fontId="0" fillId="0" borderId="74" xfId="48" applyNumberFormat="1" applyFill="1" applyBorder="1" applyAlignment="1">
      <alignment vertical="center"/>
    </xf>
    <xf numFmtId="215" fontId="0" fillId="0" borderId="72" xfId="0" applyNumberFormat="1" applyFont="1" applyBorder="1" applyAlignment="1">
      <alignment vertical="center"/>
    </xf>
    <xf numFmtId="215" fontId="0" fillId="0" borderId="72" xfId="48" applyNumberFormat="1" applyFill="1" applyBorder="1" applyAlignment="1">
      <alignment vertical="center"/>
    </xf>
    <xf numFmtId="215" fontId="0" fillId="0" borderId="72" xfId="48" applyNumberFormat="1" applyBorder="1" applyAlignment="1">
      <alignment vertical="center"/>
    </xf>
    <xf numFmtId="215" fontId="0" fillId="0" borderId="73" xfId="48" applyNumberFormat="1" applyFont="1" applyBorder="1" applyAlignment="1">
      <alignment vertical="center"/>
    </xf>
    <xf numFmtId="214" fontId="53" fillId="0" borderId="73" xfId="48" applyNumberFormat="1" applyFont="1" applyFill="1" applyBorder="1" applyAlignment="1">
      <alignment horizontal="right" vertical="center"/>
    </xf>
    <xf numFmtId="214" fontId="0" fillId="0" borderId="84" xfId="48" applyNumberFormat="1" applyFont="1" applyFill="1" applyBorder="1" applyAlignment="1">
      <alignment horizontal="right" vertical="center"/>
    </xf>
    <xf numFmtId="215" fontId="0" fillId="0" borderId="74" xfId="48" applyNumberFormat="1" applyFont="1" applyFill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5" xfId="0" applyNumberFormat="1" applyFont="1" applyFill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5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 textRotation="255"/>
      <protection/>
    </xf>
    <xf numFmtId="0" fontId="13" fillId="0" borderId="68" xfId="61" applyFont="1" applyBorder="1" applyAlignment="1">
      <alignment vertical="center" textRotation="255"/>
      <protection/>
    </xf>
    <xf numFmtId="214" fontId="0" fillId="0" borderId="64" xfId="48" applyNumberFormat="1" applyFont="1" applyFill="1" applyBorder="1" applyAlignment="1">
      <alignment vertical="center"/>
    </xf>
    <xf numFmtId="214" fontId="0" fillId="0" borderId="79" xfId="0" applyNumberForma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19" xfId="0" applyNumberFormat="1" applyFill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0" xfId="48" applyNumberFormat="1" applyFon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03" fontId="0" fillId="0" borderId="23" xfId="0" applyNumberFormat="1" applyBorder="1" applyAlignment="1">
      <alignment horizontal="center" vertical="center" shrinkToFit="1"/>
    </xf>
    <xf numFmtId="203" fontId="0" fillId="0" borderId="75" xfId="0" applyNumberFormat="1" applyFont="1" applyBorder="1" applyAlignment="1">
      <alignment horizontal="center" vertical="center" shrinkToFit="1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79" xfId="48" applyNumberFormat="1" applyFont="1" applyFill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79" xfId="0" applyNumberFormat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17" xfId="0" applyNumberFormat="1" applyFill="1" applyBorder="1" applyAlignment="1">
      <alignment vertical="center"/>
    </xf>
    <xf numFmtId="203" fontId="0" fillId="0" borderId="23" xfId="0" applyNumberFormat="1" applyFont="1" applyFill="1" applyBorder="1" applyAlignment="1">
      <alignment horizontal="center" vertical="center" shrinkToFit="1"/>
    </xf>
    <xf numFmtId="203" fontId="0" fillId="0" borderId="75" xfId="0" applyNumberFormat="1" applyFont="1" applyFill="1" applyBorder="1" applyAlignment="1">
      <alignment horizontal="center" vertical="center" shrinkToFit="1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41" fontId="0" fillId="0" borderId="0" xfId="0" applyNumberFormat="1" applyFont="1" applyAlignment="1" quotePrefix="1">
      <alignment horizontal="right" vertical="center"/>
    </xf>
    <xf numFmtId="41" fontId="0" fillId="0" borderId="10" xfId="0" applyNumberFormat="1" applyFont="1" applyBorder="1" applyAlignment="1">
      <alignment horizontal="centerContinuous" vertical="center"/>
    </xf>
    <xf numFmtId="41" fontId="0" fillId="0" borderId="11" xfId="0" applyNumberFormat="1" applyFont="1" applyBorder="1" applyAlignment="1">
      <alignment horizontal="centerContinuous" vertical="center"/>
    </xf>
    <xf numFmtId="41" fontId="0" fillId="0" borderId="23" xfId="0" applyNumberFormat="1" applyFont="1" applyFill="1" applyBorder="1" applyAlignment="1">
      <alignment horizontal="center" vertical="center" shrinkToFit="1"/>
    </xf>
    <xf numFmtId="41" fontId="0" fillId="0" borderId="75" xfId="0" applyNumberFormat="1" applyFont="1" applyFill="1" applyBorder="1" applyAlignment="1">
      <alignment horizontal="center" vertical="center" shrinkToFit="1"/>
    </xf>
    <xf numFmtId="41" fontId="0" fillId="0" borderId="23" xfId="0" applyNumberFormat="1" applyFont="1" applyBorder="1" applyAlignment="1">
      <alignment horizontal="centerContinuous" vertical="center"/>
    </xf>
    <xf numFmtId="41" fontId="0" fillId="0" borderId="15" xfId="0" applyNumberFormat="1" applyFont="1" applyBorder="1" applyAlignment="1">
      <alignment horizontal="centerContinuous" vertical="center"/>
    </xf>
    <xf numFmtId="41" fontId="0" fillId="0" borderId="23" xfId="0" applyNumberFormat="1" applyFont="1" applyBorder="1" applyAlignment="1">
      <alignment horizontal="center" vertical="center"/>
    </xf>
    <xf numFmtId="41" fontId="0" fillId="0" borderId="75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Continuous" vertical="center"/>
    </xf>
    <xf numFmtId="41" fontId="0" fillId="0" borderId="13" xfId="0" applyNumberFormat="1" applyFont="1" applyBorder="1" applyAlignment="1">
      <alignment horizontal="centerContinuous" vertical="center"/>
    </xf>
    <xf numFmtId="41" fontId="0" fillId="0" borderId="63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63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82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distributed" vertical="center"/>
    </xf>
    <xf numFmtId="214" fontId="0" fillId="0" borderId="78" xfId="48" applyNumberFormat="1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 textRotation="255"/>
    </xf>
    <xf numFmtId="41" fontId="0" fillId="0" borderId="23" xfId="0" applyNumberFormat="1" applyFont="1" applyBorder="1" applyAlignment="1">
      <alignment horizontal="left" vertical="center"/>
    </xf>
    <xf numFmtId="41" fontId="0" fillId="0" borderId="15" xfId="0" applyNumberFormat="1" applyFont="1" applyBorder="1" applyAlignment="1">
      <alignment horizontal="left" vertical="center"/>
    </xf>
    <xf numFmtId="214" fontId="0" fillId="0" borderId="79" xfId="48" applyNumberFormat="1" applyFont="1" applyFill="1" applyBorder="1" applyAlignment="1">
      <alignment horizontal="center" vertical="center"/>
    </xf>
    <xf numFmtId="41" fontId="0" fillId="0" borderId="36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left" vertical="center"/>
    </xf>
    <xf numFmtId="214" fontId="0" fillId="0" borderId="65" xfId="48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 textRotation="255"/>
    </xf>
    <xf numFmtId="41" fontId="0" fillId="0" borderId="12" xfId="0" applyNumberFormat="1" applyFont="1" applyBorder="1" applyAlignment="1">
      <alignment horizontal="left" vertical="center"/>
    </xf>
    <xf numFmtId="41" fontId="0" fillId="0" borderId="13" xfId="0" applyNumberFormat="1" applyFont="1" applyBorder="1" applyAlignment="1">
      <alignment horizontal="left" vertical="center"/>
    </xf>
    <xf numFmtId="214" fontId="0" fillId="0" borderId="22" xfId="48" applyNumberFormat="1" applyFont="1" applyFill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 textRotation="255"/>
    </xf>
    <xf numFmtId="41" fontId="0" fillId="0" borderId="36" xfId="0" applyNumberFormat="1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horizontal="left" vertical="center"/>
    </xf>
    <xf numFmtId="41" fontId="0" fillId="0" borderId="15" xfId="0" applyNumberFormat="1" applyFont="1" applyBorder="1" applyAlignment="1" quotePrefix="1">
      <alignment horizontal="right" vertical="center"/>
    </xf>
    <xf numFmtId="41" fontId="0" fillId="0" borderId="37" xfId="0" applyNumberFormat="1" applyFont="1" applyBorder="1" applyAlignment="1" quotePrefix="1">
      <alignment horizontal="right" vertical="center"/>
    </xf>
    <xf numFmtId="41" fontId="0" fillId="0" borderId="13" xfId="0" applyNumberFormat="1" applyFont="1" applyBorder="1" applyAlignment="1" quotePrefix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E4" sqref="E4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78" t="s">
        <v>0</v>
      </c>
      <c r="B1" s="378"/>
      <c r="C1" s="378"/>
      <c r="D1" s="378"/>
      <c r="E1" s="104" t="s">
        <v>305</v>
      </c>
      <c r="F1" s="2"/>
      <c r="AA1" s="394" t="s">
        <v>104</v>
      </c>
      <c r="AB1" s="394"/>
    </row>
    <row r="2" spans="27:37" ht="13.5">
      <c r="AA2" s="393" t="s">
        <v>105</v>
      </c>
      <c r="AB2" s="393"/>
      <c r="AC2" s="387" t="s">
        <v>106</v>
      </c>
      <c r="AD2" s="384" t="s">
        <v>107</v>
      </c>
      <c r="AE2" s="395"/>
      <c r="AF2" s="396"/>
      <c r="AG2" s="393" t="s">
        <v>108</v>
      </c>
      <c r="AH2" s="393" t="s">
        <v>109</v>
      </c>
      <c r="AI2" s="393" t="s">
        <v>110</v>
      </c>
      <c r="AJ2" s="393" t="s">
        <v>111</v>
      </c>
      <c r="AK2" s="393" t="s">
        <v>112</v>
      </c>
    </row>
    <row r="3" spans="1:37" ht="14.25">
      <c r="A3" s="22" t="s">
        <v>103</v>
      </c>
      <c r="AA3" s="393"/>
      <c r="AB3" s="393"/>
      <c r="AC3" s="389"/>
      <c r="AD3" s="148"/>
      <c r="AE3" s="147" t="s">
        <v>125</v>
      </c>
      <c r="AF3" s="147" t="s">
        <v>126</v>
      </c>
      <c r="AG3" s="393"/>
      <c r="AH3" s="393"/>
      <c r="AI3" s="393"/>
      <c r="AJ3" s="393"/>
      <c r="AK3" s="393"/>
    </row>
    <row r="4" spans="27:38" ht="13.5">
      <c r="AA4" s="387" t="str">
        <f>E1</f>
        <v>千葉市</v>
      </c>
      <c r="AB4" s="149" t="s">
        <v>113</v>
      </c>
      <c r="AC4" s="150">
        <f>F22</f>
        <v>450979</v>
      </c>
      <c r="AD4" s="150">
        <f>F9</f>
        <v>194200</v>
      </c>
      <c r="AE4" s="150">
        <f>F10</f>
        <v>100966</v>
      </c>
      <c r="AF4" s="150">
        <f>F13</f>
        <v>67756</v>
      </c>
      <c r="AG4" s="150">
        <f>F14</f>
        <v>2657</v>
      </c>
      <c r="AH4" s="150">
        <f>F15</f>
        <v>12726</v>
      </c>
      <c r="AI4" s="150">
        <f>F17</f>
        <v>74857</v>
      </c>
      <c r="AJ4" s="150">
        <f>F20</f>
        <v>49953</v>
      </c>
      <c r="AK4" s="150">
        <f>F21</f>
        <v>82260</v>
      </c>
      <c r="AL4" s="151"/>
    </row>
    <row r="5" spans="1:37" ht="13.5">
      <c r="A5" s="21" t="s">
        <v>275</v>
      </c>
      <c r="AA5" s="388"/>
      <c r="AB5" s="149" t="s">
        <v>114</v>
      </c>
      <c r="AC5" s="152"/>
      <c r="AD5" s="152">
        <f>G9</f>
        <v>43.061872060561576</v>
      </c>
      <c r="AE5" s="152">
        <f>G10</f>
        <v>22.388182154823173</v>
      </c>
      <c r="AF5" s="152">
        <f>G13</f>
        <v>15.02420290080026</v>
      </c>
      <c r="AG5" s="152">
        <f>G14</f>
        <v>0.5891626882848204</v>
      </c>
      <c r="AH5" s="152">
        <f>G15</f>
        <v>2.821860884874906</v>
      </c>
      <c r="AI5" s="152">
        <f>G17</f>
        <v>16.598777326660443</v>
      </c>
      <c r="AJ5" s="152">
        <f>G20</f>
        <v>11.076568975495533</v>
      </c>
      <c r="AK5" s="152">
        <f>G21</f>
        <v>18.240317176631287</v>
      </c>
    </row>
    <row r="6" spans="1:37" ht="14.25">
      <c r="A6" s="3"/>
      <c r="G6" s="382" t="s">
        <v>127</v>
      </c>
      <c r="H6" s="383"/>
      <c r="I6" s="383"/>
      <c r="AA6" s="389"/>
      <c r="AB6" s="149" t="s">
        <v>115</v>
      </c>
      <c r="AC6" s="152">
        <f>I22</f>
        <v>1.572533147746502</v>
      </c>
      <c r="AD6" s="152">
        <f>I9</f>
        <v>10.028328611898019</v>
      </c>
      <c r="AE6" s="152">
        <f>I10</f>
        <v>22.394898899287206</v>
      </c>
      <c r="AF6" s="152">
        <f>I13</f>
        <v>-0.46128984868517575</v>
      </c>
      <c r="AG6" s="152">
        <f>I14</f>
        <v>0.8349146110056882</v>
      </c>
      <c r="AH6" s="152">
        <f>I15</f>
        <v>10.219989606790225</v>
      </c>
      <c r="AI6" s="152">
        <f>I17</f>
        <v>3.740403004517856</v>
      </c>
      <c r="AJ6" s="152">
        <f>I20</f>
        <v>6.883344744950359</v>
      </c>
      <c r="AK6" s="152">
        <f>I21</f>
        <v>-19.12299675548127</v>
      </c>
    </row>
    <row r="7" spans="1:9" ht="27" customHeight="1">
      <c r="A7" s="19"/>
      <c r="B7" s="5"/>
      <c r="C7" s="5"/>
      <c r="D7" s="5"/>
      <c r="E7" s="23"/>
      <c r="F7" s="62" t="s">
        <v>276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101</v>
      </c>
      <c r="G8" s="29" t="s">
        <v>2</v>
      </c>
      <c r="H8" s="65"/>
      <c r="I8" s="18"/>
    </row>
    <row r="9" spans="1:29" ht="18" customHeight="1">
      <c r="A9" s="379" t="s">
        <v>80</v>
      </c>
      <c r="B9" s="379" t="s">
        <v>81</v>
      </c>
      <c r="C9" s="47" t="s">
        <v>3</v>
      </c>
      <c r="D9" s="48"/>
      <c r="E9" s="49"/>
      <c r="F9" s="74">
        <v>194200</v>
      </c>
      <c r="G9" s="75">
        <f aca="true" t="shared" si="0" ref="G9:G22">F9/$F$22*100</f>
        <v>43.061872060561576</v>
      </c>
      <c r="H9" s="76">
        <v>176500</v>
      </c>
      <c r="I9" s="77">
        <f aca="true" t="shared" si="1" ref="I9:I21">(F9/H9-1)*100</f>
        <v>10.028328611898019</v>
      </c>
      <c r="AA9" s="390" t="s">
        <v>104</v>
      </c>
      <c r="AB9" s="391"/>
      <c r="AC9" s="392" t="s">
        <v>116</v>
      </c>
    </row>
    <row r="10" spans="1:37" ht="18" customHeight="1">
      <c r="A10" s="380"/>
      <c r="B10" s="380"/>
      <c r="C10" s="8"/>
      <c r="D10" s="50" t="s">
        <v>22</v>
      </c>
      <c r="E10" s="30"/>
      <c r="F10" s="78">
        <v>100966</v>
      </c>
      <c r="G10" s="79">
        <f t="shared" si="0"/>
        <v>22.388182154823173</v>
      </c>
      <c r="H10" s="80">
        <v>82492</v>
      </c>
      <c r="I10" s="81">
        <f t="shared" si="1"/>
        <v>22.394898899287206</v>
      </c>
      <c r="AA10" s="393" t="s">
        <v>105</v>
      </c>
      <c r="AB10" s="393"/>
      <c r="AC10" s="392"/>
      <c r="AD10" s="384" t="s">
        <v>117</v>
      </c>
      <c r="AE10" s="395"/>
      <c r="AF10" s="396"/>
      <c r="AG10" s="384" t="s">
        <v>118</v>
      </c>
      <c r="AH10" s="385"/>
      <c r="AI10" s="386"/>
      <c r="AJ10" s="384" t="s">
        <v>119</v>
      </c>
      <c r="AK10" s="386"/>
    </row>
    <row r="11" spans="1:37" ht="18" customHeight="1">
      <c r="A11" s="380"/>
      <c r="B11" s="380"/>
      <c r="C11" s="34"/>
      <c r="D11" s="35"/>
      <c r="E11" s="33" t="s">
        <v>23</v>
      </c>
      <c r="F11" s="82">
        <v>81491</v>
      </c>
      <c r="G11" s="83">
        <f t="shared" si="0"/>
        <v>18.069799258945537</v>
      </c>
      <c r="H11" s="84">
        <v>63103</v>
      </c>
      <c r="I11" s="85">
        <f t="shared" si="1"/>
        <v>29.139660554965687</v>
      </c>
      <c r="AA11" s="393"/>
      <c r="AB11" s="393"/>
      <c r="AC11" s="390"/>
      <c r="AD11" s="148"/>
      <c r="AE11" s="147" t="s">
        <v>120</v>
      </c>
      <c r="AF11" s="147" t="s">
        <v>121</v>
      </c>
      <c r="AG11" s="148"/>
      <c r="AH11" s="147" t="s">
        <v>122</v>
      </c>
      <c r="AI11" s="147" t="s">
        <v>123</v>
      </c>
      <c r="AJ11" s="148"/>
      <c r="AK11" s="153" t="s">
        <v>124</v>
      </c>
    </row>
    <row r="12" spans="1:38" ht="18" customHeight="1">
      <c r="A12" s="380"/>
      <c r="B12" s="380"/>
      <c r="C12" s="34"/>
      <c r="D12" s="36"/>
      <c r="E12" s="33" t="s">
        <v>24</v>
      </c>
      <c r="F12" s="82">
        <v>13434</v>
      </c>
      <c r="G12" s="83">
        <f>F12/$F$22*100</f>
        <v>2.978852673849558</v>
      </c>
      <c r="H12" s="84">
        <v>13261</v>
      </c>
      <c r="I12" s="85">
        <f t="shared" si="1"/>
        <v>1.3045773320262466</v>
      </c>
      <c r="AA12" s="387" t="str">
        <f>E1</f>
        <v>千葉市</v>
      </c>
      <c r="AB12" s="149" t="s">
        <v>113</v>
      </c>
      <c r="AC12" s="150">
        <f>F40</f>
        <v>450979</v>
      </c>
      <c r="AD12" s="150">
        <f>F23</f>
        <v>257163</v>
      </c>
      <c r="AE12" s="150">
        <f>F24</f>
        <v>97045</v>
      </c>
      <c r="AF12" s="150">
        <f>F26</f>
        <v>54100</v>
      </c>
      <c r="AG12" s="150">
        <f>F27</f>
        <v>154042</v>
      </c>
      <c r="AH12" s="150">
        <f>F28</f>
        <v>55011</v>
      </c>
      <c r="AI12" s="150">
        <f>F32</f>
        <v>2060</v>
      </c>
      <c r="AJ12" s="150">
        <f>F34</f>
        <v>39774</v>
      </c>
      <c r="AK12" s="150">
        <f>F35</f>
        <v>39774</v>
      </c>
      <c r="AL12" s="154"/>
    </row>
    <row r="13" spans="1:37" ht="18" customHeight="1">
      <c r="A13" s="380"/>
      <c r="B13" s="380"/>
      <c r="C13" s="11"/>
      <c r="D13" s="31" t="s">
        <v>25</v>
      </c>
      <c r="E13" s="32"/>
      <c r="F13" s="86">
        <v>67756</v>
      </c>
      <c r="G13" s="87">
        <f t="shared" si="0"/>
        <v>15.02420290080026</v>
      </c>
      <c r="H13" s="88">
        <v>68070</v>
      </c>
      <c r="I13" s="89">
        <f t="shared" si="1"/>
        <v>-0.46128984868517575</v>
      </c>
      <c r="AA13" s="388"/>
      <c r="AB13" s="149" t="s">
        <v>114</v>
      </c>
      <c r="AC13" s="152"/>
      <c r="AD13" s="152">
        <f>G23</f>
        <v>57.02327602837383</v>
      </c>
      <c r="AE13" s="152">
        <f>G24</f>
        <v>21.51874034045931</v>
      </c>
      <c r="AF13" s="152">
        <f>G26</f>
        <v>11.996123988034919</v>
      </c>
      <c r="AG13" s="152">
        <f>G27</f>
        <v>34.15724457236368</v>
      </c>
      <c r="AH13" s="152">
        <f>G28</f>
        <v>12.19812895944157</v>
      </c>
      <c r="AI13" s="152">
        <f>G32</f>
        <v>0.45678401876805796</v>
      </c>
      <c r="AJ13" s="152">
        <f>G34</f>
        <v>8.819479399262493</v>
      </c>
      <c r="AK13" s="152">
        <f>G35</f>
        <v>8.819479399262493</v>
      </c>
    </row>
    <row r="14" spans="1:37" ht="18" customHeight="1">
      <c r="A14" s="380"/>
      <c r="B14" s="380"/>
      <c r="C14" s="52" t="s">
        <v>4</v>
      </c>
      <c r="D14" s="53"/>
      <c r="E14" s="54"/>
      <c r="F14" s="82">
        <v>2657</v>
      </c>
      <c r="G14" s="83">
        <f t="shared" si="0"/>
        <v>0.5891626882848204</v>
      </c>
      <c r="H14" s="84">
        <v>2635</v>
      </c>
      <c r="I14" s="85">
        <f t="shared" si="1"/>
        <v>0.8349146110056882</v>
      </c>
      <c r="AA14" s="389"/>
      <c r="AB14" s="149" t="s">
        <v>115</v>
      </c>
      <c r="AC14" s="152">
        <f>I40</f>
        <v>1.572533147746502</v>
      </c>
      <c r="AD14" s="152">
        <f>I23</f>
        <v>1.0491447701901357</v>
      </c>
      <c r="AE14" s="152">
        <f>I24</f>
        <v>-1.2133921027718708</v>
      </c>
      <c r="AF14" s="152">
        <f>I26</f>
        <v>-2.5400828679517207</v>
      </c>
      <c r="AG14" s="152">
        <f>I27</f>
        <v>-0.4040939566940627</v>
      </c>
      <c r="AH14" s="152">
        <f>I28</f>
        <v>9.062252180808873</v>
      </c>
      <c r="AI14" s="152">
        <f>I32</f>
        <v>-31.17273638489809</v>
      </c>
      <c r="AJ14" s="152">
        <f>I34</f>
        <v>14.171713982260247</v>
      </c>
      <c r="AK14" s="152">
        <f>I35</f>
        <v>14.171713982260247</v>
      </c>
    </row>
    <row r="15" spans="1:9" ht="18" customHeight="1">
      <c r="A15" s="380"/>
      <c r="B15" s="380"/>
      <c r="C15" s="52" t="s">
        <v>5</v>
      </c>
      <c r="D15" s="53"/>
      <c r="E15" s="54"/>
      <c r="F15" s="82">
        <v>12726</v>
      </c>
      <c r="G15" s="83">
        <f t="shared" si="0"/>
        <v>2.821860884874906</v>
      </c>
      <c r="H15" s="84">
        <v>11546</v>
      </c>
      <c r="I15" s="85">
        <f t="shared" si="1"/>
        <v>10.219989606790225</v>
      </c>
    </row>
    <row r="16" spans="1:9" ht="18" customHeight="1">
      <c r="A16" s="380"/>
      <c r="B16" s="380"/>
      <c r="C16" s="52" t="s">
        <v>26</v>
      </c>
      <c r="D16" s="53"/>
      <c r="E16" s="54"/>
      <c r="F16" s="82">
        <v>11330</v>
      </c>
      <c r="G16" s="83">
        <f t="shared" si="0"/>
        <v>2.5123121032243185</v>
      </c>
      <c r="H16" s="84">
        <v>11534</v>
      </c>
      <c r="I16" s="85">
        <f t="shared" si="1"/>
        <v>-1.768683891104561</v>
      </c>
    </row>
    <row r="17" spans="1:9" ht="18" customHeight="1">
      <c r="A17" s="380"/>
      <c r="B17" s="380"/>
      <c r="C17" s="52" t="s">
        <v>6</v>
      </c>
      <c r="D17" s="53"/>
      <c r="E17" s="54"/>
      <c r="F17" s="82">
        <v>74857</v>
      </c>
      <c r="G17" s="83">
        <f t="shared" si="0"/>
        <v>16.598777326660443</v>
      </c>
      <c r="H17" s="84">
        <v>72158</v>
      </c>
      <c r="I17" s="85">
        <f t="shared" si="1"/>
        <v>3.740403004517856</v>
      </c>
    </row>
    <row r="18" spans="1:9" ht="18" customHeight="1">
      <c r="A18" s="380"/>
      <c r="B18" s="380"/>
      <c r="C18" s="52" t="s">
        <v>27</v>
      </c>
      <c r="D18" s="53"/>
      <c r="E18" s="54"/>
      <c r="F18" s="82">
        <v>17538</v>
      </c>
      <c r="G18" s="83">
        <f t="shared" si="0"/>
        <v>3.888872874346699</v>
      </c>
      <c r="H18" s="84">
        <v>16771</v>
      </c>
      <c r="I18" s="85">
        <f t="shared" si="1"/>
        <v>4.5733706994216305</v>
      </c>
    </row>
    <row r="19" spans="1:9" ht="18" customHeight="1">
      <c r="A19" s="380"/>
      <c r="B19" s="380"/>
      <c r="C19" s="52" t="s">
        <v>28</v>
      </c>
      <c r="D19" s="53"/>
      <c r="E19" s="54"/>
      <c r="F19" s="82">
        <v>5458</v>
      </c>
      <c r="G19" s="83">
        <f t="shared" si="0"/>
        <v>1.2102559099204175</v>
      </c>
      <c r="H19" s="84">
        <v>4407</v>
      </c>
      <c r="I19" s="85">
        <f t="shared" si="1"/>
        <v>23.848422963467208</v>
      </c>
    </row>
    <row r="20" spans="1:9" ht="18" customHeight="1">
      <c r="A20" s="380"/>
      <c r="B20" s="380"/>
      <c r="C20" s="52" t="s">
        <v>7</v>
      </c>
      <c r="D20" s="53"/>
      <c r="E20" s="54"/>
      <c r="F20" s="82">
        <v>49953</v>
      </c>
      <c r="G20" s="83">
        <f t="shared" si="0"/>
        <v>11.076568975495533</v>
      </c>
      <c r="H20" s="84">
        <v>46736</v>
      </c>
      <c r="I20" s="85">
        <f t="shared" si="1"/>
        <v>6.883344744950359</v>
      </c>
    </row>
    <row r="21" spans="1:9" ht="18" customHeight="1">
      <c r="A21" s="380"/>
      <c r="B21" s="380"/>
      <c r="C21" s="57" t="s">
        <v>8</v>
      </c>
      <c r="D21" s="58"/>
      <c r="E21" s="56"/>
      <c r="F21" s="90">
        <f>450979-SUM(F9,F14:F20)</f>
        <v>82260</v>
      </c>
      <c r="G21" s="91">
        <f t="shared" si="0"/>
        <v>18.240317176631287</v>
      </c>
      <c r="H21" s="92">
        <v>101710</v>
      </c>
      <c r="I21" s="93">
        <f t="shared" si="1"/>
        <v>-19.12299675548127</v>
      </c>
    </row>
    <row r="22" spans="1:9" ht="18" customHeight="1">
      <c r="A22" s="380"/>
      <c r="B22" s="381"/>
      <c r="C22" s="59" t="s">
        <v>9</v>
      </c>
      <c r="D22" s="37"/>
      <c r="E22" s="60"/>
      <c r="F22" s="94">
        <f>SUM(F9,F14:F21)</f>
        <v>450979</v>
      </c>
      <c r="G22" s="95">
        <f t="shared" si="0"/>
        <v>100</v>
      </c>
      <c r="H22" s="94">
        <v>443997</v>
      </c>
      <c r="I22" s="220">
        <f aca="true" t="shared" si="2" ref="I22:I40">(F22/H22-1)*100</f>
        <v>1.572533147746502</v>
      </c>
    </row>
    <row r="23" spans="1:9" ht="18" customHeight="1">
      <c r="A23" s="380"/>
      <c r="B23" s="379" t="s">
        <v>82</v>
      </c>
      <c r="C23" s="4" t="s">
        <v>10</v>
      </c>
      <c r="D23" s="5"/>
      <c r="E23" s="23"/>
      <c r="F23" s="74">
        <f>SUM(F24:F26)</f>
        <v>257163</v>
      </c>
      <c r="G23" s="75">
        <f aca="true" t="shared" si="3" ref="G23:G37">F23/$F$40*100</f>
        <v>57.02327602837383</v>
      </c>
      <c r="H23" s="76">
        <v>254493</v>
      </c>
      <c r="I23" s="96">
        <f t="shared" si="2"/>
        <v>1.0491447701901357</v>
      </c>
    </row>
    <row r="24" spans="1:9" ht="18" customHeight="1">
      <c r="A24" s="380"/>
      <c r="B24" s="380"/>
      <c r="C24" s="8"/>
      <c r="D24" s="10" t="s">
        <v>11</v>
      </c>
      <c r="E24" s="38"/>
      <c r="F24" s="82">
        <v>97045</v>
      </c>
      <c r="G24" s="83">
        <f t="shared" si="3"/>
        <v>21.51874034045931</v>
      </c>
      <c r="H24" s="84">
        <v>98237</v>
      </c>
      <c r="I24" s="85">
        <f t="shared" si="2"/>
        <v>-1.2133921027718708</v>
      </c>
    </row>
    <row r="25" spans="1:9" ht="18" customHeight="1">
      <c r="A25" s="380"/>
      <c r="B25" s="380"/>
      <c r="C25" s="8"/>
      <c r="D25" s="10" t="s">
        <v>29</v>
      </c>
      <c r="E25" s="38"/>
      <c r="F25" s="82">
        <f>106019-1</f>
        <v>106018</v>
      </c>
      <c r="G25" s="83">
        <f t="shared" si="3"/>
        <v>23.508411699879595</v>
      </c>
      <c r="H25" s="84">
        <v>100746</v>
      </c>
      <c r="I25" s="85">
        <f t="shared" si="2"/>
        <v>5.232962102713756</v>
      </c>
    </row>
    <row r="26" spans="1:9" ht="18" customHeight="1">
      <c r="A26" s="380"/>
      <c r="B26" s="380"/>
      <c r="C26" s="11"/>
      <c r="D26" s="10" t="s">
        <v>12</v>
      </c>
      <c r="E26" s="38"/>
      <c r="F26" s="82">
        <v>54100</v>
      </c>
      <c r="G26" s="83">
        <f t="shared" si="3"/>
        <v>11.996123988034919</v>
      </c>
      <c r="H26" s="84">
        <v>55510</v>
      </c>
      <c r="I26" s="85">
        <f t="shared" si="2"/>
        <v>-2.5400828679517207</v>
      </c>
    </row>
    <row r="27" spans="1:9" ht="18" customHeight="1">
      <c r="A27" s="380"/>
      <c r="B27" s="380"/>
      <c r="C27" s="8" t="s">
        <v>13</v>
      </c>
      <c r="D27" s="14"/>
      <c r="E27" s="25"/>
      <c r="F27" s="74">
        <f>SUM(F28:F33)+303</f>
        <v>154042</v>
      </c>
      <c r="G27" s="75">
        <f t="shared" si="3"/>
        <v>34.15724457236368</v>
      </c>
      <c r="H27" s="76">
        <v>154667</v>
      </c>
      <c r="I27" s="96">
        <f t="shared" si="2"/>
        <v>-0.4040939566940627</v>
      </c>
    </row>
    <row r="28" spans="1:9" ht="18" customHeight="1">
      <c r="A28" s="380"/>
      <c r="B28" s="380"/>
      <c r="C28" s="8"/>
      <c r="D28" s="10" t="s">
        <v>14</v>
      </c>
      <c r="E28" s="38"/>
      <c r="F28" s="82">
        <v>55011</v>
      </c>
      <c r="G28" s="83">
        <f t="shared" si="3"/>
        <v>12.19812895944157</v>
      </c>
      <c r="H28" s="84">
        <v>50440</v>
      </c>
      <c r="I28" s="85">
        <f t="shared" si="2"/>
        <v>9.062252180808873</v>
      </c>
    </row>
    <row r="29" spans="1:9" ht="18" customHeight="1">
      <c r="A29" s="380"/>
      <c r="B29" s="380"/>
      <c r="C29" s="8"/>
      <c r="D29" s="10" t="s">
        <v>30</v>
      </c>
      <c r="E29" s="38"/>
      <c r="F29" s="82">
        <f>8232+1</f>
        <v>8233</v>
      </c>
      <c r="G29" s="83">
        <f t="shared" si="3"/>
        <v>1.82558389636768</v>
      </c>
      <c r="H29" s="84">
        <v>7461</v>
      </c>
      <c r="I29" s="85">
        <f t="shared" si="2"/>
        <v>10.34713845329045</v>
      </c>
    </row>
    <row r="30" spans="1:9" ht="18" customHeight="1">
      <c r="A30" s="380"/>
      <c r="B30" s="380"/>
      <c r="C30" s="8"/>
      <c r="D30" s="10" t="s">
        <v>31</v>
      </c>
      <c r="E30" s="38"/>
      <c r="F30" s="82">
        <v>27625</v>
      </c>
      <c r="G30" s="83">
        <f t="shared" si="3"/>
        <v>6.1255623876056315</v>
      </c>
      <c r="H30" s="84">
        <v>27174</v>
      </c>
      <c r="I30" s="85">
        <f t="shared" si="2"/>
        <v>1.659674689041002</v>
      </c>
    </row>
    <row r="31" spans="1:9" ht="18" customHeight="1">
      <c r="A31" s="380"/>
      <c r="B31" s="380"/>
      <c r="C31" s="8"/>
      <c r="D31" s="10" t="s">
        <v>32</v>
      </c>
      <c r="E31" s="38"/>
      <c r="F31" s="82">
        <v>27217</v>
      </c>
      <c r="G31" s="83">
        <f t="shared" si="3"/>
        <v>6.035092543111763</v>
      </c>
      <c r="H31" s="84">
        <v>29340</v>
      </c>
      <c r="I31" s="85">
        <f t="shared" si="2"/>
        <v>-7.235855487389231</v>
      </c>
    </row>
    <row r="32" spans="1:9" ht="18" customHeight="1">
      <c r="A32" s="380"/>
      <c r="B32" s="380"/>
      <c r="C32" s="8"/>
      <c r="D32" s="10" t="s">
        <v>15</v>
      </c>
      <c r="E32" s="38"/>
      <c r="F32" s="82">
        <v>2060</v>
      </c>
      <c r="G32" s="83">
        <f t="shared" si="3"/>
        <v>0.45678401876805796</v>
      </c>
      <c r="H32" s="84">
        <v>2993</v>
      </c>
      <c r="I32" s="85">
        <f t="shared" si="2"/>
        <v>-31.17273638489809</v>
      </c>
    </row>
    <row r="33" spans="1:9" ht="18" customHeight="1">
      <c r="A33" s="380"/>
      <c r="B33" s="380"/>
      <c r="C33" s="11"/>
      <c r="D33" s="10" t="s">
        <v>33</v>
      </c>
      <c r="E33" s="38"/>
      <c r="F33" s="82">
        <f>3305+30288</f>
        <v>33593</v>
      </c>
      <c r="G33" s="83">
        <f t="shared" si="3"/>
        <v>7.448905603143384</v>
      </c>
      <c r="H33" s="84">
        <v>36956</v>
      </c>
      <c r="I33" s="85">
        <f t="shared" si="2"/>
        <v>-9.100010823682215</v>
      </c>
    </row>
    <row r="34" spans="1:9" ht="18" customHeight="1">
      <c r="A34" s="380"/>
      <c r="B34" s="380"/>
      <c r="C34" s="8" t="s">
        <v>16</v>
      </c>
      <c r="D34" s="14"/>
      <c r="E34" s="25"/>
      <c r="F34" s="74">
        <f>F35+F38</f>
        <v>39774</v>
      </c>
      <c r="G34" s="75">
        <f t="shared" si="3"/>
        <v>8.819479399262493</v>
      </c>
      <c r="H34" s="76">
        <v>34837</v>
      </c>
      <c r="I34" s="96">
        <f t="shared" si="2"/>
        <v>14.171713982260247</v>
      </c>
    </row>
    <row r="35" spans="1:9" ht="18" customHeight="1">
      <c r="A35" s="380"/>
      <c r="B35" s="380"/>
      <c r="C35" s="8"/>
      <c r="D35" s="39" t="s">
        <v>17</v>
      </c>
      <c r="E35" s="40"/>
      <c r="F35" s="78">
        <f>SUM(F36:F37)</f>
        <v>39774</v>
      </c>
      <c r="G35" s="79">
        <f t="shared" si="3"/>
        <v>8.819479399262493</v>
      </c>
      <c r="H35" s="80">
        <v>34837</v>
      </c>
      <c r="I35" s="81">
        <f t="shared" si="2"/>
        <v>14.171713982260247</v>
      </c>
    </row>
    <row r="36" spans="1:9" ht="18" customHeight="1">
      <c r="A36" s="380"/>
      <c r="B36" s="380"/>
      <c r="C36" s="8"/>
      <c r="D36" s="41"/>
      <c r="E36" s="142" t="s">
        <v>102</v>
      </c>
      <c r="F36" s="82">
        <v>16035</v>
      </c>
      <c r="G36" s="83">
        <f t="shared" si="3"/>
        <v>3.5555979324979656</v>
      </c>
      <c r="H36" s="84">
        <v>15854</v>
      </c>
      <c r="I36" s="85">
        <f>(F36/H36-1)*100</f>
        <v>1.141667717926076</v>
      </c>
    </row>
    <row r="37" spans="1:9" ht="18" customHeight="1">
      <c r="A37" s="380"/>
      <c r="B37" s="380"/>
      <c r="C37" s="8"/>
      <c r="D37" s="12"/>
      <c r="E37" s="33" t="s">
        <v>34</v>
      </c>
      <c r="F37" s="82">
        <f>23738+1</f>
        <v>23739</v>
      </c>
      <c r="G37" s="83">
        <f t="shared" si="3"/>
        <v>5.263881466764528</v>
      </c>
      <c r="H37" s="84">
        <v>18983</v>
      </c>
      <c r="I37" s="85">
        <f t="shared" si="2"/>
        <v>25.053995680345565</v>
      </c>
    </row>
    <row r="38" spans="1:9" ht="18" customHeight="1">
      <c r="A38" s="380"/>
      <c r="B38" s="380"/>
      <c r="C38" s="8"/>
      <c r="D38" s="61" t="s">
        <v>35</v>
      </c>
      <c r="E38" s="54"/>
      <c r="F38" s="82">
        <v>0</v>
      </c>
      <c r="G38" s="79">
        <f>F38/$F$40*100</f>
        <v>0</v>
      </c>
      <c r="H38" s="84">
        <v>0</v>
      </c>
      <c r="I38" s="85" t="e">
        <f t="shared" si="2"/>
        <v>#DIV/0!</v>
      </c>
    </row>
    <row r="39" spans="1:9" ht="18" customHeight="1">
      <c r="A39" s="380"/>
      <c r="B39" s="380"/>
      <c r="C39" s="6"/>
      <c r="D39" s="55" t="s">
        <v>36</v>
      </c>
      <c r="E39" s="56"/>
      <c r="F39" s="90">
        <v>0</v>
      </c>
      <c r="G39" s="91">
        <f>F39/$F$40*100</f>
        <v>0</v>
      </c>
      <c r="H39" s="139">
        <v>0</v>
      </c>
      <c r="I39" s="93" t="e">
        <f t="shared" si="2"/>
        <v>#DIV/0!</v>
      </c>
    </row>
    <row r="40" spans="1:9" ht="18" customHeight="1">
      <c r="A40" s="381"/>
      <c r="B40" s="381"/>
      <c r="C40" s="6" t="s">
        <v>18</v>
      </c>
      <c r="D40" s="7"/>
      <c r="E40" s="24"/>
      <c r="F40" s="94">
        <f>SUM(F23,F27,F34)</f>
        <v>450979</v>
      </c>
      <c r="G40" s="221">
        <f>F40/$F$40*100</f>
        <v>100</v>
      </c>
      <c r="H40" s="94">
        <v>443997</v>
      </c>
      <c r="I40" s="220">
        <f t="shared" si="2"/>
        <v>1.572533147746502</v>
      </c>
    </row>
    <row r="41" spans="1:2" ht="18" customHeight="1">
      <c r="A41" s="140" t="s">
        <v>19</v>
      </c>
      <c r="B41" s="140"/>
    </row>
    <row r="42" spans="1:2" ht="18" customHeight="1">
      <c r="A42" s="141" t="s">
        <v>20</v>
      </c>
      <c r="B42" s="140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F6" sqref="F6"/>
      <selection pane="topRight" activeCell="F6" sqref="F6"/>
      <selection pane="bottomLeft" activeCell="F6" sqref="F6"/>
      <selection pane="bottomRight" activeCell="G25" sqref="F25:I3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4" t="s">
        <v>305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277</v>
      </c>
      <c r="B5" s="37"/>
      <c r="C5" s="37"/>
      <c r="D5" s="37"/>
      <c r="K5" s="46"/>
      <c r="O5" s="46" t="s">
        <v>44</v>
      </c>
    </row>
    <row r="6" spans="1:15" ht="15.75" customHeight="1">
      <c r="A6" s="427" t="s">
        <v>45</v>
      </c>
      <c r="B6" s="428"/>
      <c r="C6" s="428"/>
      <c r="D6" s="428"/>
      <c r="E6" s="429"/>
      <c r="F6" s="401" t="s">
        <v>299</v>
      </c>
      <c r="G6" s="402"/>
      <c r="H6" s="401" t="s">
        <v>303</v>
      </c>
      <c r="I6" s="402"/>
      <c r="J6" s="401" t="s">
        <v>290</v>
      </c>
      <c r="K6" s="402"/>
      <c r="L6" s="403"/>
      <c r="M6" s="404"/>
      <c r="N6" s="403"/>
      <c r="O6" s="404"/>
    </row>
    <row r="7" spans="1:15" ht="15.75" customHeight="1">
      <c r="A7" s="430"/>
      <c r="B7" s="431"/>
      <c r="C7" s="431"/>
      <c r="D7" s="431"/>
      <c r="E7" s="432"/>
      <c r="F7" s="261" t="s">
        <v>286</v>
      </c>
      <c r="G7" s="262" t="s">
        <v>1</v>
      </c>
      <c r="H7" s="261" t="s">
        <v>291</v>
      </c>
      <c r="I7" s="262" t="s">
        <v>1</v>
      </c>
      <c r="J7" s="261" t="s">
        <v>291</v>
      </c>
      <c r="K7" s="262" t="s">
        <v>1</v>
      </c>
      <c r="L7" s="155" t="s">
        <v>278</v>
      </c>
      <c r="M7" s="51" t="s">
        <v>1</v>
      </c>
      <c r="N7" s="155" t="s">
        <v>278</v>
      </c>
      <c r="O7" s="231" t="s">
        <v>1</v>
      </c>
    </row>
    <row r="8" spans="1:25" ht="15.75" customHeight="1">
      <c r="A8" s="405" t="s">
        <v>84</v>
      </c>
      <c r="B8" s="47" t="s">
        <v>46</v>
      </c>
      <c r="C8" s="48"/>
      <c r="D8" s="48"/>
      <c r="E8" s="97" t="s">
        <v>37</v>
      </c>
      <c r="F8" s="263">
        <v>3702.612</v>
      </c>
      <c r="G8" s="326">
        <v>2010.983</v>
      </c>
      <c r="H8" s="263">
        <v>21314.015</v>
      </c>
      <c r="I8" s="330">
        <v>21452.307</v>
      </c>
      <c r="J8" s="263">
        <v>29294.248</v>
      </c>
      <c r="K8" s="264">
        <v>30287.857</v>
      </c>
      <c r="L8" s="110"/>
      <c r="M8" s="111"/>
      <c r="N8" s="110"/>
      <c r="O8" s="112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33"/>
      <c r="B9" s="14"/>
      <c r="C9" s="61" t="s">
        <v>47</v>
      </c>
      <c r="D9" s="53"/>
      <c r="E9" s="98" t="s">
        <v>38</v>
      </c>
      <c r="F9" s="254">
        <v>2429.232</v>
      </c>
      <c r="G9" s="260">
        <v>2010.982</v>
      </c>
      <c r="H9" s="254">
        <v>21311.675</v>
      </c>
      <c r="I9" s="332">
        <v>21447.766</v>
      </c>
      <c r="J9" s="254">
        <v>29273.367</v>
      </c>
      <c r="K9" s="265">
        <v>30270.452</v>
      </c>
      <c r="L9" s="113"/>
      <c r="M9" s="114"/>
      <c r="N9" s="113"/>
      <c r="O9" s="11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33"/>
      <c r="B10" s="11"/>
      <c r="C10" s="61" t="s">
        <v>48</v>
      </c>
      <c r="D10" s="53"/>
      <c r="E10" s="98" t="s">
        <v>39</v>
      </c>
      <c r="F10" s="254">
        <v>1273.38</v>
      </c>
      <c r="G10" s="260">
        <v>0.001</v>
      </c>
      <c r="H10" s="254">
        <v>2.34</v>
      </c>
      <c r="I10" s="332">
        <v>4.541</v>
      </c>
      <c r="J10" s="266">
        <v>20.881</v>
      </c>
      <c r="K10" s="267">
        <v>17.405</v>
      </c>
      <c r="L10" s="113"/>
      <c r="M10" s="114"/>
      <c r="N10" s="113"/>
      <c r="O10" s="11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33"/>
      <c r="B11" s="66" t="s">
        <v>49</v>
      </c>
      <c r="C11" s="67"/>
      <c r="D11" s="67"/>
      <c r="E11" s="100" t="s">
        <v>40</v>
      </c>
      <c r="F11" s="268">
        <v>3702.612</v>
      </c>
      <c r="G11" s="325">
        <v>2010.983</v>
      </c>
      <c r="H11" s="268">
        <v>22740.258</v>
      </c>
      <c r="I11" s="333">
        <v>23318.573</v>
      </c>
      <c r="J11" s="268">
        <v>28449.441</v>
      </c>
      <c r="K11" s="269">
        <v>28352.196</v>
      </c>
      <c r="L11" s="117"/>
      <c r="M11" s="118"/>
      <c r="N11" s="117"/>
      <c r="O11" s="119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33"/>
      <c r="B12" s="8"/>
      <c r="C12" s="61" t="s">
        <v>50</v>
      </c>
      <c r="D12" s="53"/>
      <c r="E12" s="98" t="s">
        <v>41</v>
      </c>
      <c r="F12" s="254">
        <v>2050.976</v>
      </c>
      <c r="G12" s="260">
        <v>2010.61</v>
      </c>
      <c r="H12" s="268">
        <v>21872.364</v>
      </c>
      <c r="I12" s="332">
        <v>22797.179</v>
      </c>
      <c r="J12" s="268">
        <v>28438.891</v>
      </c>
      <c r="K12" s="265">
        <v>28341.646</v>
      </c>
      <c r="L12" s="113"/>
      <c r="M12" s="114"/>
      <c r="N12" s="113"/>
      <c r="O12" s="11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33"/>
      <c r="B13" s="14"/>
      <c r="C13" s="50" t="s">
        <v>51</v>
      </c>
      <c r="D13" s="68"/>
      <c r="E13" s="101" t="s">
        <v>42</v>
      </c>
      <c r="F13" s="270">
        <v>1651.636</v>
      </c>
      <c r="G13" s="271">
        <v>0.373</v>
      </c>
      <c r="H13" s="266">
        <v>867.894</v>
      </c>
      <c r="I13" s="267">
        <v>521.394</v>
      </c>
      <c r="J13" s="266">
        <v>10.55</v>
      </c>
      <c r="K13" s="267">
        <v>10.55</v>
      </c>
      <c r="L13" s="120"/>
      <c r="M13" s="121"/>
      <c r="N13" s="120"/>
      <c r="O13" s="122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33"/>
      <c r="B14" s="52" t="s">
        <v>52</v>
      </c>
      <c r="C14" s="53"/>
      <c r="D14" s="53"/>
      <c r="E14" s="98" t="s">
        <v>88</v>
      </c>
      <c r="F14" s="258">
        <f>F9-F12</f>
        <v>378.25599999999986</v>
      </c>
      <c r="G14" s="255">
        <v>0.37200000000007094</v>
      </c>
      <c r="H14" s="258">
        <f>H9-H12</f>
        <v>-560.6890000000021</v>
      </c>
      <c r="I14" s="255">
        <v>-1349.4130000000005</v>
      </c>
      <c r="J14" s="258">
        <f>J9-J12</f>
        <v>834.4759999999987</v>
      </c>
      <c r="K14" s="255">
        <v>1928.8060000000005</v>
      </c>
      <c r="L14" s="144">
        <f aca="true" t="shared" si="0" ref="L14:O15">L9-L12</f>
        <v>0</v>
      </c>
      <c r="M14" s="135">
        <f t="shared" si="0"/>
        <v>0</v>
      </c>
      <c r="N14" s="144">
        <f t="shared" si="0"/>
        <v>0</v>
      </c>
      <c r="O14" s="135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33"/>
      <c r="B15" s="52" t="s">
        <v>53</v>
      </c>
      <c r="C15" s="53"/>
      <c r="D15" s="53"/>
      <c r="E15" s="98" t="s">
        <v>89</v>
      </c>
      <c r="F15" s="258">
        <f>F10-F13</f>
        <v>-378.25599999999986</v>
      </c>
      <c r="G15" s="255">
        <v>-0.372</v>
      </c>
      <c r="H15" s="258">
        <f>H10-H13</f>
        <v>-865.554</v>
      </c>
      <c r="I15" s="255">
        <v>-516.853</v>
      </c>
      <c r="J15" s="258">
        <f>J10-J13</f>
        <v>10.331</v>
      </c>
      <c r="K15" s="255">
        <v>6.855</v>
      </c>
      <c r="L15" s="144">
        <f t="shared" si="0"/>
        <v>0</v>
      </c>
      <c r="M15" s="135">
        <f t="shared" si="0"/>
        <v>0</v>
      </c>
      <c r="N15" s="144">
        <f t="shared" si="0"/>
        <v>0</v>
      </c>
      <c r="O15" s="13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33"/>
      <c r="B16" s="52" t="s">
        <v>54</v>
      </c>
      <c r="C16" s="53"/>
      <c r="D16" s="53"/>
      <c r="E16" s="98" t="s">
        <v>90</v>
      </c>
      <c r="F16" s="270">
        <f>F8-F11</f>
        <v>0</v>
      </c>
      <c r="G16" s="271">
        <v>0</v>
      </c>
      <c r="H16" s="270">
        <f>H8-H11</f>
        <v>-1426.2430000000022</v>
      </c>
      <c r="I16" s="271">
        <v>-1866.2659999999996</v>
      </c>
      <c r="J16" s="270">
        <f aca="true" t="shared" si="1" ref="J16:O16">J8-J11</f>
        <v>844.8070000000007</v>
      </c>
      <c r="K16" s="271">
        <v>1935.661</v>
      </c>
      <c r="L16" s="143">
        <f t="shared" si="1"/>
        <v>0</v>
      </c>
      <c r="M16" s="130">
        <f t="shared" si="1"/>
        <v>0</v>
      </c>
      <c r="N16" s="143">
        <f t="shared" si="1"/>
        <v>0</v>
      </c>
      <c r="O16" s="130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33"/>
      <c r="B17" s="52" t="s">
        <v>55</v>
      </c>
      <c r="C17" s="53"/>
      <c r="D17" s="53"/>
      <c r="E17" s="43"/>
      <c r="F17" s="258">
        <v>0</v>
      </c>
      <c r="G17" s="255">
        <v>0</v>
      </c>
      <c r="H17" s="266">
        <v>9570.083</v>
      </c>
      <c r="I17" s="267">
        <v>9108.348</v>
      </c>
      <c r="J17" s="254"/>
      <c r="K17" s="265">
        <v>0</v>
      </c>
      <c r="L17" s="113"/>
      <c r="M17" s="114"/>
      <c r="N17" s="116"/>
      <c r="O17" s="123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34"/>
      <c r="B18" s="59" t="s">
        <v>56</v>
      </c>
      <c r="C18" s="37"/>
      <c r="D18" s="37"/>
      <c r="E18" s="15"/>
      <c r="F18" s="281">
        <v>0</v>
      </c>
      <c r="G18" s="282">
        <v>0</v>
      </c>
      <c r="H18" s="272" t="s">
        <v>304</v>
      </c>
      <c r="I18" s="273" t="s">
        <v>304</v>
      </c>
      <c r="J18" s="272"/>
      <c r="K18" s="273">
        <v>0</v>
      </c>
      <c r="L18" s="124"/>
      <c r="M18" s="125"/>
      <c r="N18" s="124"/>
      <c r="O18" s="126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33" t="s">
        <v>85</v>
      </c>
      <c r="B19" s="66" t="s">
        <v>57</v>
      </c>
      <c r="C19" s="69"/>
      <c r="D19" s="69"/>
      <c r="E19" s="102"/>
      <c r="F19" s="313">
        <v>830.314</v>
      </c>
      <c r="G19" s="280">
        <v>1140.287</v>
      </c>
      <c r="H19" s="274">
        <v>2971.556</v>
      </c>
      <c r="I19" s="334">
        <v>3153</v>
      </c>
      <c r="J19" s="274">
        <v>17240.229</v>
      </c>
      <c r="K19" s="275">
        <v>17816.101</v>
      </c>
      <c r="L19" s="127"/>
      <c r="M19" s="128"/>
      <c r="N19" s="127"/>
      <c r="O19" s="129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33"/>
      <c r="B20" s="13"/>
      <c r="C20" s="61" t="s">
        <v>58</v>
      </c>
      <c r="D20" s="53"/>
      <c r="E20" s="98"/>
      <c r="F20" s="258">
        <v>227</v>
      </c>
      <c r="G20" s="255">
        <v>207</v>
      </c>
      <c r="H20" s="254">
        <v>610</v>
      </c>
      <c r="I20" s="332">
        <v>1002</v>
      </c>
      <c r="J20" s="254">
        <v>13684</v>
      </c>
      <c r="K20" s="267">
        <v>13090</v>
      </c>
      <c r="L20" s="113"/>
      <c r="M20" s="114"/>
      <c r="N20" s="113"/>
      <c r="O20" s="11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33"/>
      <c r="B21" s="26" t="s">
        <v>59</v>
      </c>
      <c r="C21" s="67"/>
      <c r="D21" s="67"/>
      <c r="E21" s="100" t="s">
        <v>91</v>
      </c>
      <c r="F21" s="327">
        <v>830.314</v>
      </c>
      <c r="G21" s="279">
        <v>1140.287</v>
      </c>
      <c r="H21" s="268">
        <v>2971.556</v>
      </c>
      <c r="I21" s="333">
        <v>3153</v>
      </c>
      <c r="J21" s="268">
        <v>17240.229</v>
      </c>
      <c r="K21" s="269">
        <v>17816.101</v>
      </c>
      <c r="L21" s="117"/>
      <c r="M21" s="118"/>
      <c r="N21" s="117"/>
      <c r="O21" s="119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33"/>
      <c r="B22" s="66" t="s">
        <v>60</v>
      </c>
      <c r="C22" s="69"/>
      <c r="D22" s="69"/>
      <c r="E22" s="102" t="s">
        <v>92</v>
      </c>
      <c r="F22" s="313">
        <v>1658.438</v>
      </c>
      <c r="G22" s="280">
        <v>1585.044</v>
      </c>
      <c r="H22" s="274">
        <v>2971.556</v>
      </c>
      <c r="I22" s="334">
        <v>3153</v>
      </c>
      <c r="J22" s="274">
        <v>27795.853</v>
      </c>
      <c r="K22" s="275">
        <v>28179.315</v>
      </c>
      <c r="L22" s="127"/>
      <c r="M22" s="128"/>
      <c r="N22" s="127"/>
      <c r="O22" s="129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33"/>
      <c r="B23" s="8" t="s">
        <v>61</v>
      </c>
      <c r="C23" s="50" t="s">
        <v>62</v>
      </c>
      <c r="D23" s="68"/>
      <c r="E23" s="101"/>
      <c r="F23" s="270">
        <v>1027.166</v>
      </c>
      <c r="G23" s="271">
        <v>956.182</v>
      </c>
      <c r="H23" s="276">
        <v>1923.732</v>
      </c>
      <c r="I23" s="331">
        <v>1689</v>
      </c>
      <c r="J23" s="276">
        <v>16376.976</v>
      </c>
      <c r="K23" s="277">
        <v>16071.986</v>
      </c>
      <c r="L23" s="120"/>
      <c r="M23" s="121"/>
      <c r="N23" s="120"/>
      <c r="O23" s="122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33"/>
      <c r="B24" s="52" t="s">
        <v>93</v>
      </c>
      <c r="C24" s="53"/>
      <c r="D24" s="53"/>
      <c r="E24" s="98" t="s">
        <v>94</v>
      </c>
      <c r="F24" s="258">
        <f>F21-F22</f>
        <v>-828.1240000000001</v>
      </c>
      <c r="G24" s="255">
        <v>-444.75700000000006</v>
      </c>
      <c r="H24" s="258">
        <f>H21-H22</f>
        <v>0</v>
      </c>
      <c r="I24" s="255">
        <v>0</v>
      </c>
      <c r="J24" s="258">
        <f aca="true" t="shared" si="2" ref="J24:O24">J21-J22</f>
        <v>-10555.624</v>
      </c>
      <c r="K24" s="255">
        <v>-10363.214</v>
      </c>
      <c r="L24" s="144">
        <f t="shared" si="2"/>
        <v>0</v>
      </c>
      <c r="M24" s="135">
        <f t="shared" si="2"/>
        <v>0</v>
      </c>
      <c r="N24" s="144">
        <f t="shared" si="2"/>
        <v>0</v>
      </c>
      <c r="O24" s="13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33"/>
      <c r="B25" s="109" t="s">
        <v>63</v>
      </c>
      <c r="C25" s="68"/>
      <c r="D25" s="68"/>
      <c r="E25" s="435" t="s">
        <v>95</v>
      </c>
      <c r="F25" s="440">
        <v>828.124</v>
      </c>
      <c r="G25" s="408">
        <v>444.757</v>
      </c>
      <c r="H25" s="410">
        <v>0</v>
      </c>
      <c r="I25" s="408">
        <v>0</v>
      </c>
      <c r="J25" s="410">
        <v>10555.624</v>
      </c>
      <c r="K25" s="408">
        <v>10363.214</v>
      </c>
      <c r="L25" s="417"/>
      <c r="M25" s="438"/>
      <c r="N25" s="417"/>
      <c r="O25" s="43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33"/>
      <c r="B26" s="26" t="s">
        <v>64</v>
      </c>
      <c r="C26" s="67"/>
      <c r="D26" s="67"/>
      <c r="E26" s="436"/>
      <c r="F26" s="441"/>
      <c r="G26" s="409"/>
      <c r="H26" s="411"/>
      <c r="I26" s="437"/>
      <c r="J26" s="411"/>
      <c r="K26" s="409"/>
      <c r="L26" s="418"/>
      <c r="M26" s="439"/>
      <c r="N26" s="418"/>
      <c r="O26" s="43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34"/>
      <c r="B27" s="59" t="s">
        <v>96</v>
      </c>
      <c r="C27" s="37"/>
      <c r="D27" s="37"/>
      <c r="E27" s="103" t="s">
        <v>97</v>
      </c>
      <c r="F27" s="256">
        <f>F24+F25</f>
        <v>0</v>
      </c>
      <c r="G27" s="259">
        <f>G24+G25</f>
        <v>0</v>
      </c>
      <c r="H27" s="256">
        <f>H24+H25</f>
        <v>0</v>
      </c>
      <c r="I27" s="259">
        <f>I24+I25</f>
        <v>0</v>
      </c>
      <c r="J27" s="256">
        <f aca="true" t="shared" si="3" ref="J27:O27">J24+J25</f>
        <v>0</v>
      </c>
      <c r="K27" s="259">
        <f t="shared" si="3"/>
        <v>0</v>
      </c>
      <c r="L27" s="145">
        <f t="shared" si="3"/>
        <v>0</v>
      </c>
      <c r="M27" s="136">
        <f t="shared" si="3"/>
        <v>0</v>
      </c>
      <c r="N27" s="145">
        <f t="shared" si="3"/>
        <v>0</v>
      </c>
      <c r="O27" s="13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/>
      <c r="P29" s="71"/>
      <c r="Q29" s="73" t="s">
        <v>292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419" t="s">
        <v>65</v>
      </c>
      <c r="B30" s="420"/>
      <c r="C30" s="420"/>
      <c r="D30" s="420"/>
      <c r="E30" s="421"/>
      <c r="F30" s="397" t="s">
        <v>298</v>
      </c>
      <c r="G30" s="398"/>
      <c r="H30" s="397" t="s">
        <v>302</v>
      </c>
      <c r="I30" s="398"/>
      <c r="J30" s="397" t="s">
        <v>297</v>
      </c>
      <c r="K30" s="398"/>
      <c r="L30" s="397" t="s">
        <v>300</v>
      </c>
      <c r="M30" s="398"/>
      <c r="N30" s="399" t="s">
        <v>293</v>
      </c>
      <c r="O30" s="400"/>
      <c r="P30" s="425" t="s">
        <v>294</v>
      </c>
      <c r="Q30" s="426"/>
      <c r="R30" s="134"/>
      <c r="S30" s="72"/>
      <c r="T30" s="134"/>
      <c r="U30" s="72"/>
      <c r="V30" s="134"/>
      <c r="W30" s="72"/>
      <c r="X30" s="134"/>
      <c r="Y30" s="72"/>
    </row>
    <row r="31" spans="1:25" ht="15.75" customHeight="1">
      <c r="A31" s="422"/>
      <c r="B31" s="423"/>
      <c r="C31" s="423"/>
      <c r="D31" s="423"/>
      <c r="E31" s="424"/>
      <c r="F31" s="261" t="s">
        <v>291</v>
      </c>
      <c r="G31" s="308" t="s">
        <v>1</v>
      </c>
      <c r="H31" s="261" t="s">
        <v>291</v>
      </c>
      <c r="I31" s="308" t="s">
        <v>1</v>
      </c>
      <c r="J31" s="261" t="s">
        <v>291</v>
      </c>
      <c r="K31" s="304" t="s">
        <v>1</v>
      </c>
      <c r="L31" s="261" t="s">
        <v>291</v>
      </c>
      <c r="M31" s="308" t="s">
        <v>1</v>
      </c>
      <c r="N31" s="155" t="s">
        <v>291</v>
      </c>
      <c r="O31" s="138" t="s">
        <v>1</v>
      </c>
      <c r="P31" s="155" t="s">
        <v>291</v>
      </c>
      <c r="Q31" s="138" t="s">
        <v>1</v>
      </c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405" t="s">
        <v>86</v>
      </c>
      <c r="B32" s="47" t="s">
        <v>46</v>
      </c>
      <c r="C32" s="48"/>
      <c r="D32" s="48"/>
      <c r="E32" s="16" t="s">
        <v>37</v>
      </c>
      <c r="F32" s="274">
        <v>809.722</v>
      </c>
      <c r="G32" s="309">
        <v>775.644</v>
      </c>
      <c r="H32" s="263">
        <v>786.666</v>
      </c>
      <c r="I32" s="330">
        <v>825</v>
      </c>
      <c r="J32" s="263"/>
      <c r="K32" s="264">
        <v>0.395</v>
      </c>
      <c r="L32" s="274">
        <v>4.086</v>
      </c>
      <c r="M32" s="323">
        <v>3.394</v>
      </c>
      <c r="N32" s="263">
        <v>235</v>
      </c>
      <c r="O32" s="278">
        <v>235</v>
      </c>
      <c r="P32" s="291" t="s">
        <v>296</v>
      </c>
      <c r="Q32" s="292">
        <v>0</v>
      </c>
      <c r="R32" s="74"/>
      <c r="S32" s="74"/>
      <c r="T32" s="133"/>
      <c r="U32" s="133"/>
      <c r="V32" s="74"/>
      <c r="W32" s="74"/>
      <c r="X32" s="133"/>
      <c r="Y32" s="133"/>
    </row>
    <row r="33" spans="1:25" ht="15.75" customHeight="1">
      <c r="A33" s="406"/>
      <c r="B33" s="14"/>
      <c r="C33" s="50" t="s">
        <v>66</v>
      </c>
      <c r="D33" s="68"/>
      <c r="E33" s="105"/>
      <c r="F33" s="276">
        <v>488.823</v>
      </c>
      <c r="G33" s="310">
        <v>484.523</v>
      </c>
      <c r="H33" s="276">
        <v>290.413</v>
      </c>
      <c r="I33" s="331">
        <v>313</v>
      </c>
      <c r="J33" s="276"/>
      <c r="K33" s="277">
        <v>0</v>
      </c>
      <c r="L33" s="276">
        <v>4.086</v>
      </c>
      <c r="M33" s="324">
        <v>3.394</v>
      </c>
      <c r="N33" s="276">
        <v>65.656</v>
      </c>
      <c r="O33" s="271">
        <v>67</v>
      </c>
      <c r="P33" s="293" t="s">
        <v>296</v>
      </c>
      <c r="Q33" s="294">
        <v>0</v>
      </c>
      <c r="R33" s="74"/>
      <c r="S33" s="74"/>
      <c r="T33" s="133"/>
      <c r="U33" s="133"/>
      <c r="V33" s="74"/>
      <c r="W33" s="74"/>
      <c r="X33" s="133"/>
      <c r="Y33" s="133"/>
    </row>
    <row r="34" spans="1:25" ht="15.75" customHeight="1">
      <c r="A34" s="406"/>
      <c r="B34" s="14"/>
      <c r="C34" s="12"/>
      <c r="D34" s="61" t="s">
        <v>67</v>
      </c>
      <c r="E34" s="99"/>
      <c r="F34" s="254">
        <v>488.823</v>
      </c>
      <c r="G34" s="311">
        <v>484.523</v>
      </c>
      <c r="H34" s="254">
        <v>278.981</v>
      </c>
      <c r="I34" s="332">
        <v>301</v>
      </c>
      <c r="J34" s="254"/>
      <c r="K34" s="265">
        <v>0</v>
      </c>
      <c r="L34" s="254">
        <v>4.086</v>
      </c>
      <c r="M34" s="260">
        <v>3.394</v>
      </c>
      <c r="N34" s="254">
        <v>65.656</v>
      </c>
      <c r="O34" s="255">
        <v>67</v>
      </c>
      <c r="P34" s="289" t="s">
        <v>296</v>
      </c>
      <c r="Q34" s="290">
        <v>0</v>
      </c>
      <c r="R34" s="74"/>
      <c r="S34" s="74"/>
      <c r="T34" s="133"/>
      <c r="U34" s="133"/>
      <c r="V34" s="74"/>
      <c r="W34" s="74"/>
      <c r="X34" s="133"/>
      <c r="Y34" s="133"/>
    </row>
    <row r="35" spans="1:25" ht="15.75" customHeight="1">
      <c r="A35" s="406"/>
      <c r="B35" s="11"/>
      <c r="C35" s="31" t="s">
        <v>68</v>
      </c>
      <c r="D35" s="67"/>
      <c r="E35" s="106"/>
      <c r="F35" s="268">
        <v>320.899</v>
      </c>
      <c r="G35" s="312">
        <v>291.121</v>
      </c>
      <c r="H35" s="268">
        <v>496.253</v>
      </c>
      <c r="I35" s="333">
        <v>512</v>
      </c>
      <c r="J35" s="283"/>
      <c r="K35" s="305">
        <v>0.395</v>
      </c>
      <c r="L35" s="268"/>
      <c r="M35" s="325"/>
      <c r="N35" s="268">
        <v>169</v>
      </c>
      <c r="O35" s="279">
        <v>168</v>
      </c>
      <c r="P35" s="295" t="s">
        <v>296</v>
      </c>
      <c r="Q35" s="296">
        <v>0</v>
      </c>
      <c r="R35" s="74"/>
      <c r="S35" s="74"/>
      <c r="T35" s="133"/>
      <c r="U35" s="133"/>
      <c r="V35" s="74"/>
      <c r="W35" s="74"/>
      <c r="X35" s="133"/>
      <c r="Y35" s="133"/>
    </row>
    <row r="36" spans="1:25" ht="15.75" customHeight="1">
      <c r="A36" s="406"/>
      <c r="B36" s="66" t="s">
        <v>49</v>
      </c>
      <c r="C36" s="69"/>
      <c r="D36" s="69"/>
      <c r="E36" s="16" t="s">
        <v>38</v>
      </c>
      <c r="F36" s="313">
        <v>713.264</v>
      </c>
      <c r="G36" s="314">
        <v>668.093</v>
      </c>
      <c r="H36" s="274">
        <v>786.666</v>
      </c>
      <c r="I36" s="334">
        <v>825</v>
      </c>
      <c r="J36" s="274"/>
      <c r="K36" s="275">
        <v>0.395</v>
      </c>
      <c r="L36" s="274">
        <v>0.8</v>
      </c>
      <c r="M36" s="323">
        <v>0.8</v>
      </c>
      <c r="N36" s="274">
        <v>235</v>
      </c>
      <c r="O36" s="280">
        <v>235</v>
      </c>
      <c r="P36" s="297" t="s">
        <v>296</v>
      </c>
      <c r="Q36" s="298">
        <v>0</v>
      </c>
      <c r="R36" s="74"/>
      <c r="S36" s="74"/>
      <c r="T36" s="74"/>
      <c r="U36" s="74"/>
      <c r="V36" s="74"/>
      <c r="W36" s="74"/>
      <c r="X36" s="133"/>
      <c r="Y36" s="133"/>
    </row>
    <row r="37" spans="1:25" ht="15.75" customHeight="1">
      <c r="A37" s="406"/>
      <c r="B37" s="14"/>
      <c r="C37" s="61" t="s">
        <v>69</v>
      </c>
      <c r="D37" s="53"/>
      <c r="E37" s="99"/>
      <c r="F37" s="258">
        <v>462.301</v>
      </c>
      <c r="G37" s="315">
        <v>443.147</v>
      </c>
      <c r="H37" s="254">
        <v>772.382</v>
      </c>
      <c r="I37" s="332">
        <v>811</v>
      </c>
      <c r="J37" s="254"/>
      <c r="K37" s="265">
        <v>0.395</v>
      </c>
      <c r="L37" s="254">
        <v>0.8</v>
      </c>
      <c r="M37" s="260">
        <v>0.8</v>
      </c>
      <c r="N37" s="254">
        <v>162.819</v>
      </c>
      <c r="O37" s="255">
        <v>157</v>
      </c>
      <c r="P37" s="289" t="s">
        <v>296</v>
      </c>
      <c r="Q37" s="290">
        <v>0</v>
      </c>
      <c r="R37" s="74"/>
      <c r="S37" s="74"/>
      <c r="T37" s="74"/>
      <c r="U37" s="74"/>
      <c r="V37" s="74"/>
      <c r="W37" s="74"/>
      <c r="X37" s="133"/>
      <c r="Y37" s="133"/>
    </row>
    <row r="38" spans="1:25" ht="15.75" customHeight="1">
      <c r="A38" s="406"/>
      <c r="B38" s="11"/>
      <c r="C38" s="61" t="s">
        <v>70</v>
      </c>
      <c r="D38" s="53"/>
      <c r="E38" s="99"/>
      <c r="F38" s="258">
        <v>250.963</v>
      </c>
      <c r="G38" s="315">
        <v>224.946</v>
      </c>
      <c r="H38" s="254">
        <v>14.284</v>
      </c>
      <c r="I38" s="332">
        <v>14</v>
      </c>
      <c r="J38" s="254"/>
      <c r="K38" s="305">
        <v>0</v>
      </c>
      <c r="L38" s="254"/>
      <c r="M38" s="260"/>
      <c r="N38" s="254">
        <v>72.919</v>
      </c>
      <c r="O38" s="255">
        <v>78</v>
      </c>
      <c r="P38" s="289" t="s">
        <v>296</v>
      </c>
      <c r="Q38" s="290">
        <v>0</v>
      </c>
      <c r="R38" s="133"/>
      <c r="S38" s="133"/>
      <c r="T38" s="74"/>
      <c r="U38" s="74"/>
      <c r="V38" s="74"/>
      <c r="W38" s="74"/>
      <c r="X38" s="133"/>
      <c r="Y38" s="133"/>
    </row>
    <row r="39" spans="1:25" ht="15.75" customHeight="1">
      <c r="A39" s="407"/>
      <c r="B39" s="6" t="s">
        <v>71</v>
      </c>
      <c r="C39" s="7"/>
      <c r="D39" s="7"/>
      <c r="E39" s="107" t="s">
        <v>98</v>
      </c>
      <c r="F39" s="256">
        <f>F32-F36</f>
        <v>96.45799999999997</v>
      </c>
      <c r="G39" s="316">
        <f>G32-G36</f>
        <v>107.55100000000004</v>
      </c>
      <c r="H39" s="256">
        <f>H32-H36</f>
        <v>0</v>
      </c>
      <c r="I39" s="259">
        <v>0</v>
      </c>
      <c r="J39" s="256">
        <f>J32-J36</f>
        <v>0</v>
      </c>
      <c r="K39" s="259">
        <v>0</v>
      </c>
      <c r="L39" s="256">
        <f>L32-L36</f>
        <v>3.2860000000000005</v>
      </c>
      <c r="M39" s="259">
        <v>2.5940000000000003</v>
      </c>
      <c r="N39" s="256">
        <f>N32-N36</f>
        <v>0</v>
      </c>
      <c r="O39" s="259">
        <v>0</v>
      </c>
      <c r="P39" s="299" t="s">
        <v>296</v>
      </c>
      <c r="Q39" s="300">
        <v>0</v>
      </c>
      <c r="R39" s="74"/>
      <c r="S39" s="74"/>
      <c r="T39" s="74"/>
      <c r="U39" s="74"/>
      <c r="V39" s="74"/>
      <c r="W39" s="74"/>
      <c r="X39" s="133"/>
      <c r="Y39" s="133"/>
    </row>
    <row r="40" spans="1:25" ht="15.75" customHeight="1">
      <c r="A40" s="405" t="s">
        <v>87</v>
      </c>
      <c r="B40" s="66" t="s">
        <v>72</v>
      </c>
      <c r="C40" s="69"/>
      <c r="D40" s="69"/>
      <c r="E40" s="16" t="s">
        <v>40</v>
      </c>
      <c r="F40" s="313">
        <v>158.866</v>
      </c>
      <c r="G40" s="317">
        <v>708.785</v>
      </c>
      <c r="H40" s="274">
        <v>611.479</v>
      </c>
      <c r="I40" s="334">
        <v>236</v>
      </c>
      <c r="J40" s="274">
        <v>922.575</v>
      </c>
      <c r="K40" s="306">
        <v>864.683</v>
      </c>
      <c r="L40" s="274"/>
      <c r="M40" s="323"/>
      <c r="N40" s="274">
        <v>306</v>
      </c>
      <c r="O40" s="280">
        <v>347</v>
      </c>
      <c r="P40" s="297" t="s">
        <v>296</v>
      </c>
      <c r="Q40" s="298">
        <v>0</v>
      </c>
      <c r="R40" s="74"/>
      <c r="S40" s="74"/>
      <c r="T40" s="133"/>
      <c r="U40" s="133"/>
      <c r="V40" s="133"/>
      <c r="W40" s="133"/>
      <c r="X40" s="74"/>
      <c r="Y40" s="74"/>
    </row>
    <row r="41" spans="1:25" ht="15.75" customHeight="1">
      <c r="A41" s="412"/>
      <c r="B41" s="11"/>
      <c r="C41" s="61" t="s">
        <v>73</v>
      </c>
      <c r="D41" s="53"/>
      <c r="E41" s="99"/>
      <c r="F41" s="318">
        <v>96</v>
      </c>
      <c r="G41" s="319">
        <v>663</v>
      </c>
      <c r="H41" s="283">
        <v>500</v>
      </c>
      <c r="I41" s="305">
        <v>98</v>
      </c>
      <c r="J41" s="254"/>
      <c r="K41" s="265">
        <v>0</v>
      </c>
      <c r="L41" s="254"/>
      <c r="M41" s="260"/>
      <c r="N41" s="254">
        <v>1</v>
      </c>
      <c r="O41" s="255">
        <v>33</v>
      </c>
      <c r="P41" s="289" t="s">
        <v>296</v>
      </c>
      <c r="Q41" s="290">
        <v>0</v>
      </c>
      <c r="R41" s="133"/>
      <c r="S41" s="133"/>
      <c r="T41" s="133"/>
      <c r="U41" s="133"/>
      <c r="V41" s="133"/>
      <c r="W41" s="133"/>
      <c r="X41" s="74"/>
      <c r="Y41" s="74"/>
    </row>
    <row r="42" spans="1:25" ht="15.75" customHeight="1">
      <c r="A42" s="412"/>
      <c r="B42" s="66" t="s">
        <v>60</v>
      </c>
      <c r="C42" s="69"/>
      <c r="D42" s="69"/>
      <c r="E42" s="16" t="s">
        <v>41</v>
      </c>
      <c r="F42" s="313">
        <v>255.324</v>
      </c>
      <c r="G42" s="317">
        <v>816.336</v>
      </c>
      <c r="H42" s="274">
        <v>611.479</v>
      </c>
      <c r="I42" s="334">
        <v>236</v>
      </c>
      <c r="J42" s="274">
        <v>922.575</v>
      </c>
      <c r="K42" s="306">
        <v>864.683</v>
      </c>
      <c r="L42" s="274"/>
      <c r="M42" s="323"/>
      <c r="N42" s="274">
        <v>305.585</v>
      </c>
      <c r="O42" s="280">
        <v>347</v>
      </c>
      <c r="P42" s="297" t="s">
        <v>296</v>
      </c>
      <c r="Q42" s="298">
        <v>0</v>
      </c>
      <c r="R42" s="74"/>
      <c r="S42" s="74"/>
      <c r="T42" s="133"/>
      <c r="U42" s="133"/>
      <c r="V42" s="74"/>
      <c r="W42" s="74"/>
      <c r="X42" s="74"/>
      <c r="Y42" s="74"/>
    </row>
    <row r="43" spans="1:25" ht="15.75" customHeight="1">
      <c r="A43" s="412"/>
      <c r="B43" s="11"/>
      <c r="C43" s="61" t="s">
        <v>74</v>
      </c>
      <c r="D43" s="53"/>
      <c r="E43" s="99"/>
      <c r="F43" s="258">
        <v>159.324</v>
      </c>
      <c r="G43" s="315">
        <v>154.642</v>
      </c>
      <c r="H43" s="254">
        <v>111.479</v>
      </c>
      <c r="I43" s="332">
        <v>105</v>
      </c>
      <c r="J43" s="283">
        <v>719.346</v>
      </c>
      <c r="K43" s="305">
        <v>719.346</v>
      </c>
      <c r="L43" s="254"/>
      <c r="M43" s="260"/>
      <c r="N43" s="254">
        <v>279.085</v>
      </c>
      <c r="O43" s="255">
        <v>273</v>
      </c>
      <c r="P43" s="289" t="s">
        <v>296</v>
      </c>
      <c r="Q43" s="290">
        <v>0</v>
      </c>
      <c r="R43" s="133"/>
      <c r="S43" s="74"/>
      <c r="T43" s="133"/>
      <c r="U43" s="133"/>
      <c r="V43" s="74"/>
      <c r="W43" s="74"/>
      <c r="X43" s="133"/>
      <c r="Y43" s="133"/>
    </row>
    <row r="44" spans="1:25" ht="15.75" customHeight="1">
      <c r="A44" s="413"/>
      <c r="B44" s="59" t="s">
        <v>71</v>
      </c>
      <c r="C44" s="37"/>
      <c r="D44" s="37"/>
      <c r="E44" s="107" t="s">
        <v>99</v>
      </c>
      <c r="F44" s="281">
        <f>F40-F42</f>
        <v>-96.458</v>
      </c>
      <c r="G44" s="320">
        <f>G40-G42</f>
        <v>-107.55100000000004</v>
      </c>
      <c r="H44" s="281">
        <f>H40-H42</f>
        <v>0</v>
      </c>
      <c r="I44" s="282">
        <v>0</v>
      </c>
      <c r="J44" s="281">
        <f>J40-J42</f>
        <v>0</v>
      </c>
      <c r="K44" s="282">
        <v>0</v>
      </c>
      <c r="L44" s="281">
        <f>L40-L42</f>
        <v>0</v>
      </c>
      <c r="M44" s="282">
        <v>0</v>
      </c>
      <c r="N44" s="281">
        <f>N40-N42</f>
        <v>0.41500000000002046</v>
      </c>
      <c r="O44" s="282">
        <v>0</v>
      </c>
      <c r="P44" s="281" t="s">
        <v>296</v>
      </c>
      <c r="Q44" s="282">
        <v>0</v>
      </c>
      <c r="R44" s="74"/>
      <c r="S44" s="74"/>
      <c r="T44" s="133"/>
      <c r="U44" s="133"/>
      <c r="V44" s="74"/>
      <c r="W44" s="74"/>
      <c r="X44" s="74"/>
      <c r="Y44" s="74"/>
    </row>
    <row r="45" spans="1:25" ht="15.75" customHeight="1">
      <c r="A45" s="414" t="s">
        <v>79</v>
      </c>
      <c r="B45" s="20" t="s">
        <v>75</v>
      </c>
      <c r="C45" s="9"/>
      <c r="D45" s="9"/>
      <c r="E45" s="108" t="s">
        <v>100</v>
      </c>
      <c r="F45" s="257">
        <f>F39+F44</f>
        <v>0</v>
      </c>
      <c r="G45" s="248">
        <f>G39+G44</f>
        <v>0</v>
      </c>
      <c r="H45" s="257">
        <f>H39+H44</f>
        <v>0</v>
      </c>
      <c r="I45" s="253">
        <v>0</v>
      </c>
      <c r="J45" s="257">
        <f>J39+J44</f>
        <v>0</v>
      </c>
      <c r="K45" s="253">
        <v>0</v>
      </c>
      <c r="L45" s="257">
        <f>L39+L44</f>
        <v>3.2860000000000005</v>
      </c>
      <c r="M45" s="253">
        <v>2.5940000000000003</v>
      </c>
      <c r="N45" s="257">
        <f>N39+N44</f>
        <v>0.41500000000002046</v>
      </c>
      <c r="O45" s="253">
        <v>0</v>
      </c>
      <c r="P45" s="301" t="s">
        <v>296</v>
      </c>
      <c r="Q45" s="302">
        <v>0</v>
      </c>
      <c r="R45" s="74"/>
      <c r="S45" s="74"/>
      <c r="T45" s="74"/>
      <c r="U45" s="74"/>
      <c r="V45" s="74"/>
      <c r="W45" s="74"/>
      <c r="X45" s="74"/>
      <c r="Y45" s="74"/>
    </row>
    <row r="46" spans="1:25" ht="15.75" customHeight="1">
      <c r="A46" s="415"/>
      <c r="B46" s="52" t="s">
        <v>76</v>
      </c>
      <c r="C46" s="53"/>
      <c r="D46" s="53"/>
      <c r="E46" s="53"/>
      <c r="F46" s="318"/>
      <c r="G46" s="321"/>
      <c r="H46" s="283"/>
      <c r="I46" s="305"/>
      <c r="J46" s="283"/>
      <c r="K46" s="305"/>
      <c r="L46" s="254"/>
      <c r="M46" s="260"/>
      <c r="N46" s="283"/>
      <c r="O46" s="284"/>
      <c r="P46" s="283" t="s">
        <v>296</v>
      </c>
      <c r="Q46" s="284">
        <v>0</v>
      </c>
      <c r="R46" s="133"/>
      <c r="S46" s="133"/>
      <c r="T46" s="133"/>
      <c r="U46" s="133"/>
      <c r="V46" s="133"/>
      <c r="W46" s="133"/>
      <c r="X46" s="133"/>
      <c r="Y46" s="133"/>
    </row>
    <row r="47" spans="1:25" ht="15.75" customHeight="1">
      <c r="A47" s="415"/>
      <c r="B47" s="52" t="s">
        <v>77</v>
      </c>
      <c r="C47" s="53"/>
      <c r="D47" s="53"/>
      <c r="E47" s="53"/>
      <c r="F47" s="258"/>
      <c r="G47" s="255"/>
      <c r="H47" s="254"/>
      <c r="I47" s="332"/>
      <c r="J47" s="254"/>
      <c r="K47" s="265"/>
      <c r="L47" s="254"/>
      <c r="M47" s="260"/>
      <c r="N47" s="254"/>
      <c r="O47" s="255"/>
      <c r="P47" s="289" t="s">
        <v>296</v>
      </c>
      <c r="Q47" s="290">
        <v>0</v>
      </c>
      <c r="R47" s="74"/>
      <c r="S47" s="74"/>
      <c r="T47" s="74"/>
      <c r="U47" s="74"/>
      <c r="V47" s="74"/>
      <c r="W47" s="74"/>
      <c r="X47" s="74"/>
      <c r="Y47" s="74"/>
    </row>
    <row r="48" spans="1:25" ht="15.75" customHeight="1">
      <c r="A48" s="416"/>
      <c r="B48" s="59" t="s">
        <v>78</v>
      </c>
      <c r="C48" s="37"/>
      <c r="D48" s="37"/>
      <c r="E48" s="37"/>
      <c r="F48" s="285"/>
      <c r="G48" s="322"/>
      <c r="H48" s="285"/>
      <c r="I48" s="335"/>
      <c r="J48" s="285"/>
      <c r="K48" s="307"/>
      <c r="L48" s="285"/>
      <c r="M48" s="322"/>
      <c r="N48" s="285"/>
      <c r="O48" s="259"/>
      <c r="P48" s="303" t="s">
        <v>296</v>
      </c>
      <c r="Q48" s="300">
        <v>0</v>
      </c>
      <c r="R48" s="74"/>
      <c r="S48" s="74"/>
      <c r="T48" s="74"/>
      <c r="U48" s="74"/>
      <c r="V48" s="74"/>
      <c r="W48" s="74"/>
      <c r="X48" s="74"/>
      <c r="Y48" s="74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9">
    <mergeCell ref="P30:Q30"/>
    <mergeCell ref="A6:E7"/>
    <mergeCell ref="A8:A18"/>
    <mergeCell ref="A19:A27"/>
    <mergeCell ref="E25:E26"/>
    <mergeCell ref="I25:I26"/>
    <mergeCell ref="O25:O26"/>
    <mergeCell ref="M25:M26"/>
    <mergeCell ref="F25:F26"/>
    <mergeCell ref="N6:O6"/>
    <mergeCell ref="A32:A39"/>
    <mergeCell ref="G25:G26"/>
    <mergeCell ref="H25:H26"/>
    <mergeCell ref="A40:A44"/>
    <mergeCell ref="A45:A48"/>
    <mergeCell ref="N25:N26"/>
    <mergeCell ref="A30:E31"/>
    <mergeCell ref="J25:J26"/>
    <mergeCell ref="K25:K26"/>
    <mergeCell ref="L25:L2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1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30" sqref="F30:F35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78" t="s">
        <v>0</v>
      </c>
      <c r="B1" s="378"/>
      <c r="C1" s="378"/>
      <c r="D1" s="378"/>
      <c r="E1" s="104" t="s">
        <v>305</v>
      </c>
      <c r="F1" s="2"/>
      <c r="AA1" s="394" t="s">
        <v>128</v>
      </c>
      <c r="AB1" s="394"/>
    </row>
    <row r="2" spans="27:37" ht="13.5">
      <c r="AA2" s="393" t="s">
        <v>105</v>
      </c>
      <c r="AB2" s="393"/>
      <c r="AC2" s="387" t="s">
        <v>106</v>
      </c>
      <c r="AD2" s="384" t="s">
        <v>107</v>
      </c>
      <c r="AE2" s="395"/>
      <c r="AF2" s="396"/>
      <c r="AG2" s="393" t="s">
        <v>108</v>
      </c>
      <c r="AH2" s="393" t="s">
        <v>109</v>
      </c>
      <c r="AI2" s="393" t="s">
        <v>110</v>
      </c>
      <c r="AJ2" s="393" t="s">
        <v>111</v>
      </c>
      <c r="AK2" s="393" t="s">
        <v>112</v>
      </c>
    </row>
    <row r="3" spans="1:37" ht="14.25">
      <c r="A3" s="22" t="s">
        <v>129</v>
      </c>
      <c r="AA3" s="393"/>
      <c r="AB3" s="393"/>
      <c r="AC3" s="389"/>
      <c r="AD3" s="148"/>
      <c r="AE3" s="147" t="s">
        <v>125</v>
      </c>
      <c r="AF3" s="147" t="s">
        <v>126</v>
      </c>
      <c r="AG3" s="393"/>
      <c r="AH3" s="393"/>
      <c r="AI3" s="393"/>
      <c r="AJ3" s="393"/>
      <c r="AK3" s="393"/>
    </row>
    <row r="4" spans="27:38" ht="13.5">
      <c r="AA4" s="149" t="str">
        <f>E1</f>
        <v>千葉市</v>
      </c>
      <c r="AB4" s="149" t="s">
        <v>130</v>
      </c>
      <c r="AC4" s="150">
        <f>SUM(F22)</f>
        <v>406047</v>
      </c>
      <c r="AD4" s="150">
        <f>F9</f>
        <v>176693</v>
      </c>
      <c r="AE4" s="150">
        <f>F10</f>
        <v>83272</v>
      </c>
      <c r="AF4" s="150">
        <f>F13</f>
        <v>67800</v>
      </c>
      <c r="AG4" s="150">
        <f>F14</f>
        <v>2614</v>
      </c>
      <c r="AH4" s="150">
        <f>F15</f>
        <v>9713</v>
      </c>
      <c r="AI4" s="150">
        <f>F17</f>
        <v>64802</v>
      </c>
      <c r="AJ4" s="150">
        <f>F20</f>
        <v>41250</v>
      </c>
      <c r="AK4" s="150">
        <f>F21</f>
        <v>82793</v>
      </c>
      <c r="AL4" s="151"/>
    </row>
    <row r="5" spans="1:37" ht="14.25">
      <c r="A5" s="21" t="s">
        <v>279</v>
      </c>
      <c r="E5" s="3"/>
      <c r="AA5" s="149" t="str">
        <f>E1</f>
        <v>千葉市</v>
      </c>
      <c r="AB5" s="149" t="s">
        <v>114</v>
      </c>
      <c r="AC5" s="152"/>
      <c r="AD5" s="152">
        <f>G9</f>
        <v>43.515405852031904</v>
      </c>
      <c r="AE5" s="152">
        <f>G10</f>
        <v>20.507970752154307</v>
      </c>
      <c r="AF5" s="152">
        <f>G13</f>
        <v>16.697574418724926</v>
      </c>
      <c r="AG5" s="152">
        <f>G14</f>
        <v>0.6437678396835834</v>
      </c>
      <c r="AH5" s="152">
        <f>G15</f>
        <v>2.392087615473086</v>
      </c>
      <c r="AI5" s="152">
        <f>G17</f>
        <v>15.959236246050335</v>
      </c>
      <c r="AJ5" s="152">
        <f>G20</f>
        <v>10.158922489268484</v>
      </c>
      <c r="AK5" s="152">
        <f>G21</f>
        <v>20.39000411282438</v>
      </c>
    </row>
    <row r="6" spans="1:37" ht="14.25">
      <c r="A6" s="3"/>
      <c r="G6" s="382" t="s">
        <v>131</v>
      </c>
      <c r="H6" s="383"/>
      <c r="I6" s="383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AA6" s="149" t="str">
        <f>E1</f>
        <v>千葉市</v>
      </c>
      <c r="AB6" s="149" t="s">
        <v>115</v>
      </c>
      <c r="AC6" s="152">
        <f>SUM(I22)</f>
        <v>2.9880841868180408</v>
      </c>
      <c r="AD6" s="152">
        <f>I9</f>
        <v>0.6596974962258306</v>
      </c>
      <c r="AE6" s="152">
        <f>I10</f>
        <v>0.018016503116857763</v>
      </c>
      <c r="AF6" s="152">
        <f>I13</f>
        <v>1.4514439622923758</v>
      </c>
      <c r="AG6" s="152">
        <f>I14</f>
        <v>-2.0239880059970017</v>
      </c>
      <c r="AH6" s="152">
        <f>I15</f>
        <v>14.865184484389783</v>
      </c>
      <c r="AI6" s="152">
        <f>I17</f>
        <v>3.8460305759430824</v>
      </c>
      <c r="AJ6" s="152">
        <f>I20</f>
        <v>3.197238066646646</v>
      </c>
      <c r="AK6" s="152">
        <f>I21</f>
        <v>8.046772025526261</v>
      </c>
    </row>
    <row r="7" spans="1:25" ht="27" customHeight="1">
      <c r="A7" s="19"/>
      <c r="B7" s="5"/>
      <c r="C7" s="5"/>
      <c r="D7" s="5"/>
      <c r="E7" s="23"/>
      <c r="F7" s="62" t="s">
        <v>280</v>
      </c>
      <c r="G7" s="63"/>
      <c r="H7" s="222" t="s">
        <v>1</v>
      </c>
      <c r="I7" s="158" t="s">
        <v>21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25" ht="16.5" customHeight="1">
      <c r="A8" s="6"/>
      <c r="B8" s="7"/>
      <c r="C8" s="7"/>
      <c r="D8" s="7"/>
      <c r="E8" s="24"/>
      <c r="F8" s="28" t="s">
        <v>132</v>
      </c>
      <c r="G8" s="29" t="s">
        <v>2</v>
      </c>
      <c r="H8" s="223"/>
      <c r="I8" s="18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9" ht="18" customHeight="1">
      <c r="A9" s="379" t="s">
        <v>80</v>
      </c>
      <c r="B9" s="379" t="s">
        <v>81</v>
      </c>
      <c r="C9" s="47" t="s">
        <v>3</v>
      </c>
      <c r="D9" s="48"/>
      <c r="E9" s="49"/>
      <c r="F9" s="74">
        <v>176693</v>
      </c>
      <c r="G9" s="75">
        <f aca="true" t="shared" si="0" ref="G9:G22">F9/$F$22*100</f>
        <v>43.515405852031904</v>
      </c>
      <c r="H9" s="128">
        <v>175535</v>
      </c>
      <c r="I9" s="224">
        <f aca="true" t="shared" si="1" ref="I9:I40">(F9/H9-1)*100</f>
        <v>0.6596974962258306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AA9" s="390" t="s">
        <v>128</v>
      </c>
      <c r="AB9" s="391"/>
      <c r="AC9" s="392" t="s">
        <v>116</v>
      </c>
    </row>
    <row r="10" spans="1:37" ht="18" customHeight="1">
      <c r="A10" s="380"/>
      <c r="B10" s="380"/>
      <c r="C10" s="8"/>
      <c r="D10" s="50" t="s">
        <v>22</v>
      </c>
      <c r="E10" s="30"/>
      <c r="F10" s="78">
        <v>83272</v>
      </c>
      <c r="G10" s="79">
        <f t="shared" si="0"/>
        <v>20.507970752154307</v>
      </c>
      <c r="H10" s="121">
        <v>83257</v>
      </c>
      <c r="I10" s="225">
        <f t="shared" si="1"/>
        <v>0.018016503116857763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AA10" s="393" t="s">
        <v>105</v>
      </c>
      <c r="AB10" s="393"/>
      <c r="AC10" s="392"/>
      <c r="AD10" s="384" t="s">
        <v>117</v>
      </c>
      <c r="AE10" s="395"/>
      <c r="AF10" s="396"/>
      <c r="AG10" s="384" t="s">
        <v>118</v>
      </c>
      <c r="AH10" s="385"/>
      <c r="AI10" s="386"/>
      <c r="AJ10" s="384" t="s">
        <v>119</v>
      </c>
      <c r="AK10" s="386"/>
    </row>
    <row r="11" spans="1:37" ht="18" customHeight="1">
      <c r="A11" s="380"/>
      <c r="B11" s="380"/>
      <c r="C11" s="34"/>
      <c r="D11" s="35"/>
      <c r="E11" s="33" t="s">
        <v>23</v>
      </c>
      <c r="F11" s="82">
        <v>64995</v>
      </c>
      <c r="G11" s="83">
        <f t="shared" si="0"/>
        <v>16.00676768945467</v>
      </c>
      <c r="H11" s="114">
        <v>63754</v>
      </c>
      <c r="I11" s="226">
        <f t="shared" si="1"/>
        <v>1.9465445305392626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AA11" s="393"/>
      <c r="AB11" s="393"/>
      <c r="AC11" s="390"/>
      <c r="AD11" s="148"/>
      <c r="AE11" s="147" t="s">
        <v>120</v>
      </c>
      <c r="AF11" s="147" t="s">
        <v>121</v>
      </c>
      <c r="AG11" s="148"/>
      <c r="AH11" s="147" t="s">
        <v>122</v>
      </c>
      <c r="AI11" s="147" t="s">
        <v>123</v>
      </c>
      <c r="AJ11" s="148"/>
      <c r="AK11" s="153" t="s">
        <v>124</v>
      </c>
    </row>
    <row r="12" spans="1:38" ht="18" customHeight="1">
      <c r="A12" s="380"/>
      <c r="B12" s="380"/>
      <c r="C12" s="34"/>
      <c r="D12" s="36"/>
      <c r="E12" s="33" t="s">
        <v>24</v>
      </c>
      <c r="F12" s="82">
        <v>13078</v>
      </c>
      <c r="G12" s="83">
        <f t="shared" si="0"/>
        <v>3.2208094136885634</v>
      </c>
      <c r="H12" s="114">
        <v>14492</v>
      </c>
      <c r="I12" s="226">
        <f t="shared" si="1"/>
        <v>-9.757107369583217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AA12" s="149" t="str">
        <f>E1</f>
        <v>千葉市</v>
      </c>
      <c r="AB12" s="149" t="s">
        <v>130</v>
      </c>
      <c r="AC12" s="150">
        <f>F40</f>
        <v>400622</v>
      </c>
      <c r="AD12" s="150">
        <f>F23</f>
        <v>210273</v>
      </c>
      <c r="AE12" s="150">
        <f>F24</f>
        <v>53903</v>
      </c>
      <c r="AF12" s="150">
        <f>F26</f>
        <v>56413</v>
      </c>
      <c r="AG12" s="150">
        <f>F27</f>
        <v>154338</v>
      </c>
      <c r="AH12" s="150">
        <f>F28</f>
        <v>49916</v>
      </c>
      <c r="AI12" s="150">
        <f>F32</f>
        <v>7105</v>
      </c>
      <c r="AJ12" s="150">
        <f>F34</f>
        <v>36011</v>
      </c>
      <c r="AK12" s="150">
        <f>F35</f>
        <v>35952</v>
      </c>
      <c r="AL12" s="154"/>
    </row>
    <row r="13" spans="1:37" ht="18" customHeight="1">
      <c r="A13" s="380"/>
      <c r="B13" s="380"/>
      <c r="C13" s="11"/>
      <c r="D13" s="31" t="s">
        <v>25</v>
      </c>
      <c r="E13" s="32"/>
      <c r="F13" s="86">
        <v>67800</v>
      </c>
      <c r="G13" s="87">
        <f t="shared" si="0"/>
        <v>16.697574418724926</v>
      </c>
      <c r="H13" s="118">
        <v>66830</v>
      </c>
      <c r="I13" s="227">
        <f t="shared" si="1"/>
        <v>1.4514439622923758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AA13" s="149" t="str">
        <f>E1</f>
        <v>千葉市</v>
      </c>
      <c r="AB13" s="149" t="s">
        <v>114</v>
      </c>
      <c r="AC13" s="152"/>
      <c r="AD13" s="152">
        <f>G23</f>
        <v>52.486633285241446</v>
      </c>
      <c r="AE13" s="152">
        <f>G24</f>
        <v>13.454827742859854</v>
      </c>
      <c r="AF13" s="152">
        <f>G26</f>
        <v>14.081353495314787</v>
      </c>
      <c r="AG13" s="152">
        <f>G27</f>
        <v>38.52459425593203</v>
      </c>
      <c r="AH13" s="152">
        <f>G28</f>
        <v>12.459625282685424</v>
      </c>
      <c r="AI13" s="152">
        <f>G32</f>
        <v>1.7734922195985243</v>
      </c>
      <c r="AJ13" s="152">
        <f>G34</f>
        <v>8.988772458826524</v>
      </c>
      <c r="AK13" s="152">
        <f>G35</f>
        <v>8.97404535946603</v>
      </c>
    </row>
    <row r="14" spans="1:37" ht="18" customHeight="1">
      <c r="A14" s="380"/>
      <c r="B14" s="380"/>
      <c r="C14" s="52" t="s">
        <v>4</v>
      </c>
      <c r="D14" s="53"/>
      <c r="E14" s="54"/>
      <c r="F14" s="82">
        <v>2614</v>
      </c>
      <c r="G14" s="83">
        <f t="shared" si="0"/>
        <v>0.6437678396835834</v>
      </c>
      <c r="H14" s="114">
        <v>2668</v>
      </c>
      <c r="I14" s="226">
        <f t="shared" si="1"/>
        <v>-2.0239880059970017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AA14" s="149" t="str">
        <f>E1</f>
        <v>千葉市</v>
      </c>
      <c r="AB14" s="149" t="s">
        <v>115</v>
      </c>
      <c r="AC14" s="152">
        <f>I40</f>
        <v>3.605833262214908</v>
      </c>
      <c r="AD14" s="152">
        <f>I23</f>
        <v>1.4248573454434865</v>
      </c>
      <c r="AE14" s="152">
        <f>I24</f>
        <v>-0.5699845052755892</v>
      </c>
      <c r="AF14" s="152">
        <f>I26</f>
        <v>-3.892807250672936</v>
      </c>
      <c r="AG14" s="152">
        <f>I27</f>
        <v>4.618200305033038</v>
      </c>
      <c r="AH14" s="152">
        <f>I28</f>
        <v>3.924548728945898</v>
      </c>
      <c r="AI14" s="152">
        <f>I32</f>
        <v>60.819375282933464</v>
      </c>
      <c r="AJ14" s="152">
        <f>I34</f>
        <v>13.117637820009431</v>
      </c>
      <c r="AK14" s="152">
        <f>I35</f>
        <v>12.932307209046655</v>
      </c>
    </row>
    <row r="15" spans="1:25" ht="18" customHeight="1">
      <c r="A15" s="380"/>
      <c r="B15" s="380"/>
      <c r="C15" s="52" t="s">
        <v>5</v>
      </c>
      <c r="D15" s="53"/>
      <c r="E15" s="54"/>
      <c r="F15" s="82">
        <v>9713</v>
      </c>
      <c r="G15" s="83">
        <f t="shared" si="0"/>
        <v>2.392087615473086</v>
      </c>
      <c r="H15" s="114">
        <v>8456</v>
      </c>
      <c r="I15" s="226">
        <f t="shared" si="1"/>
        <v>14.865184484389783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</row>
    <row r="16" spans="1:25" ht="18" customHeight="1">
      <c r="A16" s="380"/>
      <c r="B16" s="380"/>
      <c r="C16" s="52" t="s">
        <v>26</v>
      </c>
      <c r="D16" s="53"/>
      <c r="E16" s="54"/>
      <c r="F16" s="82">
        <f>6134+4866</f>
        <v>11000</v>
      </c>
      <c r="G16" s="83">
        <f t="shared" si="0"/>
        <v>2.7090459971382623</v>
      </c>
      <c r="H16" s="114">
        <v>10597</v>
      </c>
      <c r="I16" s="226">
        <f t="shared" si="1"/>
        <v>3.8029631027649335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8" customHeight="1">
      <c r="A17" s="380"/>
      <c r="B17" s="380"/>
      <c r="C17" s="52" t="s">
        <v>6</v>
      </c>
      <c r="D17" s="53"/>
      <c r="E17" s="54"/>
      <c r="F17" s="82">
        <v>64802</v>
      </c>
      <c r="G17" s="83">
        <f t="shared" si="0"/>
        <v>15.959236246050335</v>
      </c>
      <c r="H17" s="114">
        <v>62402</v>
      </c>
      <c r="I17" s="226">
        <f t="shared" si="1"/>
        <v>3.8460305759430824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</row>
    <row r="18" spans="1:25" ht="18" customHeight="1">
      <c r="A18" s="380"/>
      <c r="B18" s="380"/>
      <c r="C18" s="52" t="s">
        <v>27</v>
      </c>
      <c r="D18" s="53"/>
      <c r="E18" s="54"/>
      <c r="F18" s="82">
        <v>15464</v>
      </c>
      <c r="G18" s="83">
        <f t="shared" si="0"/>
        <v>3.808426118158735</v>
      </c>
      <c r="H18" s="114">
        <v>15198</v>
      </c>
      <c r="I18" s="226">
        <f t="shared" si="1"/>
        <v>1.7502302934596647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</row>
    <row r="19" spans="1:25" ht="18" customHeight="1">
      <c r="A19" s="380"/>
      <c r="B19" s="380"/>
      <c r="C19" s="52" t="s">
        <v>28</v>
      </c>
      <c r="D19" s="53"/>
      <c r="E19" s="54"/>
      <c r="F19" s="82">
        <v>1718</v>
      </c>
      <c r="G19" s="83">
        <f t="shared" si="0"/>
        <v>0.4231037293712304</v>
      </c>
      <c r="H19" s="114">
        <v>2811</v>
      </c>
      <c r="I19" s="226">
        <f t="shared" si="1"/>
        <v>-38.882959800782636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ht="18" customHeight="1">
      <c r="A20" s="380"/>
      <c r="B20" s="380"/>
      <c r="C20" s="52" t="s">
        <v>7</v>
      </c>
      <c r="D20" s="53"/>
      <c r="E20" s="54"/>
      <c r="F20" s="82">
        <v>41250</v>
      </c>
      <c r="G20" s="83">
        <f t="shared" si="0"/>
        <v>10.158922489268484</v>
      </c>
      <c r="H20" s="114">
        <v>39972</v>
      </c>
      <c r="I20" s="226">
        <f t="shared" si="1"/>
        <v>3.197238066646646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18" customHeight="1">
      <c r="A21" s="380"/>
      <c r="B21" s="380"/>
      <c r="C21" s="57" t="s">
        <v>8</v>
      </c>
      <c r="D21" s="58"/>
      <c r="E21" s="56"/>
      <c r="F21" s="90">
        <f>406047-SUM(F9,F14:F20)</f>
        <v>82793</v>
      </c>
      <c r="G21" s="91">
        <f t="shared" si="0"/>
        <v>20.39000411282438</v>
      </c>
      <c r="H21" s="218">
        <v>76627</v>
      </c>
      <c r="I21" s="228">
        <f t="shared" si="1"/>
        <v>8.046772025526261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</row>
    <row r="22" spans="1:25" ht="18" customHeight="1">
      <c r="A22" s="380"/>
      <c r="B22" s="381"/>
      <c r="C22" s="59" t="s">
        <v>9</v>
      </c>
      <c r="D22" s="37"/>
      <c r="E22" s="60"/>
      <c r="F22" s="94">
        <f>SUM(F9,F14:F21)</f>
        <v>406047</v>
      </c>
      <c r="G22" s="95">
        <f t="shared" si="0"/>
        <v>100</v>
      </c>
      <c r="H22" s="94">
        <v>394266</v>
      </c>
      <c r="I22" s="229">
        <f t="shared" si="1"/>
        <v>2.9880841868180408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</row>
    <row r="23" spans="1:25" ht="18" customHeight="1">
      <c r="A23" s="380"/>
      <c r="B23" s="379" t="s">
        <v>82</v>
      </c>
      <c r="C23" s="4" t="s">
        <v>10</v>
      </c>
      <c r="D23" s="5"/>
      <c r="E23" s="23"/>
      <c r="F23" s="74">
        <f>SUM(F24:F26)</f>
        <v>210273</v>
      </c>
      <c r="G23" s="75">
        <f aca="true" t="shared" si="2" ref="G23:G40">F23/$F$40*100</f>
        <v>52.486633285241446</v>
      </c>
      <c r="H23" s="128">
        <v>207319</v>
      </c>
      <c r="I23" s="230">
        <f t="shared" si="1"/>
        <v>1.4248573454434865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</row>
    <row r="24" spans="1:25" ht="18" customHeight="1">
      <c r="A24" s="380"/>
      <c r="B24" s="380"/>
      <c r="C24" s="8"/>
      <c r="D24" s="10" t="s">
        <v>11</v>
      </c>
      <c r="E24" s="38"/>
      <c r="F24" s="82">
        <v>53903</v>
      </c>
      <c r="G24" s="83">
        <f t="shared" si="2"/>
        <v>13.454827742859854</v>
      </c>
      <c r="H24" s="114">
        <v>54212</v>
      </c>
      <c r="I24" s="226">
        <f t="shared" si="1"/>
        <v>-0.5699845052755892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</row>
    <row r="25" spans="1:25" ht="18" customHeight="1">
      <c r="A25" s="380"/>
      <c r="B25" s="380"/>
      <c r="C25" s="8"/>
      <c r="D25" s="10" t="s">
        <v>29</v>
      </c>
      <c r="E25" s="38"/>
      <c r="F25" s="82">
        <v>99957</v>
      </c>
      <c r="G25" s="83">
        <f t="shared" si="2"/>
        <v>24.95045204706681</v>
      </c>
      <c r="H25" s="114">
        <v>94409</v>
      </c>
      <c r="I25" s="226">
        <f t="shared" si="1"/>
        <v>5.8765583789681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</row>
    <row r="26" spans="1:25" ht="18" customHeight="1">
      <c r="A26" s="380"/>
      <c r="B26" s="380"/>
      <c r="C26" s="11"/>
      <c r="D26" s="10" t="s">
        <v>12</v>
      </c>
      <c r="E26" s="38"/>
      <c r="F26" s="82">
        <v>56413</v>
      </c>
      <c r="G26" s="83">
        <f t="shared" si="2"/>
        <v>14.081353495314787</v>
      </c>
      <c r="H26" s="114">
        <v>58698</v>
      </c>
      <c r="I26" s="226">
        <f t="shared" si="1"/>
        <v>-3.892807250672936</v>
      </c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</row>
    <row r="27" spans="1:25" ht="18" customHeight="1">
      <c r="A27" s="380"/>
      <c r="B27" s="380"/>
      <c r="C27" s="8" t="s">
        <v>13</v>
      </c>
      <c r="D27" s="14"/>
      <c r="E27" s="25"/>
      <c r="F27" s="74">
        <f>SUM(F28:F33)</f>
        <v>154338</v>
      </c>
      <c r="G27" s="75">
        <f t="shared" si="2"/>
        <v>38.52459425593203</v>
      </c>
      <c r="H27" s="128">
        <v>147525</v>
      </c>
      <c r="I27" s="230">
        <f t="shared" si="1"/>
        <v>4.618200305033038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pans="1:25" ht="18" customHeight="1">
      <c r="A28" s="380"/>
      <c r="B28" s="380"/>
      <c r="C28" s="8"/>
      <c r="D28" s="10" t="s">
        <v>14</v>
      </c>
      <c r="E28" s="38"/>
      <c r="F28" s="82">
        <v>49916</v>
      </c>
      <c r="G28" s="83">
        <f t="shared" si="2"/>
        <v>12.459625282685424</v>
      </c>
      <c r="H28" s="114">
        <v>48031</v>
      </c>
      <c r="I28" s="226">
        <f t="shared" si="1"/>
        <v>3.924548728945898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1:25" ht="18" customHeight="1">
      <c r="A29" s="380"/>
      <c r="B29" s="380"/>
      <c r="C29" s="8"/>
      <c r="D29" s="10" t="s">
        <v>30</v>
      </c>
      <c r="E29" s="38"/>
      <c r="F29" s="82">
        <v>7171</v>
      </c>
      <c r="G29" s="83">
        <f t="shared" si="2"/>
        <v>1.7899666019339926</v>
      </c>
      <c r="H29" s="114">
        <v>7129</v>
      </c>
      <c r="I29" s="226">
        <f t="shared" si="1"/>
        <v>0.5891429372983481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1:25" ht="18" customHeight="1">
      <c r="A30" s="380"/>
      <c r="B30" s="380"/>
      <c r="C30" s="8"/>
      <c r="D30" s="10" t="s">
        <v>31</v>
      </c>
      <c r="E30" s="38"/>
      <c r="F30" s="82">
        <v>27699</v>
      </c>
      <c r="G30" s="83">
        <f t="shared" si="2"/>
        <v>6.913998731971784</v>
      </c>
      <c r="H30" s="114">
        <v>28013</v>
      </c>
      <c r="I30" s="226">
        <f t="shared" si="1"/>
        <v>-1.1209081497876028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ht="18" customHeight="1">
      <c r="A31" s="380"/>
      <c r="B31" s="380"/>
      <c r="C31" s="8"/>
      <c r="D31" s="10" t="s">
        <v>32</v>
      </c>
      <c r="E31" s="38"/>
      <c r="F31" s="82">
        <v>27951</v>
      </c>
      <c r="G31" s="83">
        <f t="shared" si="2"/>
        <v>6.976900919070844</v>
      </c>
      <c r="H31" s="114">
        <v>27253</v>
      </c>
      <c r="I31" s="226">
        <f t="shared" si="1"/>
        <v>2.5611859244853763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ht="18" customHeight="1">
      <c r="A32" s="380"/>
      <c r="B32" s="380"/>
      <c r="C32" s="8"/>
      <c r="D32" s="10" t="s">
        <v>15</v>
      </c>
      <c r="E32" s="38"/>
      <c r="F32" s="82">
        <v>7105</v>
      </c>
      <c r="G32" s="83">
        <f t="shared" si="2"/>
        <v>1.7734922195985243</v>
      </c>
      <c r="H32" s="114">
        <v>4418</v>
      </c>
      <c r="I32" s="226">
        <f t="shared" si="1"/>
        <v>60.819375282933464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18" customHeight="1">
      <c r="A33" s="380"/>
      <c r="B33" s="380"/>
      <c r="C33" s="11"/>
      <c r="D33" s="10" t="s">
        <v>33</v>
      </c>
      <c r="E33" s="38"/>
      <c r="F33" s="82">
        <f>34495+1</f>
        <v>34496</v>
      </c>
      <c r="G33" s="83">
        <f t="shared" si="2"/>
        <v>8.610610500671456</v>
      </c>
      <c r="H33" s="114">
        <v>32681</v>
      </c>
      <c r="I33" s="226">
        <f t="shared" si="1"/>
        <v>5.553685627734772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</row>
    <row r="34" spans="1:25" ht="18" customHeight="1">
      <c r="A34" s="380"/>
      <c r="B34" s="380"/>
      <c r="C34" s="8" t="s">
        <v>16</v>
      </c>
      <c r="D34" s="14"/>
      <c r="E34" s="25"/>
      <c r="F34" s="74">
        <f>F35+F38</f>
        <v>36011</v>
      </c>
      <c r="G34" s="75">
        <f t="shared" si="2"/>
        <v>8.988772458826524</v>
      </c>
      <c r="H34" s="128">
        <v>31835</v>
      </c>
      <c r="I34" s="230">
        <f t="shared" si="1"/>
        <v>13.117637820009431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</row>
    <row r="35" spans="1:25" ht="18" customHeight="1">
      <c r="A35" s="380"/>
      <c r="B35" s="380"/>
      <c r="C35" s="8"/>
      <c r="D35" s="39" t="s">
        <v>17</v>
      </c>
      <c r="E35" s="40"/>
      <c r="F35" s="78">
        <v>35952</v>
      </c>
      <c r="G35" s="79">
        <f t="shared" si="2"/>
        <v>8.97404535946603</v>
      </c>
      <c r="H35" s="121">
        <v>31835</v>
      </c>
      <c r="I35" s="225">
        <f t="shared" si="1"/>
        <v>12.932307209046655</v>
      </c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1:25" ht="18" customHeight="1">
      <c r="A36" s="380"/>
      <c r="B36" s="380"/>
      <c r="C36" s="8"/>
      <c r="D36" s="41"/>
      <c r="E36" s="142" t="s">
        <v>102</v>
      </c>
      <c r="F36" s="82">
        <v>14550</v>
      </c>
      <c r="G36" s="83">
        <f t="shared" si="2"/>
        <v>3.631852469410067</v>
      </c>
      <c r="H36" s="114">
        <v>11265</v>
      </c>
      <c r="I36" s="226">
        <f t="shared" si="1"/>
        <v>29.161118508655125</v>
      </c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5" ht="18" customHeight="1">
      <c r="A37" s="380"/>
      <c r="B37" s="380"/>
      <c r="C37" s="8"/>
      <c r="D37" s="12"/>
      <c r="E37" s="33" t="s">
        <v>34</v>
      </c>
      <c r="F37" s="82">
        <v>21402</v>
      </c>
      <c r="G37" s="83">
        <f t="shared" si="2"/>
        <v>5.342192890055963</v>
      </c>
      <c r="H37" s="114">
        <v>20570</v>
      </c>
      <c r="I37" s="226">
        <f t="shared" si="1"/>
        <v>4.044725328147791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8" customHeight="1">
      <c r="A38" s="380"/>
      <c r="B38" s="380"/>
      <c r="C38" s="8"/>
      <c r="D38" s="61" t="s">
        <v>35</v>
      </c>
      <c r="E38" s="54"/>
      <c r="F38" s="82">
        <v>59</v>
      </c>
      <c r="G38" s="83">
        <f t="shared" si="2"/>
        <v>0.014727099360494433</v>
      </c>
      <c r="H38" s="114">
        <v>0</v>
      </c>
      <c r="I38" s="226" t="e">
        <f t="shared" si="1"/>
        <v>#DIV/0!</v>
      </c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18" customHeight="1">
      <c r="A39" s="380"/>
      <c r="B39" s="380"/>
      <c r="C39" s="6"/>
      <c r="D39" s="55" t="s">
        <v>36</v>
      </c>
      <c r="E39" s="56"/>
      <c r="F39" s="218">
        <v>0</v>
      </c>
      <c r="G39" s="91">
        <f t="shared" si="2"/>
        <v>0</v>
      </c>
      <c r="H39" s="218">
        <v>0</v>
      </c>
      <c r="I39" s="228" t="e">
        <f t="shared" si="1"/>
        <v>#DIV/0!</v>
      </c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1:25" ht="18" customHeight="1">
      <c r="A40" s="381"/>
      <c r="B40" s="381"/>
      <c r="C40" s="6" t="s">
        <v>18</v>
      </c>
      <c r="D40" s="7"/>
      <c r="E40" s="24"/>
      <c r="F40" s="94">
        <f>SUM(F23,F27,F34)</f>
        <v>400622</v>
      </c>
      <c r="G40" s="95">
        <f t="shared" si="2"/>
        <v>100</v>
      </c>
      <c r="H40" s="94">
        <v>386679</v>
      </c>
      <c r="I40" s="229">
        <f t="shared" si="1"/>
        <v>3.605833262214908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ht="18" customHeight="1">
      <c r="A41" s="140" t="s">
        <v>19</v>
      </c>
    </row>
    <row r="42" ht="18" customHeight="1">
      <c r="A42" s="141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62" t="s">
        <v>0</v>
      </c>
      <c r="B1" s="162"/>
      <c r="C1" s="104" t="s">
        <v>305</v>
      </c>
      <c r="D1" s="163"/>
      <c r="E1" s="163"/>
      <c r="AA1" s="1" t="str">
        <f>C1</f>
        <v>千葉市</v>
      </c>
      <c r="AB1" s="1" t="s">
        <v>133</v>
      </c>
      <c r="AC1" s="1" t="s">
        <v>134</v>
      </c>
      <c r="AD1" s="164" t="s">
        <v>135</v>
      </c>
      <c r="AE1" s="1" t="s">
        <v>136</v>
      </c>
      <c r="AF1" s="1" t="s">
        <v>137</v>
      </c>
      <c r="AG1" s="1" t="s">
        <v>138</v>
      </c>
      <c r="AH1" s="1" t="s">
        <v>139</v>
      </c>
      <c r="AI1" s="1" t="s">
        <v>140</v>
      </c>
      <c r="AJ1" s="1" t="s">
        <v>141</v>
      </c>
      <c r="AK1" s="1" t="s">
        <v>142</v>
      </c>
      <c r="AL1" s="1" t="s">
        <v>143</v>
      </c>
      <c r="AM1" s="1" t="s">
        <v>144</v>
      </c>
      <c r="AN1" s="1" t="s">
        <v>145</v>
      </c>
      <c r="AO1" s="1" t="s">
        <v>146</v>
      </c>
      <c r="AP1" s="1" t="s">
        <v>123</v>
      </c>
      <c r="AQ1" s="1" t="s">
        <v>147</v>
      </c>
      <c r="AR1" s="1" t="s">
        <v>148</v>
      </c>
      <c r="AS1" s="1" t="s">
        <v>149</v>
      </c>
    </row>
    <row r="2" spans="27:45" ht="13.5">
      <c r="AA2" s="1" t="s">
        <v>150</v>
      </c>
      <c r="AB2" s="165">
        <f>I7</f>
        <v>406047</v>
      </c>
      <c r="AC2" s="165">
        <f>I9</f>
        <v>400622</v>
      </c>
      <c r="AD2" s="165">
        <f>I10</f>
        <v>5425</v>
      </c>
      <c r="AE2" s="165">
        <f>I11</f>
        <v>598</v>
      </c>
      <c r="AF2" s="165">
        <f>I12</f>
        <v>4827</v>
      </c>
      <c r="AG2" s="165">
        <f>I13</f>
        <v>287</v>
      </c>
      <c r="AH2" s="1">
        <f>I14</f>
        <v>0</v>
      </c>
      <c r="AI2" s="165">
        <f>I15</f>
        <v>1948</v>
      </c>
      <c r="AJ2" s="165">
        <f>I25</f>
        <v>214916</v>
      </c>
      <c r="AK2" s="166">
        <f>I26</f>
        <v>0.953</v>
      </c>
      <c r="AL2" s="167">
        <f>I27</f>
        <v>2.2</v>
      </c>
      <c r="AM2" s="167">
        <f>I28</f>
        <v>96.1</v>
      </c>
      <c r="AN2" s="167">
        <f>I29</f>
        <v>61.2</v>
      </c>
      <c r="AO2" s="167">
        <f>I33</f>
        <v>186.2</v>
      </c>
      <c r="AP2" s="165">
        <f>I16</f>
        <v>20241</v>
      </c>
      <c r="AQ2" s="165">
        <f>I17</f>
        <v>95265</v>
      </c>
      <c r="AR2" s="165">
        <f>I18</f>
        <v>708741</v>
      </c>
      <c r="AS2" s="168">
        <f>I21</f>
        <v>3.687472947287201</v>
      </c>
    </row>
    <row r="3" spans="27:45" ht="13.5">
      <c r="AA3" s="1" t="s">
        <v>151</v>
      </c>
      <c r="AB3" s="165">
        <f>H7</f>
        <v>394266</v>
      </c>
      <c r="AC3" s="165">
        <f>H9</f>
        <v>386679</v>
      </c>
      <c r="AD3" s="165">
        <f>H10</f>
        <v>7587</v>
      </c>
      <c r="AE3" s="165">
        <f>H11</f>
        <v>3046</v>
      </c>
      <c r="AF3" s="165">
        <f>H12</f>
        <v>4541</v>
      </c>
      <c r="AG3" s="165">
        <f>H13</f>
        <v>1569</v>
      </c>
      <c r="AH3" s="1">
        <f>H14</f>
        <v>0</v>
      </c>
      <c r="AI3" s="165">
        <f>H15</f>
        <v>3346</v>
      </c>
      <c r="AJ3" s="165">
        <f>H25</f>
        <v>210635</v>
      </c>
      <c r="AK3" s="166">
        <f>H26</f>
        <v>0.954</v>
      </c>
      <c r="AL3" s="167">
        <f>H27</f>
        <v>2.2</v>
      </c>
      <c r="AM3" s="167">
        <f>H28</f>
        <v>95.7</v>
      </c>
      <c r="AN3" s="167">
        <f>H29</f>
        <v>60.5</v>
      </c>
      <c r="AO3" s="167">
        <f>H33</f>
        <v>208.7</v>
      </c>
      <c r="AP3" s="165">
        <f>H16</f>
        <v>16839</v>
      </c>
      <c r="AQ3" s="165">
        <f>H17</f>
        <v>108718</v>
      </c>
      <c r="AR3" s="165">
        <f>H18</f>
        <v>715089</v>
      </c>
      <c r="AS3" s="168">
        <f>H21</f>
        <v>3.7936938503993645</v>
      </c>
    </row>
    <row r="4" spans="1:44" ht="13.5">
      <c r="A4" s="21" t="s">
        <v>152</v>
      </c>
      <c r="AP4" s="165"/>
      <c r="AQ4" s="165"/>
      <c r="AR4" s="165"/>
    </row>
    <row r="5" ht="13.5">
      <c r="I5" s="169" t="s">
        <v>153</v>
      </c>
    </row>
    <row r="6" spans="1:9" s="156" customFormat="1" ht="29.25" customHeight="1">
      <c r="A6" s="170" t="s">
        <v>154</v>
      </c>
      <c r="B6" s="171"/>
      <c r="C6" s="171"/>
      <c r="D6" s="172"/>
      <c r="E6" s="147" t="s">
        <v>270</v>
      </c>
      <c r="F6" s="147" t="s">
        <v>271</v>
      </c>
      <c r="G6" s="147" t="s">
        <v>273</v>
      </c>
      <c r="H6" s="147" t="s">
        <v>274</v>
      </c>
      <c r="I6" s="147" t="s">
        <v>281</v>
      </c>
    </row>
    <row r="7" spans="1:9" ht="27" customHeight="1">
      <c r="A7" s="379" t="s">
        <v>155</v>
      </c>
      <c r="B7" s="47" t="s">
        <v>156</v>
      </c>
      <c r="C7" s="48"/>
      <c r="D7" s="97" t="s">
        <v>157</v>
      </c>
      <c r="E7" s="336">
        <v>371677</v>
      </c>
      <c r="F7" s="173">
        <v>366467</v>
      </c>
      <c r="G7" s="173">
        <v>381231</v>
      </c>
      <c r="H7" s="337">
        <v>394266</v>
      </c>
      <c r="I7" s="337">
        <v>406047</v>
      </c>
    </row>
    <row r="8" spans="1:9" ht="27" customHeight="1">
      <c r="A8" s="380"/>
      <c r="B8" s="26"/>
      <c r="C8" s="61" t="s">
        <v>158</v>
      </c>
      <c r="D8" s="98" t="s">
        <v>38</v>
      </c>
      <c r="E8" s="338">
        <v>196139</v>
      </c>
      <c r="F8" s="339">
        <v>199121</v>
      </c>
      <c r="G8" s="340">
        <v>202486</v>
      </c>
      <c r="H8" s="340">
        <v>212713</v>
      </c>
      <c r="I8" s="338">
        <v>212548</v>
      </c>
    </row>
    <row r="9" spans="1:9" ht="27" customHeight="1">
      <c r="A9" s="380"/>
      <c r="B9" s="52" t="s">
        <v>159</v>
      </c>
      <c r="C9" s="53"/>
      <c r="D9" s="99"/>
      <c r="E9" s="341">
        <v>369781</v>
      </c>
      <c r="F9" s="342">
        <v>363315</v>
      </c>
      <c r="G9" s="342">
        <v>377952</v>
      </c>
      <c r="H9" s="343">
        <v>386679</v>
      </c>
      <c r="I9" s="355">
        <v>400622</v>
      </c>
    </row>
    <row r="10" spans="1:9" ht="27" customHeight="1">
      <c r="A10" s="380"/>
      <c r="B10" s="52" t="s">
        <v>160</v>
      </c>
      <c r="C10" s="53"/>
      <c r="D10" s="99"/>
      <c r="E10" s="344">
        <v>1897</v>
      </c>
      <c r="F10" s="342">
        <v>3152</v>
      </c>
      <c r="G10" s="342">
        <v>3279</v>
      </c>
      <c r="H10" s="343">
        <v>7587</v>
      </c>
      <c r="I10" s="375">
        <f>I7-I9</f>
        <v>5425</v>
      </c>
    </row>
    <row r="11" spans="1:9" ht="27" customHeight="1">
      <c r="A11" s="380"/>
      <c r="B11" s="52" t="s">
        <v>161</v>
      </c>
      <c r="C11" s="53"/>
      <c r="D11" s="99"/>
      <c r="E11" s="341">
        <v>872</v>
      </c>
      <c r="F11" s="342">
        <v>427</v>
      </c>
      <c r="G11" s="342">
        <v>307</v>
      </c>
      <c r="H11" s="343">
        <v>3046</v>
      </c>
      <c r="I11" s="355">
        <v>598</v>
      </c>
    </row>
    <row r="12" spans="1:9" ht="27" customHeight="1">
      <c r="A12" s="380"/>
      <c r="B12" s="52" t="s">
        <v>162</v>
      </c>
      <c r="C12" s="53"/>
      <c r="D12" s="99"/>
      <c r="E12" s="341">
        <v>1025</v>
      </c>
      <c r="F12" s="342">
        <v>2725</v>
      </c>
      <c r="G12" s="342">
        <v>2971</v>
      </c>
      <c r="H12" s="343">
        <v>4541</v>
      </c>
      <c r="I12" s="355">
        <f>I10-I11</f>
        <v>4827</v>
      </c>
    </row>
    <row r="13" spans="1:9" ht="27" customHeight="1">
      <c r="A13" s="380"/>
      <c r="B13" s="52" t="s">
        <v>163</v>
      </c>
      <c r="C13" s="53"/>
      <c r="D13" s="105"/>
      <c r="E13" s="345">
        <v>-115</v>
      </c>
      <c r="F13" s="346">
        <v>1700</v>
      </c>
      <c r="G13" s="346">
        <v>246</v>
      </c>
      <c r="H13" s="347">
        <v>1569</v>
      </c>
      <c r="I13" s="376">
        <v>287</v>
      </c>
    </row>
    <row r="14" spans="1:9" ht="27" customHeight="1">
      <c r="A14" s="380"/>
      <c r="B14" s="109" t="s">
        <v>164</v>
      </c>
      <c r="C14" s="68"/>
      <c r="D14" s="105"/>
      <c r="E14" s="345">
        <v>0</v>
      </c>
      <c r="F14" s="348">
        <v>0.14</v>
      </c>
      <c r="G14" s="346">
        <v>0</v>
      </c>
      <c r="H14" s="347">
        <v>0</v>
      </c>
      <c r="I14" s="347">
        <v>0</v>
      </c>
    </row>
    <row r="15" spans="1:9" ht="27" customHeight="1">
      <c r="A15" s="380"/>
      <c r="B15" s="57" t="s">
        <v>165</v>
      </c>
      <c r="C15" s="58"/>
      <c r="D15" s="175"/>
      <c r="E15" s="349">
        <v>-201</v>
      </c>
      <c r="F15" s="350">
        <v>3310</v>
      </c>
      <c r="G15" s="350">
        <v>228</v>
      </c>
      <c r="H15" s="351">
        <v>3346</v>
      </c>
      <c r="I15" s="358">
        <v>1948</v>
      </c>
    </row>
    <row r="16" spans="1:9" ht="27" customHeight="1">
      <c r="A16" s="380"/>
      <c r="B16" s="177" t="s">
        <v>166</v>
      </c>
      <c r="C16" s="178"/>
      <c r="D16" s="179" t="s">
        <v>39</v>
      </c>
      <c r="E16" s="352">
        <v>9710</v>
      </c>
      <c r="F16" s="353">
        <v>11375</v>
      </c>
      <c r="G16" s="354">
        <v>14483</v>
      </c>
      <c r="H16" s="353">
        <v>16839</v>
      </c>
      <c r="I16" s="352">
        <v>20241</v>
      </c>
    </row>
    <row r="17" spans="1:9" ht="27" customHeight="1">
      <c r="A17" s="380"/>
      <c r="B17" s="52" t="s">
        <v>167</v>
      </c>
      <c r="C17" s="53"/>
      <c r="D17" s="98" t="s">
        <v>40</v>
      </c>
      <c r="E17" s="355">
        <v>104757</v>
      </c>
      <c r="F17" s="343">
        <v>93848</v>
      </c>
      <c r="G17" s="342">
        <v>88226</v>
      </c>
      <c r="H17" s="343">
        <v>108718</v>
      </c>
      <c r="I17" s="355">
        <v>95265</v>
      </c>
    </row>
    <row r="18" spans="1:9" ht="27" customHeight="1">
      <c r="A18" s="380"/>
      <c r="B18" s="52" t="s">
        <v>168</v>
      </c>
      <c r="C18" s="53"/>
      <c r="D18" s="98" t="s">
        <v>41</v>
      </c>
      <c r="E18" s="341">
        <v>736919</v>
      </c>
      <c r="F18" s="343">
        <v>731340</v>
      </c>
      <c r="G18" s="342">
        <v>723896</v>
      </c>
      <c r="H18" s="343">
        <v>715089</v>
      </c>
      <c r="I18" s="355">
        <v>708741</v>
      </c>
    </row>
    <row r="19" spans="1:9" ht="27" customHeight="1">
      <c r="A19" s="380"/>
      <c r="B19" s="52" t="s">
        <v>169</v>
      </c>
      <c r="C19" s="53"/>
      <c r="D19" s="98" t="s">
        <v>170</v>
      </c>
      <c r="E19" s="174">
        <v>831966</v>
      </c>
      <c r="F19" s="356">
        <v>813813</v>
      </c>
      <c r="G19" s="174">
        <v>797639</v>
      </c>
      <c r="H19" s="356">
        <v>806968</v>
      </c>
      <c r="I19" s="356">
        <f>I17+I18-I16</f>
        <v>783765</v>
      </c>
    </row>
    <row r="20" spans="1:9" ht="27" customHeight="1">
      <c r="A20" s="380"/>
      <c r="B20" s="52" t="s">
        <v>171</v>
      </c>
      <c r="C20" s="53"/>
      <c r="D20" s="99" t="s">
        <v>172</v>
      </c>
      <c r="E20" s="180">
        <v>3.757126323678616</v>
      </c>
      <c r="F20" s="357">
        <v>3.6728421412106207</v>
      </c>
      <c r="G20" s="180">
        <v>3.575042225141491</v>
      </c>
      <c r="H20" s="357">
        <v>3.3617550408296624</v>
      </c>
      <c r="I20" s="357">
        <f>I18/I8</f>
        <v>3.3344985603251973</v>
      </c>
    </row>
    <row r="21" spans="1:9" ht="27" customHeight="1">
      <c r="A21" s="380"/>
      <c r="B21" s="52" t="s">
        <v>173</v>
      </c>
      <c r="C21" s="53"/>
      <c r="D21" s="99" t="s">
        <v>174</v>
      </c>
      <c r="E21" s="180">
        <v>4.241716333824481</v>
      </c>
      <c r="F21" s="357">
        <v>4.087027485800092</v>
      </c>
      <c r="G21" s="180">
        <v>3.93923036654386</v>
      </c>
      <c r="H21" s="357">
        <v>3.7936938503993645</v>
      </c>
      <c r="I21" s="357">
        <f>I19/I8</f>
        <v>3.687472947287201</v>
      </c>
    </row>
    <row r="22" spans="1:9" ht="27" customHeight="1">
      <c r="A22" s="380"/>
      <c r="B22" s="52" t="s">
        <v>175</v>
      </c>
      <c r="C22" s="53"/>
      <c r="D22" s="99" t="s">
        <v>176</v>
      </c>
      <c r="E22" s="174">
        <v>766227.9867200278</v>
      </c>
      <c r="F22" s="356">
        <v>760427.0968828666</v>
      </c>
      <c r="G22" s="174">
        <v>752687.0316475504</v>
      </c>
      <c r="H22" s="356">
        <v>735777.5943993201</v>
      </c>
      <c r="I22" s="356">
        <f>I18/I24*1000000</f>
        <v>729245.9372639888</v>
      </c>
    </row>
    <row r="23" spans="1:9" ht="27" customHeight="1">
      <c r="A23" s="380"/>
      <c r="B23" s="52" t="s">
        <v>177</v>
      </c>
      <c r="C23" s="53"/>
      <c r="D23" s="99" t="s">
        <v>178</v>
      </c>
      <c r="E23" s="174">
        <v>865055.227507385</v>
      </c>
      <c r="F23" s="356">
        <v>846180.2403745676</v>
      </c>
      <c r="G23" s="174">
        <v>829362.9626856903</v>
      </c>
      <c r="H23" s="356">
        <v>830314.7913018247</v>
      </c>
      <c r="I23" s="356">
        <f>I19/I24*1000000</f>
        <v>806440.4938048035</v>
      </c>
    </row>
    <row r="24" spans="1:9" ht="27" customHeight="1">
      <c r="A24" s="380"/>
      <c r="B24" s="181" t="s">
        <v>179</v>
      </c>
      <c r="C24" s="182"/>
      <c r="D24" s="183" t="s">
        <v>180</v>
      </c>
      <c r="E24" s="176">
        <v>961749</v>
      </c>
      <c r="F24" s="351">
        <v>961749</v>
      </c>
      <c r="G24" s="350">
        <v>961749</v>
      </c>
      <c r="H24" s="358">
        <v>971882</v>
      </c>
      <c r="I24" s="358">
        <f>H24</f>
        <v>971882</v>
      </c>
    </row>
    <row r="25" spans="1:9" ht="27" customHeight="1">
      <c r="A25" s="380"/>
      <c r="B25" s="11" t="s">
        <v>181</v>
      </c>
      <c r="C25" s="184"/>
      <c r="D25" s="185"/>
      <c r="E25" s="359">
        <v>202328</v>
      </c>
      <c r="F25" s="360">
        <v>205818</v>
      </c>
      <c r="G25" s="361">
        <v>206719</v>
      </c>
      <c r="H25" s="362">
        <v>210635</v>
      </c>
      <c r="I25" s="362">
        <v>214916</v>
      </c>
    </row>
    <row r="26" spans="1:9" ht="27" customHeight="1">
      <c r="A26" s="380"/>
      <c r="B26" s="186" t="s">
        <v>182</v>
      </c>
      <c r="C26" s="187"/>
      <c r="D26" s="188"/>
      <c r="E26" s="363">
        <v>0.951</v>
      </c>
      <c r="F26" s="364">
        <v>0.946</v>
      </c>
      <c r="G26" s="365">
        <v>0.953</v>
      </c>
      <c r="H26" s="363">
        <v>0.954</v>
      </c>
      <c r="I26" s="363">
        <v>0.953</v>
      </c>
    </row>
    <row r="27" spans="1:9" ht="27" customHeight="1">
      <c r="A27" s="380"/>
      <c r="B27" s="186" t="s">
        <v>183</v>
      </c>
      <c r="C27" s="187"/>
      <c r="D27" s="188"/>
      <c r="E27" s="366">
        <v>0.5</v>
      </c>
      <c r="F27" s="367">
        <v>1.3</v>
      </c>
      <c r="G27" s="368">
        <v>1.4</v>
      </c>
      <c r="H27" s="366">
        <v>2.2</v>
      </c>
      <c r="I27" s="366">
        <v>2.2</v>
      </c>
    </row>
    <row r="28" spans="1:9" ht="27" customHeight="1">
      <c r="A28" s="380"/>
      <c r="B28" s="186" t="s">
        <v>184</v>
      </c>
      <c r="C28" s="187"/>
      <c r="D28" s="188"/>
      <c r="E28" s="366">
        <v>97.5</v>
      </c>
      <c r="F28" s="367">
        <v>95.5</v>
      </c>
      <c r="G28" s="368">
        <v>97.4</v>
      </c>
      <c r="H28" s="366">
        <v>95.7</v>
      </c>
      <c r="I28" s="366">
        <v>96.1</v>
      </c>
    </row>
    <row r="29" spans="1:9" ht="27" customHeight="1">
      <c r="A29" s="380"/>
      <c r="B29" s="189" t="s">
        <v>185</v>
      </c>
      <c r="C29" s="190"/>
      <c r="D29" s="191"/>
      <c r="E29" s="369">
        <v>63</v>
      </c>
      <c r="F29" s="370">
        <v>63</v>
      </c>
      <c r="G29" s="370">
        <v>62.6</v>
      </c>
      <c r="H29" s="369">
        <v>60.5</v>
      </c>
      <c r="I29" s="377">
        <v>61.2</v>
      </c>
    </row>
    <row r="30" spans="1:9" ht="27" customHeight="1">
      <c r="A30" s="380"/>
      <c r="B30" s="379" t="s">
        <v>186</v>
      </c>
      <c r="C30" s="20" t="s">
        <v>187</v>
      </c>
      <c r="D30" s="192"/>
      <c r="E30" s="371">
        <v>0</v>
      </c>
      <c r="F30" s="372">
        <v>0</v>
      </c>
      <c r="G30" s="373">
        <v>0</v>
      </c>
      <c r="H30" s="372">
        <v>0</v>
      </c>
      <c r="I30" s="372">
        <v>0</v>
      </c>
    </row>
    <row r="31" spans="1:9" ht="27" customHeight="1">
      <c r="A31" s="380"/>
      <c r="B31" s="380"/>
      <c r="C31" s="186" t="s">
        <v>188</v>
      </c>
      <c r="D31" s="188"/>
      <c r="E31" s="374">
        <v>2.6</v>
      </c>
      <c r="F31" s="367">
        <v>0.83</v>
      </c>
      <c r="G31" s="368">
        <v>0</v>
      </c>
      <c r="H31" s="367">
        <v>0</v>
      </c>
      <c r="I31" s="367">
        <v>0</v>
      </c>
    </row>
    <row r="32" spans="1:9" ht="27" customHeight="1">
      <c r="A32" s="380"/>
      <c r="B32" s="380"/>
      <c r="C32" s="186" t="s">
        <v>189</v>
      </c>
      <c r="D32" s="188"/>
      <c r="E32" s="374">
        <v>19.5</v>
      </c>
      <c r="F32" s="367">
        <v>18.4</v>
      </c>
      <c r="G32" s="368">
        <v>18.4</v>
      </c>
      <c r="H32" s="366">
        <v>18</v>
      </c>
      <c r="I32" s="366">
        <v>17.3</v>
      </c>
    </row>
    <row r="33" spans="1:9" ht="27" customHeight="1">
      <c r="A33" s="381"/>
      <c r="B33" s="381"/>
      <c r="C33" s="189" t="s">
        <v>190</v>
      </c>
      <c r="D33" s="191"/>
      <c r="E33" s="369">
        <v>261.1</v>
      </c>
      <c r="F33" s="370">
        <v>248</v>
      </c>
      <c r="G33" s="370">
        <v>231.8</v>
      </c>
      <c r="H33" s="369">
        <v>208.7</v>
      </c>
      <c r="I33" s="369">
        <v>186.2</v>
      </c>
    </row>
    <row r="34" spans="1:9" ht="27" customHeight="1">
      <c r="A34" s="1" t="s">
        <v>282</v>
      </c>
      <c r="B34" s="14"/>
      <c r="C34" s="14"/>
      <c r="D34" s="14"/>
      <c r="E34" s="193"/>
      <c r="F34" s="193"/>
      <c r="G34" s="193"/>
      <c r="H34" s="193"/>
      <c r="I34" s="194"/>
    </row>
    <row r="35" ht="27" customHeight="1">
      <c r="A35" s="27" t="s">
        <v>191</v>
      </c>
    </row>
    <row r="36" ht="13.5">
      <c r="A36" s="19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:G6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4" t="s">
        <v>305</v>
      </c>
      <c r="E1" s="44"/>
      <c r="F1" s="44"/>
      <c r="G1" s="44"/>
    </row>
    <row r="2" ht="15" customHeight="1"/>
    <row r="3" spans="1:4" ht="15" customHeight="1">
      <c r="A3" s="45" t="s">
        <v>192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427" t="s">
        <v>45</v>
      </c>
      <c r="B6" s="428"/>
      <c r="C6" s="428"/>
      <c r="D6" s="428"/>
      <c r="E6" s="429"/>
      <c r="F6" s="401" t="s">
        <v>299</v>
      </c>
      <c r="G6" s="402"/>
      <c r="H6" s="401" t="s">
        <v>303</v>
      </c>
      <c r="I6" s="402"/>
      <c r="J6" s="401" t="s">
        <v>290</v>
      </c>
      <c r="K6" s="402"/>
      <c r="L6" s="403"/>
      <c r="M6" s="404"/>
      <c r="N6" s="403"/>
      <c r="O6" s="404"/>
    </row>
    <row r="7" spans="1:15" ht="15.75" customHeight="1">
      <c r="A7" s="430"/>
      <c r="B7" s="431"/>
      <c r="C7" s="431"/>
      <c r="D7" s="431"/>
      <c r="E7" s="432"/>
      <c r="F7" s="261" t="s">
        <v>288</v>
      </c>
      <c r="G7" s="262" t="s">
        <v>1</v>
      </c>
      <c r="H7" s="261" t="s">
        <v>288</v>
      </c>
      <c r="I7" s="262" t="s">
        <v>1</v>
      </c>
      <c r="J7" s="261" t="s">
        <v>288</v>
      </c>
      <c r="K7" s="262" t="s">
        <v>1</v>
      </c>
      <c r="L7" s="155" t="s">
        <v>284</v>
      </c>
      <c r="M7" s="51" t="s">
        <v>1</v>
      </c>
      <c r="N7" s="155" t="s">
        <v>284</v>
      </c>
      <c r="O7" s="231" t="s">
        <v>1</v>
      </c>
    </row>
    <row r="8" spans="1:25" ht="15.75" customHeight="1">
      <c r="A8" s="405" t="s">
        <v>84</v>
      </c>
      <c r="B8" s="47" t="s">
        <v>46</v>
      </c>
      <c r="C8" s="48"/>
      <c r="D8" s="48"/>
      <c r="E8" s="97" t="s">
        <v>37</v>
      </c>
      <c r="F8" s="263">
        <v>2177.68504</v>
      </c>
      <c r="G8" s="326">
        <v>2071.529679</v>
      </c>
      <c r="H8" s="263">
        <v>19073.433</v>
      </c>
      <c r="I8" s="330">
        <v>20508.806</v>
      </c>
      <c r="J8" s="263">
        <v>29153.623</v>
      </c>
      <c r="K8" s="264">
        <v>29182.277</v>
      </c>
      <c r="L8" s="110"/>
      <c r="M8" s="111"/>
      <c r="N8" s="110"/>
      <c r="O8" s="112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33"/>
      <c r="B9" s="14"/>
      <c r="C9" s="61" t="s">
        <v>47</v>
      </c>
      <c r="D9" s="53"/>
      <c r="E9" s="98" t="s">
        <v>38</v>
      </c>
      <c r="F9" s="254">
        <v>2127.547458</v>
      </c>
      <c r="G9" s="260">
        <v>2071.275679</v>
      </c>
      <c r="H9" s="254">
        <v>19066.113</v>
      </c>
      <c r="I9" s="332">
        <v>19658.894</v>
      </c>
      <c r="J9" s="254">
        <v>29093.645</v>
      </c>
      <c r="K9" s="265">
        <v>29089.984</v>
      </c>
      <c r="L9" s="113"/>
      <c r="M9" s="114"/>
      <c r="N9" s="113"/>
      <c r="O9" s="11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33"/>
      <c r="B10" s="11"/>
      <c r="C10" s="61" t="s">
        <v>48</v>
      </c>
      <c r="D10" s="53"/>
      <c r="E10" s="98" t="s">
        <v>39</v>
      </c>
      <c r="F10" s="254">
        <v>50.137582</v>
      </c>
      <c r="G10" s="260">
        <v>0.254</v>
      </c>
      <c r="H10" s="254">
        <v>7.32</v>
      </c>
      <c r="I10" s="332">
        <v>849.912</v>
      </c>
      <c r="J10" s="266">
        <v>59.978</v>
      </c>
      <c r="K10" s="267">
        <v>92.293</v>
      </c>
      <c r="L10" s="113"/>
      <c r="M10" s="114"/>
      <c r="N10" s="113"/>
      <c r="O10" s="11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33"/>
      <c r="B11" s="66" t="s">
        <v>49</v>
      </c>
      <c r="C11" s="67"/>
      <c r="D11" s="67"/>
      <c r="E11" s="100" t="s">
        <v>40</v>
      </c>
      <c r="F11" s="268">
        <v>2177.68504</v>
      </c>
      <c r="G11" s="325">
        <v>2071.529679</v>
      </c>
      <c r="H11" s="268">
        <v>21189.317000000003</v>
      </c>
      <c r="I11" s="333">
        <v>20877.051</v>
      </c>
      <c r="J11" s="268">
        <v>27310.737</v>
      </c>
      <c r="K11" s="269">
        <v>27568.96</v>
      </c>
      <c r="L11" s="117"/>
      <c r="M11" s="118"/>
      <c r="N11" s="117"/>
      <c r="O11" s="119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33"/>
      <c r="B12" s="8"/>
      <c r="C12" s="61" t="s">
        <v>50</v>
      </c>
      <c r="D12" s="53"/>
      <c r="E12" s="98" t="s">
        <v>41</v>
      </c>
      <c r="F12" s="254">
        <v>1967.156605</v>
      </c>
      <c r="G12" s="260">
        <v>2071.178738</v>
      </c>
      <c r="H12" s="268">
        <v>20686.704</v>
      </c>
      <c r="I12" s="332">
        <v>20163.702</v>
      </c>
      <c r="J12" s="268">
        <v>27308.994</v>
      </c>
      <c r="K12" s="265">
        <v>27563.518</v>
      </c>
      <c r="L12" s="113"/>
      <c r="M12" s="114"/>
      <c r="N12" s="113"/>
      <c r="O12" s="11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33"/>
      <c r="B13" s="14"/>
      <c r="C13" s="50" t="s">
        <v>51</v>
      </c>
      <c r="D13" s="68"/>
      <c r="E13" s="101" t="s">
        <v>42</v>
      </c>
      <c r="F13" s="276">
        <v>210.528435</v>
      </c>
      <c r="G13" s="324">
        <v>0.350941</v>
      </c>
      <c r="H13" s="266">
        <v>502.613</v>
      </c>
      <c r="I13" s="267">
        <v>713.35</v>
      </c>
      <c r="J13" s="266">
        <v>1.743</v>
      </c>
      <c r="K13" s="267">
        <v>5.442</v>
      </c>
      <c r="L13" s="120"/>
      <c r="M13" s="121"/>
      <c r="N13" s="120"/>
      <c r="O13" s="122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33"/>
      <c r="B14" s="52" t="s">
        <v>52</v>
      </c>
      <c r="C14" s="53"/>
      <c r="D14" s="53"/>
      <c r="E14" s="98" t="s">
        <v>193</v>
      </c>
      <c r="F14" s="258">
        <f>F9-F12</f>
        <v>160.3908530000001</v>
      </c>
      <c r="G14" s="255">
        <v>0.09694099999978789</v>
      </c>
      <c r="H14" s="258">
        <f>H9-H12</f>
        <v>-1620.5910000000003</v>
      </c>
      <c r="I14" s="255">
        <v>-504.8080000000009</v>
      </c>
      <c r="J14" s="258">
        <f aca="true" t="shared" si="0" ref="J14:O15">J9-J12</f>
        <v>1784.6510000000017</v>
      </c>
      <c r="K14" s="255">
        <v>1526.4660000000003</v>
      </c>
      <c r="L14" s="144">
        <f t="shared" si="0"/>
        <v>0</v>
      </c>
      <c r="M14" s="135">
        <f t="shared" si="0"/>
        <v>0</v>
      </c>
      <c r="N14" s="144">
        <f t="shared" si="0"/>
        <v>0</v>
      </c>
      <c r="O14" s="135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33"/>
      <c r="B15" s="52" t="s">
        <v>53</v>
      </c>
      <c r="C15" s="53"/>
      <c r="D15" s="53"/>
      <c r="E15" s="98" t="s">
        <v>194</v>
      </c>
      <c r="F15" s="258">
        <f>F10-F13</f>
        <v>-160.390853</v>
      </c>
      <c r="G15" s="255">
        <v>-0.096941</v>
      </c>
      <c r="H15" s="258">
        <f>H10-H13</f>
        <v>-495.293</v>
      </c>
      <c r="I15" s="255">
        <v>136.562</v>
      </c>
      <c r="J15" s="258">
        <f t="shared" si="0"/>
        <v>58.235</v>
      </c>
      <c r="K15" s="255">
        <v>86.851</v>
      </c>
      <c r="L15" s="144">
        <f t="shared" si="0"/>
        <v>0</v>
      </c>
      <c r="M15" s="135">
        <f t="shared" si="0"/>
        <v>0</v>
      </c>
      <c r="N15" s="144">
        <f t="shared" si="0"/>
        <v>0</v>
      </c>
      <c r="O15" s="13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33"/>
      <c r="B16" s="52" t="s">
        <v>54</v>
      </c>
      <c r="C16" s="53"/>
      <c r="D16" s="53"/>
      <c r="E16" s="98" t="s">
        <v>195</v>
      </c>
      <c r="F16" s="258">
        <f>F8-F11</f>
        <v>0</v>
      </c>
      <c r="G16" s="255">
        <v>0</v>
      </c>
      <c r="H16" s="258">
        <f>H8-H11</f>
        <v>-2115.884000000002</v>
      </c>
      <c r="I16" s="255">
        <v>-368.244999999999</v>
      </c>
      <c r="J16" s="258">
        <f aca="true" t="shared" si="1" ref="J16:O16">J8-J11</f>
        <v>1842.8859999999986</v>
      </c>
      <c r="K16" s="255">
        <v>1613.316999999999</v>
      </c>
      <c r="L16" s="144">
        <f t="shared" si="1"/>
        <v>0</v>
      </c>
      <c r="M16" s="135">
        <f t="shared" si="1"/>
        <v>0</v>
      </c>
      <c r="N16" s="144">
        <f t="shared" si="1"/>
        <v>0</v>
      </c>
      <c r="O16" s="135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33"/>
      <c r="B17" s="52" t="s">
        <v>55</v>
      </c>
      <c r="C17" s="53"/>
      <c r="D17" s="53"/>
      <c r="E17" s="43"/>
      <c r="F17" s="328">
        <v>0</v>
      </c>
      <c r="G17" s="329">
        <v>0</v>
      </c>
      <c r="H17" s="266">
        <v>6933.228</v>
      </c>
      <c r="I17" s="267">
        <v>4817.343</v>
      </c>
      <c r="J17" s="254"/>
      <c r="K17" s="265">
        <v>0</v>
      </c>
      <c r="L17" s="113"/>
      <c r="M17" s="114"/>
      <c r="N17" s="116"/>
      <c r="O17" s="123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34"/>
      <c r="B18" s="59" t="s">
        <v>56</v>
      </c>
      <c r="C18" s="37"/>
      <c r="D18" s="37"/>
      <c r="E18" s="15"/>
      <c r="F18" s="281">
        <v>0</v>
      </c>
      <c r="G18" s="282">
        <v>0</v>
      </c>
      <c r="H18" s="272" t="s">
        <v>304</v>
      </c>
      <c r="I18" s="273" t="s">
        <v>304</v>
      </c>
      <c r="J18" s="272"/>
      <c r="K18" s="273">
        <v>0</v>
      </c>
      <c r="L18" s="124"/>
      <c r="M18" s="125"/>
      <c r="N18" s="124"/>
      <c r="O18" s="126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33" t="s">
        <v>85</v>
      </c>
      <c r="B19" s="66" t="s">
        <v>57</v>
      </c>
      <c r="C19" s="69"/>
      <c r="D19" s="69"/>
      <c r="E19" s="102"/>
      <c r="F19" s="313">
        <v>803.126683</v>
      </c>
      <c r="G19" s="280">
        <v>868.030025</v>
      </c>
      <c r="H19" s="274">
        <v>1846.179</v>
      </c>
      <c r="I19" s="334">
        <v>3663.343</v>
      </c>
      <c r="J19" s="274">
        <v>15531.098</v>
      </c>
      <c r="K19" s="275">
        <v>13317.641</v>
      </c>
      <c r="L19" s="127"/>
      <c r="M19" s="128"/>
      <c r="N19" s="127"/>
      <c r="O19" s="129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33"/>
      <c r="B20" s="13"/>
      <c r="C20" s="61" t="s">
        <v>58</v>
      </c>
      <c r="D20" s="53"/>
      <c r="E20" s="98"/>
      <c r="F20" s="258">
        <v>170</v>
      </c>
      <c r="G20" s="255">
        <v>565</v>
      </c>
      <c r="H20" s="254">
        <v>905</v>
      </c>
      <c r="I20" s="332">
        <v>2744</v>
      </c>
      <c r="J20" s="254">
        <v>12279.1</v>
      </c>
      <c r="K20" s="267">
        <v>10254.3</v>
      </c>
      <c r="L20" s="113"/>
      <c r="M20" s="114"/>
      <c r="N20" s="113"/>
      <c r="O20" s="11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33"/>
      <c r="B21" s="26" t="s">
        <v>59</v>
      </c>
      <c r="C21" s="67"/>
      <c r="D21" s="67"/>
      <c r="E21" s="100" t="s">
        <v>196</v>
      </c>
      <c r="F21" s="327">
        <v>803.126683</v>
      </c>
      <c r="G21" s="279">
        <v>868.030025</v>
      </c>
      <c r="H21" s="268">
        <v>1846.179</v>
      </c>
      <c r="I21" s="333">
        <v>3663.343</v>
      </c>
      <c r="J21" s="268">
        <v>15360.998</v>
      </c>
      <c r="K21" s="269">
        <v>13163.041</v>
      </c>
      <c r="L21" s="117"/>
      <c r="M21" s="118"/>
      <c r="N21" s="117"/>
      <c r="O21" s="119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33"/>
      <c r="B22" s="66" t="s">
        <v>60</v>
      </c>
      <c r="C22" s="69"/>
      <c r="D22" s="69"/>
      <c r="E22" s="102" t="s">
        <v>197</v>
      </c>
      <c r="F22" s="313">
        <v>1518.980248</v>
      </c>
      <c r="G22" s="280">
        <v>1818.103044</v>
      </c>
      <c r="H22" s="274">
        <v>2891.361</v>
      </c>
      <c r="I22" s="334">
        <v>4369.489</v>
      </c>
      <c r="J22" s="274">
        <v>26098.693</v>
      </c>
      <c r="K22" s="275">
        <v>23515.404</v>
      </c>
      <c r="L22" s="127"/>
      <c r="M22" s="128"/>
      <c r="N22" s="127"/>
      <c r="O22" s="129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33"/>
      <c r="B23" s="8" t="s">
        <v>61</v>
      </c>
      <c r="C23" s="50" t="s">
        <v>62</v>
      </c>
      <c r="D23" s="68"/>
      <c r="E23" s="101"/>
      <c r="F23" s="270">
        <v>901.540812</v>
      </c>
      <c r="G23" s="271">
        <v>841.560566</v>
      </c>
      <c r="H23" s="276">
        <v>1563.502</v>
      </c>
      <c r="I23" s="331">
        <v>1529.267</v>
      </c>
      <c r="J23" s="276">
        <v>15490.887</v>
      </c>
      <c r="K23" s="277">
        <v>15277.34</v>
      </c>
      <c r="L23" s="120"/>
      <c r="M23" s="121"/>
      <c r="N23" s="120"/>
      <c r="O23" s="122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33"/>
      <c r="B24" s="52" t="s">
        <v>198</v>
      </c>
      <c r="C24" s="53"/>
      <c r="D24" s="53"/>
      <c r="E24" s="98" t="s">
        <v>199</v>
      </c>
      <c r="F24" s="258">
        <f>F21-F22</f>
        <v>-715.8535650000001</v>
      </c>
      <c r="G24" s="255">
        <v>-950.0730189999999</v>
      </c>
      <c r="H24" s="258">
        <f>H21-H22</f>
        <v>-1045.1819999999998</v>
      </c>
      <c r="I24" s="255">
        <v>-706.1459999999997</v>
      </c>
      <c r="J24" s="258">
        <f aca="true" t="shared" si="2" ref="J24:O24">J21-J22</f>
        <v>-10737.695</v>
      </c>
      <c r="K24" s="255">
        <v>-10352.363</v>
      </c>
      <c r="L24" s="144">
        <f t="shared" si="2"/>
        <v>0</v>
      </c>
      <c r="M24" s="135">
        <f t="shared" si="2"/>
        <v>0</v>
      </c>
      <c r="N24" s="144">
        <f t="shared" si="2"/>
        <v>0</v>
      </c>
      <c r="O24" s="13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33"/>
      <c r="B25" s="109" t="s">
        <v>63</v>
      </c>
      <c r="C25" s="68"/>
      <c r="D25" s="68"/>
      <c r="E25" s="435" t="s">
        <v>200</v>
      </c>
      <c r="F25" s="440">
        <v>715.853565</v>
      </c>
      <c r="G25" s="408">
        <v>950.073019</v>
      </c>
      <c r="H25" s="410">
        <v>3.169</v>
      </c>
      <c r="I25" s="408">
        <v>528.999</v>
      </c>
      <c r="J25" s="410">
        <v>10596.295</v>
      </c>
      <c r="K25" s="408">
        <v>10182.263</v>
      </c>
      <c r="L25" s="417"/>
      <c r="M25" s="438"/>
      <c r="N25" s="417"/>
      <c r="O25" s="43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33"/>
      <c r="B26" s="26" t="s">
        <v>64</v>
      </c>
      <c r="C26" s="67"/>
      <c r="D26" s="67"/>
      <c r="E26" s="436"/>
      <c r="F26" s="441"/>
      <c r="G26" s="409"/>
      <c r="H26" s="411"/>
      <c r="I26" s="409"/>
      <c r="J26" s="411"/>
      <c r="K26" s="409"/>
      <c r="L26" s="418"/>
      <c r="M26" s="439"/>
      <c r="N26" s="418"/>
      <c r="O26" s="43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34"/>
      <c r="B27" s="59" t="s">
        <v>201</v>
      </c>
      <c r="C27" s="37"/>
      <c r="D27" s="37"/>
      <c r="E27" s="103" t="s">
        <v>202</v>
      </c>
      <c r="F27" s="256">
        <f>F24+F25</f>
        <v>0</v>
      </c>
      <c r="G27" s="259">
        <f>G24+G25</f>
        <v>0</v>
      </c>
      <c r="H27" s="256">
        <f>H24+H25</f>
        <v>-1042.0129999999997</v>
      </c>
      <c r="I27" s="259">
        <f>I24+I25</f>
        <v>-177.1469999999997</v>
      </c>
      <c r="J27" s="256">
        <f aca="true" t="shared" si="3" ref="J27:O27">J24+J25</f>
        <v>-141.39999999999964</v>
      </c>
      <c r="K27" s="259">
        <f t="shared" si="3"/>
        <v>-170.09999999999854</v>
      </c>
      <c r="L27" s="145">
        <f t="shared" si="3"/>
        <v>0</v>
      </c>
      <c r="M27" s="136">
        <f t="shared" si="3"/>
        <v>0</v>
      </c>
      <c r="N27" s="145">
        <f t="shared" si="3"/>
        <v>0</v>
      </c>
      <c r="O27" s="13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286"/>
      <c r="O29" s="287"/>
      <c r="P29" s="286"/>
      <c r="Q29" s="287" t="s">
        <v>292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419" t="s">
        <v>65</v>
      </c>
      <c r="B30" s="420"/>
      <c r="C30" s="420"/>
      <c r="D30" s="420"/>
      <c r="E30" s="421"/>
      <c r="F30" s="397" t="s">
        <v>298</v>
      </c>
      <c r="G30" s="398"/>
      <c r="H30" s="397" t="s">
        <v>302</v>
      </c>
      <c r="I30" s="398"/>
      <c r="J30" s="397" t="s">
        <v>297</v>
      </c>
      <c r="K30" s="398"/>
      <c r="L30" s="397" t="s">
        <v>301</v>
      </c>
      <c r="M30" s="398"/>
      <c r="N30" s="397" t="s">
        <v>293</v>
      </c>
      <c r="O30" s="398"/>
      <c r="P30" s="442" t="s">
        <v>295</v>
      </c>
      <c r="Q30" s="443"/>
      <c r="R30" s="134"/>
      <c r="S30" s="72"/>
      <c r="T30" s="134"/>
      <c r="U30" s="72"/>
      <c r="V30" s="134"/>
      <c r="W30" s="72"/>
      <c r="X30" s="134"/>
      <c r="Y30" s="72"/>
    </row>
    <row r="31" spans="1:25" ht="15.75" customHeight="1">
      <c r="A31" s="422"/>
      <c r="B31" s="423"/>
      <c r="C31" s="423"/>
      <c r="D31" s="423"/>
      <c r="E31" s="424"/>
      <c r="F31" s="261" t="s">
        <v>288</v>
      </c>
      <c r="G31" s="262" t="s">
        <v>1</v>
      </c>
      <c r="H31" s="261" t="s">
        <v>288</v>
      </c>
      <c r="I31" s="262" t="s">
        <v>1</v>
      </c>
      <c r="J31" s="261" t="s">
        <v>288</v>
      </c>
      <c r="K31" s="262" t="s">
        <v>1</v>
      </c>
      <c r="L31" s="261" t="s">
        <v>288</v>
      </c>
      <c r="M31" s="262" t="s">
        <v>1</v>
      </c>
      <c r="N31" s="261" t="s">
        <v>288</v>
      </c>
      <c r="O31" s="288" t="s">
        <v>1</v>
      </c>
      <c r="P31" s="261" t="s">
        <v>288</v>
      </c>
      <c r="Q31" s="288" t="s">
        <v>1</v>
      </c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405" t="s">
        <v>86</v>
      </c>
      <c r="B32" s="47" t="s">
        <v>46</v>
      </c>
      <c r="C32" s="48"/>
      <c r="D32" s="48"/>
      <c r="E32" s="16" t="s">
        <v>37</v>
      </c>
      <c r="F32" s="274">
        <v>824.047</v>
      </c>
      <c r="G32" s="323">
        <v>859.942</v>
      </c>
      <c r="H32" s="263">
        <v>783.965</v>
      </c>
      <c r="I32" s="330">
        <v>770</v>
      </c>
      <c r="J32" s="263"/>
      <c r="K32" s="264">
        <v>0.002</v>
      </c>
      <c r="L32" s="274">
        <v>4.086</v>
      </c>
      <c r="M32" s="323">
        <v>1.618</v>
      </c>
      <c r="N32" s="263">
        <v>214</v>
      </c>
      <c r="O32" s="278">
        <v>225</v>
      </c>
      <c r="P32" s="263">
        <v>1</v>
      </c>
      <c r="Q32" s="278">
        <v>217</v>
      </c>
      <c r="R32" s="74"/>
      <c r="S32" s="74"/>
      <c r="T32" s="133"/>
      <c r="U32" s="133"/>
      <c r="V32" s="74"/>
      <c r="W32" s="74"/>
      <c r="X32" s="133"/>
      <c r="Y32" s="133"/>
    </row>
    <row r="33" spans="1:25" ht="15.75" customHeight="1">
      <c r="A33" s="406"/>
      <c r="B33" s="14"/>
      <c r="C33" s="50" t="s">
        <v>66</v>
      </c>
      <c r="D33" s="68"/>
      <c r="E33" s="105"/>
      <c r="F33" s="276">
        <v>485.387</v>
      </c>
      <c r="G33" s="324">
        <v>483.934</v>
      </c>
      <c r="H33" s="276">
        <v>303.481</v>
      </c>
      <c r="I33" s="331">
        <v>194</v>
      </c>
      <c r="J33" s="276"/>
      <c r="K33" s="277">
        <v>0</v>
      </c>
      <c r="L33" s="276">
        <v>4.086</v>
      </c>
      <c r="M33" s="324"/>
      <c r="N33" s="276">
        <v>62</v>
      </c>
      <c r="O33" s="271">
        <v>64</v>
      </c>
      <c r="P33" s="276">
        <v>0</v>
      </c>
      <c r="Q33" s="271">
        <v>198</v>
      </c>
      <c r="R33" s="74"/>
      <c r="S33" s="74"/>
      <c r="T33" s="133"/>
      <c r="U33" s="133"/>
      <c r="V33" s="74"/>
      <c r="W33" s="74"/>
      <c r="X33" s="133"/>
      <c r="Y33" s="133"/>
    </row>
    <row r="34" spans="1:25" ht="15.75" customHeight="1">
      <c r="A34" s="406"/>
      <c r="B34" s="14"/>
      <c r="C34" s="12"/>
      <c r="D34" s="61" t="s">
        <v>67</v>
      </c>
      <c r="E34" s="99"/>
      <c r="F34" s="254">
        <v>485.387</v>
      </c>
      <c r="G34" s="260">
        <v>483.934</v>
      </c>
      <c r="H34" s="254">
        <v>289.759</v>
      </c>
      <c r="I34" s="332">
        <v>182</v>
      </c>
      <c r="J34" s="254"/>
      <c r="K34" s="265">
        <v>0</v>
      </c>
      <c r="L34" s="254">
        <v>4.086</v>
      </c>
      <c r="M34" s="260"/>
      <c r="N34" s="254">
        <v>62.092</v>
      </c>
      <c r="O34" s="255">
        <v>64</v>
      </c>
      <c r="P34" s="254">
        <v>0</v>
      </c>
      <c r="Q34" s="255">
        <v>198</v>
      </c>
      <c r="R34" s="74"/>
      <c r="S34" s="74"/>
      <c r="T34" s="133"/>
      <c r="U34" s="133"/>
      <c r="V34" s="74"/>
      <c r="W34" s="74"/>
      <c r="X34" s="133"/>
      <c r="Y34" s="133"/>
    </row>
    <row r="35" spans="1:25" ht="15.75" customHeight="1">
      <c r="A35" s="406"/>
      <c r="B35" s="11"/>
      <c r="C35" s="31" t="s">
        <v>68</v>
      </c>
      <c r="D35" s="67"/>
      <c r="E35" s="106"/>
      <c r="F35" s="268">
        <v>338.66</v>
      </c>
      <c r="G35" s="325">
        <v>376.008</v>
      </c>
      <c r="H35" s="268">
        <v>480.484</v>
      </c>
      <c r="I35" s="333">
        <v>576</v>
      </c>
      <c r="J35" s="283"/>
      <c r="K35" s="305">
        <v>0.002</v>
      </c>
      <c r="L35" s="268"/>
      <c r="M35" s="325">
        <v>1.618</v>
      </c>
      <c r="N35" s="268">
        <v>152</v>
      </c>
      <c r="O35" s="279">
        <v>161</v>
      </c>
      <c r="P35" s="268">
        <v>1</v>
      </c>
      <c r="Q35" s="279">
        <v>19</v>
      </c>
      <c r="R35" s="74"/>
      <c r="S35" s="74"/>
      <c r="T35" s="133"/>
      <c r="U35" s="133"/>
      <c r="V35" s="74"/>
      <c r="W35" s="74"/>
      <c r="X35" s="133"/>
      <c r="Y35" s="133"/>
    </row>
    <row r="36" spans="1:25" ht="15.75" customHeight="1">
      <c r="A36" s="406"/>
      <c r="B36" s="66" t="s">
        <v>49</v>
      </c>
      <c r="C36" s="69"/>
      <c r="D36" s="69"/>
      <c r="E36" s="16" t="s">
        <v>38</v>
      </c>
      <c r="F36" s="274">
        <v>642.133</v>
      </c>
      <c r="G36" s="323">
        <v>675.292</v>
      </c>
      <c r="H36" s="274">
        <v>783.965</v>
      </c>
      <c r="I36" s="334">
        <v>770</v>
      </c>
      <c r="J36" s="274"/>
      <c r="K36" s="275">
        <v>0.002</v>
      </c>
      <c r="L36" s="274">
        <v>0.756</v>
      </c>
      <c r="M36" s="323">
        <v>1.618</v>
      </c>
      <c r="N36" s="274">
        <v>214</v>
      </c>
      <c r="O36" s="280">
        <v>225</v>
      </c>
      <c r="P36" s="274">
        <v>1</v>
      </c>
      <c r="Q36" s="280">
        <v>217</v>
      </c>
      <c r="R36" s="74"/>
      <c r="S36" s="74"/>
      <c r="T36" s="74"/>
      <c r="U36" s="74"/>
      <c r="V36" s="74"/>
      <c r="W36" s="74"/>
      <c r="X36" s="133"/>
      <c r="Y36" s="133"/>
    </row>
    <row r="37" spans="1:25" ht="15.75" customHeight="1">
      <c r="A37" s="406"/>
      <c r="B37" s="14"/>
      <c r="C37" s="61" t="s">
        <v>69</v>
      </c>
      <c r="D37" s="53"/>
      <c r="E37" s="99"/>
      <c r="F37" s="254">
        <v>450.705</v>
      </c>
      <c r="G37" s="260">
        <v>441.853</v>
      </c>
      <c r="H37" s="254">
        <v>776.243</v>
      </c>
      <c r="I37" s="332">
        <v>762</v>
      </c>
      <c r="J37" s="254"/>
      <c r="K37" s="265">
        <v>0.002</v>
      </c>
      <c r="L37" s="254">
        <v>0.756</v>
      </c>
      <c r="M37" s="260">
        <v>1.618</v>
      </c>
      <c r="N37" s="254">
        <v>129.92</v>
      </c>
      <c r="O37" s="255">
        <v>135</v>
      </c>
      <c r="P37" s="254">
        <v>0</v>
      </c>
      <c r="Q37" s="255">
        <v>215</v>
      </c>
      <c r="R37" s="74"/>
      <c r="S37" s="74"/>
      <c r="T37" s="74"/>
      <c r="U37" s="74"/>
      <c r="V37" s="74"/>
      <c r="W37" s="74"/>
      <c r="X37" s="133"/>
      <c r="Y37" s="133"/>
    </row>
    <row r="38" spans="1:25" ht="15.75" customHeight="1">
      <c r="A38" s="406"/>
      <c r="B38" s="11"/>
      <c r="C38" s="61" t="s">
        <v>70</v>
      </c>
      <c r="D38" s="53"/>
      <c r="E38" s="99"/>
      <c r="F38" s="258">
        <v>191.428</v>
      </c>
      <c r="G38" s="255">
        <v>233.439</v>
      </c>
      <c r="H38" s="254">
        <v>7.722</v>
      </c>
      <c r="I38" s="332">
        <v>7</v>
      </c>
      <c r="J38" s="254"/>
      <c r="K38" s="305">
        <v>0</v>
      </c>
      <c r="L38" s="254"/>
      <c r="M38" s="260"/>
      <c r="N38" s="254">
        <v>84.175</v>
      </c>
      <c r="O38" s="255">
        <v>90</v>
      </c>
      <c r="P38" s="254">
        <v>1</v>
      </c>
      <c r="Q38" s="255">
        <v>2</v>
      </c>
      <c r="R38" s="133"/>
      <c r="S38" s="133"/>
      <c r="T38" s="74"/>
      <c r="U38" s="74"/>
      <c r="V38" s="74"/>
      <c r="W38" s="74"/>
      <c r="X38" s="133"/>
      <c r="Y38" s="133"/>
    </row>
    <row r="39" spans="1:25" ht="15.75" customHeight="1">
      <c r="A39" s="407"/>
      <c r="B39" s="6" t="s">
        <v>71</v>
      </c>
      <c r="C39" s="7"/>
      <c r="D39" s="7"/>
      <c r="E39" s="107" t="s">
        <v>203</v>
      </c>
      <c r="F39" s="256">
        <f>F32-F36</f>
        <v>181.914</v>
      </c>
      <c r="G39" s="259">
        <v>184.64999999999998</v>
      </c>
      <c r="H39" s="256">
        <f>H32-H36</f>
        <v>0</v>
      </c>
      <c r="I39" s="259">
        <v>0</v>
      </c>
      <c r="J39" s="256">
        <f>J32-J36</f>
        <v>0</v>
      </c>
      <c r="K39" s="259">
        <v>0</v>
      </c>
      <c r="L39" s="256">
        <f>L32-L36</f>
        <v>3.33</v>
      </c>
      <c r="M39" s="259">
        <v>0</v>
      </c>
      <c r="N39" s="256">
        <f>N32-N36</f>
        <v>0</v>
      </c>
      <c r="O39" s="259">
        <v>0</v>
      </c>
      <c r="P39" s="256">
        <v>0</v>
      </c>
      <c r="Q39" s="259">
        <v>0</v>
      </c>
      <c r="R39" s="74"/>
      <c r="S39" s="74"/>
      <c r="T39" s="74"/>
      <c r="U39" s="74"/>
      <c r="V39" s="74"/>
      <c r="W39" s="74"/>
      <c r="X39" s="133"/>
      <c r="Y39" s="133"/>
    </row>
    <row r="40" spans="1:25" ht="15.75" customHeight="1">
      <c r="A40" s="405" t="s">
        <v>87</v>
      </c>
      <c r="B40" s="66" t="s">
        <v>72</v>
      </c>
      <c r="C40" s="69"/>
      <c r="D40" s="69"/>
      <c r="E40" s="16" t="s">
        <v>40</v>
      </c>
      <c r="F40" s="313">
        <v>62.496</v>
      </c>
      <c r="G40" s="280">
        <v>49.156</v>
      </c>
      <c r="H40" s="274">
        <v>222.014</v>
      </c>
      <c r="I40" s="334">
        <v>919</v>
      </c>
      <c r="J40" s="274">
        <v>870.869</v>
      </c>
      <c r="K40" s="275">
        <v>860.595</v>
      </c>
      <c r="L40" s="274"/>
      <c r="M40" s="323"/>
      <c r="N40" s="274">
        <v>269</v>
      </c>
      <c r="O40" s="280">
        <v>268</v>
      </c>
      <c r="P40" s="274">
        <v>36</v>
      </c>
      <c r="Q40" s="280">
        <v>35</v>
      </c>
      <c r="R40" s="74"/>
      <c r="S40" s="74"/>
      <c r="T40" s="133"/>
      <c r="U40" s="133"/>
      <c r="V40" s="133"/>
      <c r="W40" s="133"/>
      <c r="X40" s="74"/>
      <c r="Y40" s="74"/>
    </row>
    <row r="41" spans="1:25" ht="15.75" customHeight="1">
      <c r="A41" s="412"/>
      <c r="B41" s="11"/>
      <c r="C41" s="61" t="s">
        <v>73</v>
      </c>
      <c r="D41" s="53"/>
      <c r="E41" s="99"/>
      <c r="F41" s="318">
        <v>25</v>
      </c>
      <c r="G41" s="321">
        <v>4</v>
      </c>
      <c r="H41" s="283">
        <v>148</v>
      </c>
      <c r="I41" s="305">
        <v>853</v>
      </c>
      <c r="J41" s="254"/>
      <c r="K41" s="265">
        <v>0</v>
      </c>
      <c r="L41" s="254"/>
      <c r="M41" s="260"/>
      <c r="N41" s="289">
        <v>0</v>
      </c>
      <c r="O41" s="290">
        <v>0</v>
      </c>
      <c r="P41" s="254">
        <v>0</v>
      </c>
      <c r="Q41" s="255">
        <v>0</v>
      </c>
      <c r="R41" s="133"/>
      <c r="S41" s="133"/>
      <c r="T41" s="133"/>
      <c r="U41" s="133"/>
      <c r="V41" s="133"/>
      <c r="W41" s="133"/>
      <c r="X41" s="74"/>
      <c r="Y41" s="74"/>
    </row>
    <row r="42" spans="1:25" ht="15.75" customHeight="1">
      <c r="A42" s="412"/>
      <c r="B42" s="66" t="s">
        <v>60</v>
      </c>
      <c r="C42" s="69"/>
      <c r="D42" s="69"/>
      <c r="E42" s="16" t="s">
        <v>41</v>
      </c>
      <c r="F42" s="313">
        <v>244.01</v>
      </c>
      <c r="G42" s="280">
        <v>233.806</v>
      </c>
      <c r="H42" s="274">
        <v>222.014</v>
      </c>
      <c r="I42" s="334">
        <v>920</v>
      </c>
      <c r="J42" s="274">
        <v>870.869</v>
      </c>
      <c r="K42" s="275">
        <v>860.595</v>
      </c>
      <c r="L42" s="274"/>
      <c r="M42" s="323"/>
      <c r="N42" s="274">
        <v>269.334</v>
      </c>
      <c r="O42" s="280">
        <v>268</v>
      </c>
      <c r="P42" s="274">
        <v>36</v>
      </c>
      <c r="Q42" s="280">
        <v>35</v>
      </c>
      <c r="R42" s="74"/>
      <c r="S42" s="74"/>
      <c r="T42" s="133"/>
      <c r="U42" s="133"/>
      <c r="V42" s="74"/>
      <c r="W42" s="74"/>
      <c r="X42" s="74"/>
      <c r="Y42" s="74"/>
    </row>
    <row r="43" spans="1:25" ht="15.75" customHeight="1">
      <c r="A43" s="412"/>
      <c r="B43" s="11"/>
      <c r="C43" s="61" t="s">
        <v>74</v>
      </c>
      <c r="D43" s="53"/>
      <c r="E43" s="99"/>
      <c r="F43" s="258">
        <v>218.41</v>
      </c>
      <c r="G43" s="255">
        <v>229</v>
      </c>
      <c r="H43" s="254">
        <v>73.533</v>
      </c>
      <c r="I43" s="332">
        <v>65</v>
      </c>
      <c r="J43" s="283">
        <v>719.346</v>
      </c>
      <c r="K43" s="305">
        <v>719.346</v>
      </c>
      <c r="L43" s="254"/>
      <c r="M43" s="260"/>
      <c r="N43" s="254">
        <v>267.239</v>
      </c>
      <c r="O43" s="255">
        <v>262</v>
      </c>
      <c r="P43" s="254">
        <v>36</v>
      </c>
      <c r="Q43" s="255">
        <v>35</v>
      </c>
      <c r="R43" s="133"/>
      <c r="S43" s="74"/>
      <c r="T43" s="133"/>
      <c r="U43" s="133"/>
      <c r="V43" s="74"/>
      <c r="W43" s="74"/>
      <c r="X43" s="133"/>
      <c r="Y43" s="133"/>
    </row>
    <row r="44" spans="1:25" ht="15.75" customHeight="1">
      <c r="A44" s="413"/>
      <c r="B44" s="59" t="s">
        <v>71</v>
      </c>
      <c r="C44" s="37"/>
      <c r="D44" s="37"/>
      <c r="E44" s="107" t="s">
        <v>204</v>
      </c>
      <c r="F44" s="281">
        <f>F40-F42</f>
        <v>-181.51399999999998</v>
      </c>
      <c r="G44" s="282">
        <v>-184.65</v>
      </c>
      <c r="H44" s="281">
        <f>H40-H42</f>
        <v>0</v>
      </c>
      <c r="I44" s="282">
        <v>-1</v>
      </c>
      <c r="J44" s="281">
        <f>J40-J42</f>
        <v>0</v>
      </c>
      <c r="K44" s="282">
        <v>0</v>
      </c>
      <c r="L44" s="281">
        <f>L40-L42</f>
        <v>0</v>
      </c>
      <c r="M44" s="282">
        <v>0</v>
      </c>
      <c r="N44" s="281">
        <f>N40-N42</f>
        <v>-0.3340000000000032</v>
      </c>
      <c r="O44" s="282">
        <v>0</v>
      </c>
      <c r="P44" s="281">
        <v>0</v>
      </c>
      <c r="Q44" s="282">
        <v>0</v>
      </c>
      <c r="R44" s="74"/>
      <c r="S44" s="74"/>
      <c r="T44" s="133"/>
      <c r="U44" s="133"/>
      <c r="V44" s="74"/>
      <c r="W44" s="74"/>
      <c r="X44" s="74"/>
      <c r="Y44" s="74"/>
    </row>
    <row r="45" spans="1:25" ht="15.75" customHeight="1">
      <c r="A45" s="414" t="s">
        <v>79</v>
      </c>
      <c r="B45" s="20" t="s">
        <v>75</v>
      </c>
      <c r="C45" s="9"/>
      <c r="D45" s="9"/>
      <c r="E45" s="108" t="s">
        <v>205</v>
      </c>
      <c r="F45" s="257">
        <f>F39+F44</f>
        <v>0.4000000000000057</v>
      </c>
      <c r="G45" s="253">
        <v>0</v>
      </c>
      <c r="H45" s="257">
        <f>H39+H44</f>
        <v>0</v>
      </c>
      <c r="I45" s="253">
        <v>-1</v>
      </c>
      <c r="J45" s="257">
        <f>J39+J44</f>
        <v>0</v>
      </c>
      <c r="K45" s="253">
        <v>0</v>
      </c>
      <c r="L45" s="257">
        <f>L39+L44</f>
        <v>3.33</v>
      </c>
      <c r="M45" s="253">
        <v>0</v>
      </c>
      <c r="N45" s="257">
        <f>N39+N44</f>
        <v>-0.3340000000000032</v>
      </c>
      <c r="O45" s="253">
        <v>0</v>
      </c>
      <c r="P45" s="257">
        <v>0</v>
      </c>
      <c r="Q45" s="253">
        <v>0</v>
      </c>
      <c r="R45" s="74"/>
      <c r="S45" s="74"/>
      <c r="T45" s="74"/>
      <c r="U45" s="74"/>
      <c r="V45" s="74"/>
      <c r="W45" s="74"/>
      <c r="X45" s="74"/>
      <c r="Y45" s="74"/>
    </row>
    <row r="46" spans="1:25" ht="15.75" customHeight="1">
      <c r="A46" s="415"/>
      <c r="B46" s="52" t="s">
        <v>76</v>
      </c>
      <c r="C46" s="53"/>
      <c r="D46" s="53"/>
      <c r="E46" s="53"/>
      <c r="F46" s="318"/>
      <c r="G46" s="321"/>
      <c r="H46" s="283"/>
      <c r="I46" s="305"/>
      <c r="J46" s="283"/>
      <c r="K46" s="305">
        <v>0</v>
      </c>
      <c r="L46" s="254"/>
      <c r="M46" s="260"/>
      <c r="N46" s="283"/>
      <c r="O46" s="284"/>
      <c r="P46" s="283">
        <v>0</v>
      </c>
      <c r="Q46" s="284">
        <v>0</v>
      </c>
      <c r="R46" s="133"/>
      <c r="S46" s="133"/>
      <c r="T46" s="133"/>
      <c r="U46" s="133"/>
      <c r="V46" s="133"/>
      <c r="W46" s="133"/>
      <c r="X46" s="133"/>
      <c r="Y46" s="133"/>
    </row>
    <row r="47" spans="1:25" ht="15.75" customHeight="1">
      <c r="A47" s="415"/>
      <c r="B47" s="52" t="s">
        <v>77</v>
      </c>
      <c r="C47" s="53"/>
      <c r="D47" s="53"/>
      <c r="E47" s="53"/>
      <c r="F47" s="254"/>
      <c r="G47" s="260"/>
      <c r="H47" s="254"/>
      <c r="I47" s="332"/>
      <c r="J47" s="254"/>
      <c r="K47" s="265">
        <v>0</v>
      </c>
      <c r="L47" s="254"/>
      <c r="M47" s="260"/>
      <c r="N47" s="254"/>
      <c r="O47" s="255"/>
      <c r="P47" s="254">
        <v>0</v>
      </c>
      <c r="Q47" s="255">
        <v>0</v>
      </c>
      <c r="R47" s="74"/>
      <c r="S47" s="74"/>
      <c r="T47" s="74"/>
      <c r="U47" s="74"/>
      <c r="V47" s="74"/>
      <c r="W47" s="74"/>
      <c r="X47" s="74"/>
      <c r="Y47" s="74"/>
    </row>
    <row r="48" spans="1:25" ht="15.75" customHeight="1">
      <c r="A48" s="416"/>
      <c r="B48" s="59" t="s">
        <v>78</v>
      </c>
      <c r="C48" s="37"/>
      <c r="D48" s="37"/>
      <c r="E48" s="37"/>
      <c r="F48" s="285"/>
      <c r="G48" s="322"/>
      <c r="H48" s="285"/>
      <c r="I48" s="335"/>
      <c r="J48" s="285"/>
      <c r="K48" s="307">
        <v>0</v>
      </c>
      <c r="L48" s="285"/>
      <c r="M48" s="322"/>
      <c r="N48" s="285"/>
      <c r="O48" s="259"/>
      <c r="P48" s="285">
        <v>0</v>
      </c>
      <c r="Q48" s="259">
        <v>0</v>
      </c>
      <c r="R48" s="74"/>
      <c r="S48" s="74"/>
      <c r="T48" s="74"/>
      <c r="U48" s="74"/>
      <c r="V48" s="74"/>
      <c r="W48" s="74"/>
      <c r="X48" s="74"/>
      <c r="Y48" s="74"/>
    </row>
    <row r="49" spans="1:15" ht="15.75" customHeight="1">
      <c r="A49" s="27" t="s">
        <v>206</v>
      </c>
      <c r="O49" s="5"/>
    </row>
    <row r="50" spans="1:15" ht="15.75" customHeight="1">
      <c r="A50" s="27"/>
      <c r="O50" s="14"/>
    </row>
  </sheetData>
  <sheetProtection/>
  <mergeCells count="29">
    <mergeCell ref="A8:A18"/>
    <mergeCell ref="A19:A27"/>
    <mergeCell ref="E25:E26"/>
    <mergeCell ref="I25:I26"/>
    <mergeCell ref="J25:J26"/>
    <mergeCell ref="K25:K26"/>
    <mergeCell ref="P30:Q30"/>
    <mergeCell ref="A6:E7"/>
    <mergeCell ref="F6:G6"/>
    <mergeCell ref="H6:I6"/>
    <mergeCell ref="J6:K6"/>
    <mergeCell ref="L6:M6"/>
    <mergeCell ref="N6:O6"/>
    <mergeCell ref="A32:A39"/>
    <mergeCell ref="A40:A44"/>
    <mergeCell ref="A45:A48"/>
    <mergeCell ref="F25:F26"/>
    <mergeCell ref="G25:G26"/>
    <mergeCell ref="H25:H26"/>
    <mergeCell ref="O25:O26"/>
    <mergeCell ref="A30:E31"/>
    <mergeCell ref="F30:G30"/>
    <mergeCell ref="H30:I30"/>
    <mergeCell ref="J30:K30"/>
    <mergeCell ref="L30:M30"/>
    <mergeCell ref="N30:O30"/>
    <mergeCell ref="L25:L26"/>
    <mergeCell ref="M25:M26"/>
    <mergeCell ref="N25:N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7" sqref="F7"/>
    </sheetView>
  </sheetViews>
  <sheetFormatPr defaultColWidth="8.796875" defaultRowHeight="14.25"/>
  <cols>
    <col min="1" max="2" width="3.59765625" style="27" customWidth="1"/>
    <col min="3" max="3" width="21.3984375" style="27" customWidth="1"/>
    <col min="4" max="4" width="20" style="27" customWidth="1"/>
    <col min="5" max="14" width="12.59765625" style="27" customWidth="1"/>
    <col min="15" max="16384" width="9" style="27" customWidth="1"/>
  </cols>
  <sheetData>
    <row r="1" spans="1:4" ht="33.75" customHeight="1">
      <c r="A1" s="162" t="s">
        <v>0</v>
      </c>
      <c r="B1" s="162"/>
      <c r="C1" s="104" t="s">
        <v>305</v>
      </c>
      <c r="D1" s="196"/>
    </row>
    <row r="3" spans="1:10" ht="15" customHeight="1">
      <c r="A3" s="45" t="s">
        <v>207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197"/>
      <c r="B5" s="197" t="s">
        <v>285</v>
      </c>
      <c r="C5" s="197"/>
      <c r="D5" s="197"/>
      <c r="H5" s="446"/>
      <c r="L5" s="446"/>
      <c r="N5" s="446" t="s">
        <v>208</v>
      </c>
    </row>
    <row r="6" spans="1:14" ht="15" customHeight="1">
      <c r="A6" s="447"/>
      <c r="B6" s="448"/>
      <c r="C6" s="448"/>
      <c r="D6" s="448"/>
      <c r="E6" s="449" t="s">
        <v>287</v>
      </c>
      <c r="F6" s="450"/>
      <c r="G6" s="449" t="s">
        <v>289</v>
      </c>
      <c r="H6" s="450"/>
      <c r="I6" s="451"/>
      <c r="J6" s="452"/>
      <c r="K6" s="453"/>
      <c r="L6" s="454"/>
      <c r="M6" s="453"/>
      <c r="N6" s="454"/>
    </row>
    <row r="7" spans="1:14" ht="15" customHeight="1">
      <c r="A7" s="455"/>
      <c r="B7" s="456"/>
      <c r="C7" s="456"/>
      <c r="D7" s="456"/>
      <c r="E7" s="457" t="s">
        <v>288</v>
      </c>
      <c r="F7" s="458" t="s">
        <v>1</v>
      </c>
      <c r="G7" s="457" t="s">
        <v>272</v>
      </c>
      <c r="H7" s="458" t="s">
        <v>1</v>
      </c>
      <c r="I7" s="459" t="s">
        <v>272</v>
      </c>
      <c r="J7" s="460" t="s">
        <v>1</v>
      </c>
      <c r="K7" s="459" t="s">
        <v>272</v>
      </c>
      <c r="L7" s="460" t="s">
        <v>1</v>
      </c>
      <c r="M7" s="459" t="s">
        <v>272</v>
      </c>
      <c r="N7" s="461" t="s">
        <v>1</v>
      </c>
    </row>
    <row r="8" spans="1:14" ht="18" customHeight="1">
      <c r="A8" s="462" t="s">
        <v>209</v>
      </c>
      <c r="B8" s="198" t="s">
        <v>210</v>
      </c>
      <c r="C8" s="463"/>
      <c r="D8" s="463"/>
      <c r="E8" s="232">
        <v>1</v>
      </c>
      <c r="F8" s="233">
        <v>1</v>
      </c>
      <c r="G8" s="232">
        <v>20</v>
      </c>
      <c r="H8" s="464">
        <v>20</v>
      </c>
      <c r="I8" s="199"/>
      <c r="J8" s="200"/>
      <c r="K8" s="199"/>
      <c r="L8" s="201"/>
      <c r="M8" s="199"/>
      <c r="N8" s="201"/>
    </row>
    <row r="9" spans="1:14" ht="18" customHeight="1">
      <c r="A9" s="465"/>
      <c r="B9" s="462" t="s">
        <v>211</v>
      </c>
      <c r="C9" s="466" t="s">
        <v>212</v>
      </c>
      <c r="D9" s="467"/>
      <c r="E9" s="234">
        <v>100</v>
      </c>
      <c r="F9" s="235">
        <v>100</v>
      </c>
      <c r="G9" s="234">
        <v>100</v>
      </c>
      <c r="H9" s="468">
        <v>100</v>
      </c>
      <c r="I9" s="202"/>
      <c r="J9" s="203"/>
      <c r="K9" s="202"/>
      <c r="L9" s="204"/>
      <c r="M9" s="202"/>
      <c r="N9" s="204"/>
    </row>
    <row r="10" spans="1:14" ht="18" customHeight="1">
      <c r="A10" s="465"/>
      <c r="B10" s="465"/>
      <c r="C10" s="469" t="s">
        <v>213</v>
      </c>
      <c r="D10" s="470"/>
      <c r="E10" s="236">
        <v>100</v>
      </c>
      <c r="F10" s="237">
        <v>100</v>
      </c>
      <c r="G10" s="236">
        <v>93</v>
      </c>
      <c r="H10" s="471">
        <v>92.966</v>
      </c>
      <c r="I10" s="205"/>
      <c r="J10" s="206"/>
      <c r="K10" s="205"/>
      <c r="L10" s="207"/>
      <c r="M10" s="205"/>
      <c r="N10" s="207"/>
    </row>
    <row r="11" spans="1:14" ht="18" customHeight="1">
      <c r="A11" s="465"/>
      <c r="B11" s="465"/>
      <c r="C11" s="469" t="s">
        <v>214</v>
      </c>
      <c r="D11" s="470"/>
      <c r="E11" s="236"/>
      <c r="F11" s="237">
        <v>0</v>
      </c>
      <c r="G11" s="236">
        <v>0</v>
      </c>
      <c r="H11" s="471">
        <v>0</v>
      </c>
      <c r="I11" s="205"/>
      <c r="J11" s="206"/>
      <c r="K11" s="205"/>
      <c r="L11" s="207"/>
      <c r="M11" s="205"/>
      <c r="N11" s="207"/>
    </row>
    <row r="12" spans="1:14" ht="18" customHeight="1">
      <c r="A12" s="465"/>
      <c r="B12" s="465"/>
      <c r="C12" s="469" t="s">
        <v>215</v>
      </c>
      <c r="D12" s="470"/>
      <c r="E12" s="236"/>
      <c r="F12" s="237">
        <v>0</v>
      </c>
      <c r="G12" s="236">
        <v>7</v>
      </c>
      <c r="H12" s="471">
        <v>7.034</v>
      </c>
      <c r="I12" s="205"/>
      <c r="J12" s="206"/>
      <c r="K12" s="205"/>
      <c r="L12" s="207"/>
      <c r="M12" s="205"/>
      <c r="N12" s="207"/>
    </row>
    <row r="13" spans="1:14" ht="18" customHeight="1">
      <c r="A13" s="465"/>
      <c r="B13" s="465"/>
      <c r="C13" s="469" t="s">
        <v>216</v>
      </c>
      <c r="D13" s="470"/>
      <c r="E13" s="236"/>
      <c r="F13" s="237">
        <v>0</v>
      </c>
      <c r="G13" s="236">
        <v>0</v>
      </c>
      <c r="H13" s="471">
        <v>0</v>
      </c>
      <c r="I13" s="205"/>
      <c r="J13" s="206"/>
      <c r="K13" s="205"/>
      <c r="L13" s="207"/>
      <c r="M13" s="205"/>
      <c r="N13" s="207"/>
    </row>
    <row r="14" spans="1:14" ht="18" customHeight="1">
      <c r="A14" s="472"/>
      <c r="B14" s="472"/>
      <c r="C14" s="473" t="s">
        <v>79</v>
      </c>
      <c r="D14" s="474"/>
      <c r="E14" s="238"/>
      <c r="F14" s="239">
        <v>0</v>
      </c>
      <c r="G14" s="238">
        <v>0</v>
      </c>
      <c r="H14" s="475">
        <v>0</v>
      </c>
      <c r="I14" s="208"/>
      <c r="J14" s="209"/>
      <c r="K14" s="208"/>
      <c r="L14" s="210"/>
      <c r="M14" s="208"/>
      <c r="N14" s="210"/>
    </row>
    <row r="15" spans="1:14" ht="18" customHeight="1">
      <c r="A15" s="476" t="s">
        <v>217</v>
      </c>
      <c r="B15" s="462" t="s">
        <v>218</v>
      </c>
      <c r="C15" s="466" t="s">
        <v>219</v>
      </c>
      <c r="D15" s="467"/>
      <c r="E15" s="240">
        <v>578.647</v>
      </c>
      <c r="F15" s="241">
        <v>648.156</v>
      </c>
      <c r="G15" s="240">
        <v>5305.788</v>
      </c>
      <c r="H15" s="247">
        <v>4525.101</v>
      </c>
      <c r="I15" s="211"/>
      <c r="J15" s="212"/>
      <c r="K15" s="211"/>
      <c r="L15" s="137"/>
      <c r="M15" s="211"/>
      <c r="N15" s="137"/>
    </row>
    <row r="16" spans="1:14" ht="18" customHeight="1">
      <c r="A16" s="465"/>
      <c r="B16" s="465"/>
      <c r="C16" s="469" t="s">
        <v>220</v>
      </c>
      <c r="D16" s="470"/>
      <c r="E16" s="242">
        <v>320.148</v>
      </c>
      <c r="F16" s="243">
        <v>326.211</v>
      </c>
      <c r="G16" s="242">
        <v>7381.586</v>
      </c>
      <c r="H16" s="215">
        <v>7285.864</v>
      </c>
      <c r="I16" s="113"/>
      <c r="J16" s="114"/>
      <c r="K16" s="113"/>
      <c r="L16" s="135"/>
      <c r="M16" s="113"/>
      <c r="N16" s="135"/>
    </row>
    <row r="17" spans="1:14" ht="18" customHeight="1">
      <c r="A17" s="465"/>
      <c r="B17" s="465"/>
      <c r="C17" s="469" t="s">
        <v>221</v>
      </c>
      <c r="D17" s="470"/>
      <c r="E17" s="242">
        <v>0</v>
      </c>
      <c r="F17" s="243">
        <v>0</v>
      </c>
      <c r="G17" s="242">
        <v>0</v>
      </c>
      <c r="H17" s="215">
        <v>0</v>
      </c>
      <c r="I17" s="113"/>
      <c r="J17" s="114"/>
      <c r="K17" s="113"/>
      <c r="L17" s="135"/>
      <c r="M17" s="113"/>
      <c r="N17" s="135"/>
    </row>
    <row r="18" spans="1:14" ht="18" customHeight="1">
      <c r="A18" s="465"/>
      <c r="B18" s="472"/>
      <c r="C18" s="473" t="s">
        <v>222</v>
      </c>
      <c r="D18" s="474"/>
      <c r="E18" s="244">
        <v>898.795</v>
      </c>
      <c r="F18" s="245">
        <v>974.367</v>
      </c>
      <c r="G18" s="244">
        <v>12687.375</v>
      </c>
      <c r="H18" s="245">
        <v>11810.965</v>
      </c>
      <c r="I18" s="145"/>
      <c r="J18" s="213"/>
      <c r="K18" s="145"/>
      <c r="L18" s="213"/>
      <c r="M18" s="145"/>
      <c r="N18" s="213"/>
    </row>
    <row r="19" spans="1:14" ht="18" customHeight="1">
      <c r="A19" s="465"/>
      <c r="B19" s="462" t="s">
        <v>223</v>
      </c>
      <c r="C19" s="466" t="s">
        <v>224</v>
      </c>
      <c r="D19" s="467"/>
      <c r="E19" s="246">
        <v>357.982</v>
      </c>
      <c r="F19" s="247">
        <v>389.416</v>
      </c>
      <c r="G19" s="246">
        <v>2309.816</v>
      </c>
      <c r="H19" s="247">
        <v>1493.802</v>
      </c>
      <c r="I19" s="146"/>
      <c r="J19" s="137"/>
      <c r="K19" s="146"/>
      <c r="L19" s="137"/>
      <c r="M19" s="146"/>
      <c r="N19" s="137"/>
    </row>
    <row r="20" spans="1:14" ht="18" customHeight="1">
      <c r="A20" s="465"/>
      <c r="B20" s="465"/>
      <c r="C20" s="469" t="s">
        <v>225</v>
      </c>
      <c r="D20" s="470"/>
      <c r="E20" s="214">
        <v>258.436</v>
      </c>
      <c r="F20" s="215">
        <v>313.449</v>
      </c>
      <c r="G20" s="214">
        <v>5500.399</v>
      </c>
      <c r="H20" s="215">
        <v>5715.198</v>
      </c>
      <c r="I20" s="144"/>
      <c r="J20" s="135"/>
      <c r="K20" s="144"/>
      <c r="L20" s="135"/>
      <c r="M20" s="144"/>
      <c r="N20" s="135"/>
    </row>
    <row r="21" spans="1:14" s="479" customFormat="1" ht="18" customHeight="1">
      <c r="A21" s="465"/>
      <c r="B21" s="465"/>
      <c r="C21" s="477" t="s">
        <v>226</v>
      </c>
      <c r="D21" s="478"/>
      <c r="E21" s="214">
        <v>0</v>
      </c>
      <c r="F21" s="215">
        <v>0</v>
      </c>
      <c r="G21" s="214">
        <v>0</v>
      </c>
      <c r="H21" s="215">
        <v>0</v>
      </c>
      <c r="I21" s="214"/>
      <c r="J21" s="215"/>
      <c r="K21" s="214"/>
      <c r="L21" s="215"/>
      <c r="M21" s="214"/>
      <c r="N21" s="215"/>
    </row>
    <row r="22" spans="1:14" ht="18" customHeight="1">
      <c r="A22" s="465"/>
      <c r="B22" s="472"/>
      <c r="C22" s="480" t="s">
        <v>227</v>
      </c>
      <c r="D22" s="481"/>
      <c r="E22" s="244">
        <v>616.419</v>
      </c>
      <c r="F22" s="251">
        <v>702.865</v>
      </c>
      <c r="G22" s="244">
        <v>7810.215</v>
      </c>
      <c r="H22" s="251">
        <v>7209</v>
      </c>
      <c r="I22" s="145"/>
      <c r="J22" s="136"/>
      <c r="K22" s="145"/>
      <c r="L22" s="136"/>
      <c r="M22" s="145"/>
      <c r="N22" s="136"/>
    </row>
    <row r="23" spans="1:14" ht="18" customHeight="1">
      <c r="A23" s="465"/>
      <c r="B23" s="462" t="s">
        <v>228</v>
      </c>
      <c r="C23" s="466" t="s">
        <v>229</v>
      </c>
      <c r="D23" s="467"/>
      <c r="E23" s="246">
        <v>100</v>
      </c>
      <c r="F23" s="247">
        <v>100</v>
      </c>
      <c r="G23" s="246">
        <v>100</v>
      </c>
      <c r="H23" s="247">
        <v>100</v>
      </c>
      <c r="I23" s="146"/>
      <c r="J23" s="137"/>
      <c r="K23" s="146"/>
      <c r="L23" s="137"/>
      <c r="M23" s="146"/>
      <c r="N23" s="137"/>
    </row>
    <row r="24" spans="1:14" ht="18" customHeight="1">
      <c r="A24" s="465"/>
      <c r="B24" s="465"/>
      <c r="C24" s="469" t="s">
        <v>230</v>
      </c>
      <c r="D24" s="470"/>
      <c r="E24" s="214">
        <f>5+177.376</f>
        <v>182.376</v>
      </c>
      <c r="F24" s="215">
        <f>5+166.501</f>
        <v>171.501</v>
      </c>
      <c r="G24" s="214">
        <v>4122.103</v>
      </c>
      <c r="H24" s="215">
        <v>3846.909</v>
      </c>
      <c r="I24" s="144"/>
      <c r="J24" s="135"/>
      <c r="K24" s="144"/>
      <c r="L24" s="135"/>
      <c r="M24" s="144"/>
      <c r="N24" s="135"/>
    </row>
    <row r="25" spans="1:14" ht="18" customHeight="1">
      <c r="A25" s="465"/>
      <c r="B25" s="465"/>
      <c r="C25" s="469" t="s">
        <v>231</v>
      </c>
      <c r="D25" s="470"/>
      <c r="E25" s="214">
        <v>0</v>
      </c>
      <c r="F25" s="215">
        <v>0</v>
      </c>
      <c r="G25" s="214">
        <v>655.056</v>
      </c>
      <c r="H25" s="215">
        <v>655.056</v>
      </c>
      <c r="I25" s="144"/>
      <c r="J25" s="135"/>
      <c r="K25" s="144"/>
      <c r="L25" s="135"/>
      <c r="M25" s="144"/>
      <c r="N25" s="135"/>
    </row>
    <row r="26" spans="1:14" ht="18" customHeight="1">
      <c r="A26" s="465"/>
      <c r="B26" s="472"/>
      <c r="C26" s="181" t="s">
        <v>232</v>
      </c>
      <c r="D26" s="482"/>
      <c r="E26" s="249">
        <f>100+5+177.376</f>
        <v>282.376</v>
      </c>
      <c r="F26" s="251">
        <f>100+5+166.501</f>
        <v>271.501</v>
      </c>
      <c r="G26" s="249">
        <v>4877.16</v>
      </c>
      <c r="H26" s="251">
        <v>4601.965</v>
      </c>
      <c r="I26" s="131"/>
      <c r="J26" s="136"/>
      <c r="K26" s="216"/>
      <c r="L26" s="136"/>
      <c r="M26" s="216"/>
      <c r="N26" s="136"/>
    </row>
    <row r="27" spans="1:14" ht="18" customHeight="1">
      <c r="A27" s="472"/>
      <c r="B27" s="473" t="s">
        <v>233</v>
      </c>
      <c r="C27" s="474"/>
      <c r="D27" s="474"/>
      <c r="E27" s="250">
        <v>898.795</v>
      </c>
      <c r="F27" s="251">
        <v>974.367</v>
      </c>
      <c r="G27" s="244">
        <v>12687.375</v>
      </c>
      <c r="H27" s="251">
        <v>11810.965</v>
      </c>
      <c r="I27" s="217"/>
      <c r="J27" s="136"/>
      <c r="K27" s="145"/>
      <c r="L27" s="136"/>
      <c r="M27" s="145"/>
      <c r="N27" s="136"/>
    </row>
    <row r="28" spans="1:14" ht="18" customHeight="1">
      <c r="A28" s="462" t="s">
        <v>234</v>
      </c>
      <c r="B28" s="462" t="s">
        <v>235</v>
      </c>
      <c r="C28" s="466" t="s">
        <v>236</v>
      </c>
      <c r="D28" s="483" t="s">
        <v>37</v>
      </c>
      <c r="E28" s="246">
        <v>1809.983</v>
      </c>
      <c r="F28" s="247">
        <v>1955.913</v>
      </c>
      <c r="G28" s="246">
        <v>3351.488</v>
      </c>
      <c r="H28" s="247">
        <v>3296.763</v>
      </c>
      <c r="I28" s="146"/>
      <c r="J28" s="137"/>
      <c r="K28" s="146"/>
      <c r="L28" s="137"/>
      <c r="M28" s="146"/>
      <c r="N28" s="137"/>
    </row>
    <row r="29" spans="1:14" ht="18" customHeight="1">
      <c r="A29" s="465"/>
      <c r="B29" s="465"/>
      <c r="C29" s="469" t="s">
        <v>237</v>
      </c>
      <c r="D29" s="484" t="s">
        <v>38</v>
      </c>
      <c r="E29" s="214">
        <v>1842.788</v>
      </c>
      <c r="F29" s="215">
        <v>1980.435</v>
      </c>
      <c r="G29" s="214">
        <v>2871.994</v>
      </c>
      <c r="H29" s="215">
        <v>2662.351</v>
      </c>
      <c r="I29" s="144"/>
      <c r="J29" s="135"/>
      <c r="K29" s="144"/>
      <c r="L29" s="135"/>
      <c r="M29" s="144"/>
      <c r="N29" s="135"/>
    </row>
    <row r="30" spans="1:14" ht="18" customHeight="1">
      <c r="A30" s="465"/>
      <c r="B30" s="465"/>
      <c r="C30" s="469" t="s">
        <v>238</v>
      </c>
      <c r="D30" s="484" t="s">
        <v>239</v>
      </c>
      <c r="E30" s="214">
        <v>53.069</v>
      </c>
      <c r="F30" s="215">
        <v>47.244</v>
      </c>
      <c r="G30" s="242">
        <v>224.596</v>
      </c>
      <c r="H30" s="215">
        <v>225.446</v>
      </c>
      <c r="I30" s="144"/>
      <c r="J30" s="135"/>
      <c r="K30" s="144"/>
      <c r="L30" s="135"/>
      <c r="M30" s="144"/>
      <c r="N30" s="135"/>
    </row>
    <row r="31" spans="1:15" ht="18" customHeight="1">
      <c r="A31" s="465"/>
      <c r="B31" s="465"/>
      <c r="C31" s="480" t="s">
        <v>240</v>
      </c>
      <c r="D31" s="485" t="s">
        <v>241</v>
      </c>
      <c r="E31" s="244">
        <f>E28-E29-E30</f>
        <v>-85.87400000000007</v>
      </c>
      <c r="F31" s="245">
        <v>-71.766</v>
      </c>
      <c r="G31" s="244">
        <f>G28-G29-G30</f>
        <v>254.89799999999968</v>
      </c>
      <c r="H31" s="245">
        <v>408.9659999999998</v>
      </c>
      <c r="I31" s="145">
        <f aca="true" t="shared" si="0" ref="I31:N31">I28-I29-I30</f>
        <v>0</v>
      </c>
      <c r="J31" s="218">
        <f t="shared" si="0"/>
        <v>0</v>
      </c>
      <c r="K31" s="145">
        <f t="shared" si="0"/>
        <v>0</v>
      </c>
      <c r="L31" s="218">
        <f t="shared" si="0"/>
        <v>0</v>
      </c>
      <c r="M31" s="145">
        <f t="shared" si="0"/>
        <v>0</v>
      </c>
      <c r="N31" s="213">
        <f t="shared" si="0"/>
        <v>0</v>
      </c>
      <c r="O31" s="486"/>
    </row>
    <row r="32" spans="1:14" ht="18" customHeight="1">
      <c r="A32" s="465"/>
      <c r="B32" s="465"/>
      <c r="C32" s="466" t="s">
        <v>242</v>
      </c>
      <c r="D32" s="483" t="s">
        <v>243</v>
      </c>
      <c r="E32" s="246">
        <v>98.822</v>
      </c>
      <c r="F32" s="247">
        <v>97.973</v>
      </c>
      <c r="G32" s="246">
        <v>20.874</v>
      </c>
      <c r="H32" s="247">
        <v>21.023</v>
      </c>
      <c r="I32" s="146"/>
      <c r="J32" s="137"/>
      <c r="K32" s="146"/>
      <c r="L32" s="137"/>
      <c r="M32" s="146"/>
      <c r="N32" s="137"/>
    </row>
    <row r="33" spans="1:14" ht="18" customHeight="1">
      <c r="A33" s="465"/>
      <c r="B33" s="465"/>
      <c r="C33" s="469" t="s">
        <v>244</v>
      </c>
      <c r="D33" s="484" t="s">
        <v>245</v>
      </c>
      <c r="E33" s="214">
        <v>2.073</v>
      </c>
      <c r="F33" s="215">
        <v>4.11</v>
      </c>
      <c r="G33" s="214">
        <v>0.046</v>
      </c>
      <c r="H33" s="215">
        <v>4.091</v>
      </c>
      <c r="I33" s="144"/>
      <c r="J33" s="135"/>
      <c r="K33" s="144"/>
      <c r="L33" s="135"/>
      <c r="M33" s="144"/>
      <c r="N33" s="135"/>
    </row>
    <row r="34" spans="1:14" ht="18" customHeight="1">
      <c r="A34" s="465"/>
      <c r="B34" s="472"/>
      <c r="C34" s="480" t="s">
        <v>246</v>
      </c>
      <c r="D34" s="485" t="s">
        <v>247</v>
      </c>
      <c r="E34" s="244">
        <f>E31+E32-E33</f>
        <v>10.874999999999936</v>
      </c>
      <c r="F34" s="251">
        <v>22.096</v>
      </c>
      <c r="G34" s="244">
        <f>G31+G32-G33</f>
        <v>275.7259999999997</v>
      </c>
      <c r="H34" s="251">
        <v>425.8979999999998</v>
      </c>
      <c r="I34" s="145">
        <f aca="true" t="shared" si="1" ref="I34:N34">I31+I32-I33</f>
        <v>0</v>
      </c>
      <c r="J34" s="136">
        <f t="shared" si="1"/>
        <v>0</v>
      </c>
      <c r="K34" s="145">
        <f t="shared" si="1"/>
        <v>0</v>
      </c>
      <c r="L34" s="136">
        <f t="shared" si="1"/>
        <v>0</v>
      </c>
      <c r="M34" s="145">
        <f t="shared" si="1"/>
        <v>0</v>
      </c>
      <c r="N34" s="136">
        <f t="shared" si="1"/>
        <v>0</v>
      </c>
    </row>
    <row r="35" spans="1:14" ht="18" customHeight="1">
      <c r="A35" s="465"/>
      <c r="B35" s="462" t="s">
        <v>248</v>
      </c>
      <c r="C35" s="466" t="s">
        <v>249</v>
      </c>
      <c r="D35" s="483" t="s">
        <v>250</v>
      </c>
      <c r="E35" s="246">
        <v>0</v>
      </c>
      <c r="F35" s="247">
        <v>0</v>
      </c>
      <c r="G35" s="246">
        <v>0</v>
      </c>
      <c r="H35" s="247">
        <v>21.927</v>
      </c>
      <c r="I35" s="146"/>
      <c r="J35" s="137"/>
      <c r="K35" s="146"/>
      <c r="L35" s="137"/>
      <c r="M35" s="146"/>
      <c r="N35" s="137"/>
    </row>
    <row r="36" spans="1:14" ht="18" customHeight="1">
      <c r="A36" s="465"/>
      <c r="B36" s="465"/>
      <c r="C36" s="469" t="s">
        <v>251</v>
      </c>
      <c r="D36" s="484" t="s">
        <v>252</v>
      </c>
      <c r="E36" s="214">
        <v>0</v>
      </c>
      <c r="F36" s="215">
        <v>0</v>
      </c>
      <c r="G36" s="214">
        <v>0</v>
      </c>
      <c r="H36" s="215">
        <v>16.044</v>
      </c>
      <c r="I36" s="144"/>
      <c r="J36" s="135"/>
      <c r="K36" s="144"/>
      <c r="L36" s="135"/>
      <c r="M36" s="144"/>
      <c r="N36" s="135"/>
    </row>
    <row r="37" spans="1:14" ht="18" customHeight="1">
      <c r="A37" s="465"/>
      <c r="B37" s="465"/>
      <c r="C37" s="469" t="s">
        <v>253</v>
      </c>
      <c r="D37" s="484" t="s">
        <v>254</v>
      </c>
      <c r="E37" s="214">
        <f>E34+E35-E36</f>
        <v>10.874999999999936</v>
      </c>
      <c r="F37" s="215">
        <v>22.04</v>
      </c>
      <c r="G37" s="214">
        <f>G34+G35-G36</f>
        <v>275.7259999999997</v>
      </c>
      <c r="H37" s="215">
        <v>431.78099999999984</v>
      </c>
      <c r="I37" s="144">
        <f aca="true" t="shared" si="2" ref="I37:N37">I34+I35-I36</f>
        <v>0</v>
      </c>
      <c r="J37" s="135">
        <f t="shared" si="2"/>
        <v>0</v>
      </c>
      <c r="K37" s="144">
        <f t="shared" si="2"/>
        <v>0</v>
      </c>
      <c r="L37" s="135">
        <f t="shared" si="2"/>
        <v>0</v>
      </c>
      <c r="M37" s="144">
        <f t="shared" si="2"/>
        <v>0</v>
      </c>
      <c r="N37" s="135">
        <f t="shared" si="2"/>
        <v>0</v>
      </c>
    </row>
    <row r="38" spans="1:14" ht="18" customHeight="1">
      <c r="A38" s="465"/>
      <c r="B38" s="465"/>
      <c r="C38" s="469" t="s">
        <v>255</v>
      </c>
      <c r="D38" s="484" t="s">
        <v>256</v>
      </c>
      <c r="E38" s="214">
        <v>0</v>
      </c>
      <c r="F38" s="215">
        <v>0</v>
      </c>
      <c r="G38" s="214">
        <v>0</v>
      </c>
      <c r="H38" s="215">
        <v>0</v>
      </c>
      <c r="I38" s="144"/>
      <c r="J38" s="135"/>
      <c r="K38" s="144"/>
      <c r="L38" s="135"/>
      <c r="M38" s="144"/>
      <c r="N38" s="135"/>
    </row>
    <row r="39" spans="1:14" ht="18" customHeight="1">
      <c r="A39" s="465"/>
      <c r="B39" s="465"/>
      <c r="C39" s="469" t="s">
        <v>257</v>
      </c>
      <c r="D39" s="484" t="s">
        <v>258</v>
      </c>
      <c r="E39" s="214">
        <v>0</v>
      </c>
      <c r="F39" s="215">
        <v>0</v>
      </c>
      <c r="G39" s="214">
        <v>0</v>
      </c>
      <c r="H39" s="215">
        <v>0</v>
      </c>
      <c r="I39" s="144"/>
      <c r="J39" s="135"/>
      <c r="K39" s="144"/>
      <c r="L39" s="135"/>
      <c r="M39" s="144"/>
      <c r="N39" s="135"/>
    </row>
    <row r="40" spans="1:14" ht="18" customHeight="1">
      <c r="A40" s="465"/>
      <c r="B40" s="465"/>
      <c r="C40" s="469" t="s">
        <v>259</v>
      </c>
      <c r="D40" s="484" t="s">
        <v>260</v>
      </c>
      <c r="E40" s="214">
        <v>0</v>
      </c>
      <c r="F40" s="215">
        <v>0</v>
      </c>
      <c r="G40" s="214">
        <v>0.53</v>
      </c>
      <c r="H40" s="215">
        <v>0.53</v>
      </c>
      <c r="I40" s="144"/>
      <c r="J40" s="135"/>
      <c r="K40" s="144"/>
      <c r="L40" s="135"/>
      <c r="M40" s="144"/>
      <c r="N40" s="135"/>
    </row>
    <row r="41" spans="1:14" ht="18" customHeight="1">
      <c r="A41" s="465"/>
      <c r="B41" s="465"/>
      <c r="C41" s="487" t="s">
        <v>261</v>
      </c>
      <c r="D41" s="484" t="s">
        <v>262</v>
      </c>
      <c r="E41" s="214">
        <f>E34+E35-E36-E40</f>
        <v>10.874999999999936</v>
      </c>
      <c r="F41" s="215">
        <v>22.04</v>
      </c>
      <c r="G41" s="214">
        <f>G34+G35-G36-G40</f>
        <v>275.19599999999974</v>
      </c>
      <c r="H41" s="215">
        <v>431.25099999999986</v>
      </c>
      <c r="I41" s="144">
        <f aca="true" t="shared" si="3" ref="I41:N41">I34+I35-I36-I40</f>
        <v>0</v>
      </c>
      <c r="J41" s="135">
        <f t="shared" si="3"/>
        <v>0</v>
      </c>
      <c r="K41" s="144">
        <f t="shared" si="3"/>
        <v>0</v>
      </c>
      <c r="L41" s="135">
        <f t="shared" si="3"/>
        <v>0</v>
      </c>
      <c r="M41" s="144">
        <f t="shared" si="3"/>
        <v>0</v>
      </c>
      <c r="N41" s="135">
        <f t="shared" si="3"/>
        <v>0</v>
      </c>
    </row>
    <row r="42" spans="1:14" ht="18" customHeight="1">
      <c r="A42" s="465"/>
      <c r="B42" s="465"/>
      <c r="C42" s="444" t="s">
        <v>263</v>
      </c>
      <c r="D42" s="445"/>
      <c r="E42" s="242">
        <f>E37+E38-E39-E40</f>
        <v>10.874999999999936</v>
      </c>
      <c r="F42" s="252">
        <v>22.04</v>
      </c>
      <c r="G42" s="242">
        <f>G37+G38-G39-G40</f>
        <v>275.19599999999974</v>
      </c>
      <c r="H42" s="252">
        <v>431.25099999999986</v>
      </c>
      <c r="I42" s="113">
        <f aca="true" t="shared" si="4" ref="I42:N42">I37+I38-I39-I40</f>
        <v>0</v>
      </c>
      <c r="J42" s="82">
        <f t="shared" si="4"/>
        <v>0</v>
      </c>
      <c r="K42" s="113">
        <f t="shared" si="4"/>
        <v>0</v>
      </c>
      <c r="L42" s="82">
        <f t="shared" si="4"/>
        <v>0</v>
      </c>
      <c r="M42" s="113">
        <f t="shared" si="4"/>
        <v>0</v>
      </c>
      <c r="N42" s="135">
        <f t="shared" si="4"/>
        <v>0</v>
      </c>
    </row>
    <row r="43" spans="1:14" ht="18" customHeight="1">
      <c r="A43" s="465"/>
      <c r="B43" s="465"/>
      <c r="C43" s="469" t="s">
        <v>264</v>
      </c>
      <c r="D43" s="484" t="s">
        <v>265</v>
      </c>
      <c r="E43" s="214">
        <v>166.501</v>
      </c>
      <c r="F43" s="215">
        <v>144.461</v>
      </c>
      <c r="G43" s="214">
        <v>0</v>
      </c>
      <c r="H43" s="215">
        <v>0</v>
      </c>
      <c r="I43" s="144"/>
      <c r="J43" s="135"/>
      <c r="K43" s="144"/>
      <c r="L43" s="135"/>
      <c r="M43" s="144"/>
      <c r="N43" s="135"/>
    </row>
    <row r="44" spans="1:14" ht="18" customHeight="1">
      <c r="A44" s="472"/>
      <c r="B44" s="472"/>
      <c r="C44" s="480" t="s">
        <v>266</v>
      </c>
      <c r="D44" s="488" t="s">
        <v>267</v>
      </c>
      <c r="E44" s="244">
        <f>E41+E43</f>
        <v>177.37599999999995</v>
      </c>
      <c r="F44" s="251">
        <v>166.501</v>
      </c>
      <c r="G44" s="244">
        <f>G41+G43</f>
        <v>275.19599999999974</v>
      </c>
      <c r="H44" s="251">
        <v>431.25099999999986</v>
      </c>
      <c r="I44" s="145">
        <f aca="true" t="shared" si="5" ref="I44:N44">I41+I43</f>
        <v>0</v>
      </c>
      <c r="J44" s="136">
        <f t="shared" si="5"/>
        <v>0</v>
      </c>
      <c r="K44" s="145">
        <f t="shared" si="5"/>
        <v>0</v>
      </c>
      <c r="L44" s="136">
        <f t="shared" si="5"/>
        <v>0</v>
      </c>
      <c r="M44" s="145">
        <f t="shared" si="5"/>
        <v>0</v>
      </c>
      <c r="N44" s="136">
        <f t="shared" si="5"/>
        <v>0</v>
      </c>
    </row>
    <row r="45" ht="13.5" customHeight="1">
      <c r="A45" s="27" t="s">
        <v>268</v>
      </c>
    </row>
    <row r="46" ht="13.5" customHeight="1">
      <c r="A46" s="27" t="s">
        <v>269</v>
      </c>
    </row>
    <row r="47" ht="13.5">
      <c r="A47" s="219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2018-08-24T02:15:05Z</cp:lastPrinted>
  <dcterms:modified xsi:type="dcterms:W3CDTF">2018-10-29T05:38:38Z</dcterms:modified>
  <cp:category/>
  <cp:version/>
  <cp:contentType/>
  <cp:contentStatus/>
</cp:coreProperties>
</file>