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<sst xmlns="http://schemas.openxmlformats.org/spreadsheetml/2006/main" count="448" uniqueCount="266">
  <si>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</si>
  <si>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</si>
  <si>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</si>
  <si>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</si>
  <si>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</si>
  <si>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</si>
  <si>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</si>
  <si>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</si>
  <si>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</si>
  <si>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</si>
  <si>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</si>
  <si>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</si>
  <si>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</si>
  <si>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</si>
  <si>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</si>
  <si>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</si>
  <si>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</si>
  <si>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</si>
  <si>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</si>
  <si>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</si>
  <si>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</si>
  <si>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</si>
  <si>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</si>
  <si>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</si>
  <si>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</si>
  <si>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</si>
  <si>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</si>
  <si>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</si>
  <si>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</si>
  <si>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</si>
  <si>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</si>
  <si>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</si>
  <si>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</si>
  <si>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</si>
  <si>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</si>
  <si>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</si>
  <si>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</si>
  <si>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</si>
  <si>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</si>
  <si>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</si>
  <si>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</si>
  <si>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</si>
  <si>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</si>
  <si>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</si>
  <si>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</si>
  <si>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</si>
  <si>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</si>
  <si>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</si>
  <si>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</si>
  <si>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</si>
  <si>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</si>
  <si>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</si>
  <si>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</si>
  <si>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</si>
  <si>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</si>
  <si>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</si>
  <si>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</si>
  <si>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</si>
  <si>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</si>
  <si>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</si>
  <si>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</si>
  <si>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</si>
  <si>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</si>
  <si>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</si>
  <si>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</si>
  <si>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</si>
  <si>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</si>
  <si>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</si>
  <si>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</si>
  <si>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</si>
  <si>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</si>
  <si>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</si>
  <si>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</si>
  <si>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</si>
  <si>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</si>
  <si>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</si>
  <si>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</si>
  <si>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</si>
  <si>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</si>
  <si>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</si>
  <si>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</si>
  <si>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</si>
  <si>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</si>
  <si>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</si>
  <si>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</si>
  <si>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</si>
  <si>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</si>
  <si>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</si>
  <si>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</si>
  <si>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</si>
  <si>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</si>
  <si>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</si>
  <si>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</si>
  <si>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</si>
  <si>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</si>
  <si>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</si>
  <si>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</si>
  <si>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</si>
  <si>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</si>
  <si>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</si>
  <si>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</si>
  <si>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</si>
  <si>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</si>
  <si>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</si>
  <si>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</si>
  <si>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</si>
  <si>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</si>
  <si>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</si>
  <si>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</si>
  <si>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</si>
  <si>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</si>
  <si>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</si>
  <si>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</si>
  <si>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</si>
  <si>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</si>
  <si>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</si>
  <si>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</si>
  <si>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</si>
  <si>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</si>
  <si>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</si>
  <si>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</si>
  <si>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</si>
  <si>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</si>
  <si>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</si>
  <si>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</si>
  <si>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</si>
  <si>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</si>
  <si>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</si>
  <si>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</si>
  <si>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</si>
  <si>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</si>
  <si>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</si>
  <si>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</si>
  <si>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</si>
  <si>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</si>
  <si>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</si>
  <si>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</si>
  <si>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</si>
  <si>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</si>
  <si>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</si>
  <si>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</si>
  <si>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</si>
  <si>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</si>
  <si>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</si>
  <si>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</si>
  <si>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</si>
  <si>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</si>
  <si>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</si>
  <si>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</si>
  <si>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</si>
  <si>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</si>
  <si>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</si>
  <si>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</si>
  <si>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</si>
  <si>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</si>
  <si>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</si>
  <si>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</si>
  <si>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</si>
  <si>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</si>
  <si>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</si>
  <si>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</si>
  <si>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</si>
  <si>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</si>
  <si>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</si>
  <si>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</si>
  <si>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</si>
  <si>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</si>
  <si>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</si>
  <si>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</si>
  <si>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</si>
  <si>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</si>
  <si>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</si>
  <si>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</si>
  <si>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</si>
  <si>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</si>
  <si>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</si>
  <si>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</si>
  <si>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</si>
  <si>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</si>
  <si>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</si>
  <si>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</si>
  <si>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</si>
  <si>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</si>
  <si>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</si>
  <si>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</si>
  <si>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</si>
  <si>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</si>
  <si>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 xml:space="preserve">営業利益          </t>
  </si>
  <si>
    <t>営業外収益</t>
  </si>
  <si>
    <t>営業外費用</t>
  </si>
  <si>
    <t xml:space="preserve">経常利益      </t>
  </si>
  <si>
    <t>特別損失</t>
  </si>
  <si>
    <t>特別利益</t>
  </si>
  <si>
    <t>特別損失</t>
  </si>
  <si>
    <t>特定準備金計上前利益</t>
  </si>
  <si>
    <t>特定準備金取崩</t>
  </si>
  <si>
    <t>特定準備金繰入</t>
  </si>
  <si>
    <t>法人税等</t>
  </si>
  <si>
    <t xml:space="preserve">当期利益  </t>
  </si>
  <si>
    <t>（注１）住宅供給公社については（n=j+k-l-m）</t>
  </si>
  <si>
    <t>前期繰越利益</t>
  </si>
  <si>
    <t xml:space="preserve">当期未処分利益    </t>
  </si>
  <si>
    <t>（注１）住宅供給公社については14年度から新公社会計基準を適用しているため、一般管理費、特定準備金計上前利益、特定準備金取崩・繰入額を計上している。</t>
  </si>
  <si>
    <t>24年度</t>
  </si>
  <si>
    <t>25年度</t>
  </si>
  <si>
    <t>26年度</t>
  </si>
  <si>
    <t>27年度</t>
  </si>
  <si>
    <t>平成30年度</t>
  </si>
  <si>
    <t>（1）平成30年度普通会計予算の状況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</si>
  <si>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</si>
  <si>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</si>
  <si>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</si>
  <si>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</si>
  <si>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</si>
  <si>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</si>
  <si>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高知県</t>
  </si>
  <si>
    <t>－</t>
  </si>
  <si>
    <t>工業用水道事業</t>
  </si>
  <si>
    <t>電気事業</t>
  </si>
  <si>
    <t>病院事業</t>
  </si>
  <si>
    <t>流域下水道事業</t>
  </si>
  <si>
    <t>港湾整備事業</t>
  </si>
  <si>
    <t>宅地造成（臨海土地造成事業）</t>
  </si>
  <si>
    <t>宅地造成（その他）</t>
  </si>
  <si>
    <t>－</t>
  </si>
  <si>
    <t>高知県</t>
  </si>
  <si>
    <t>(平成28年度決算ﾍﾞｰｽ）</t>
  </si>
  <si>
    <t>28年度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</si>
  <si>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</si>
  <si>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</si>
  <si>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</si>
  <si>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</si>
  <si>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</si>
  <si>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</si>
  <si>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</si>
  <si>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</si>
  <si>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</si>
  <si>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</si>
  <si>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28年度</t>
  </si>
  <si>
    <t>－</t>
  </si>
  <si>
    <t>-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</si>
  <si>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</si>
  <si>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</si>
  <si>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</si>
  <si>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</si>
  <si>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高知県</t>
  </si>
  <si>
    <t>(平成28年度決算額）</t>
  </si>
  <si>
    <t>高知県土地開発公社</t>
  </si>
  <si>
    <t>高知県住宅供給公社</t>
  </si>
  <si>
    <t>高知空港ビル株式会社</t>
  </si>
  <si>
    <t>とさでん交通株式会社</t>
  </si>
  <si>
    <t>(c)</t>
  </si>
  <si>
    <t>(d=a-b-c)</t>
  </si>
  <si>
    <t>(e)</t>
  </si>
  <si>
    <t>(f)</t>
  </si>
  <si>
    <t>(g=d+e-f)</t>
  </si>
  <si>
    <t>(h)</t>
  </si>
  <si>
    <t>(i)</t>
  </si>
  <si>
    <t>(j=g+h-i)</t>
  </si>
  <si>
    <t>(k)</t>
  </si>
  <si>
    <t>(l)</t>
  </si>
  <si>
    <t>(m)</t>
  </si>
  <si>
    <t>(ｎ=g+h-i-m)</t>
  </si>
  <si>
    <t>(o)</t>
  </si>
  <si>
    <t>(p=n+o)</t>
  </si>
  <si>
    <t>（注２）原則として表示単位未満を四捨五入して端数調整していないため、合計等と一致しない場合がある。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</si>
</sst>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8" fontId="0" fillId="0" borderId="16" xfId="48" applyNumberFormat="1" applyFont="1" applyBorder="1" applyAlignment="1">
      <alignment vertical="center"/>
    </xf>
    <xf numFmtId="218" fontId="0" fillId="0" borderId="24" xfId="48" applyNumberFormat="1" applyFont="1" applyBorder="1" applyAlignment="1">
      <alignment vertical="center"/>
    </xf>
    <xf numFmtId="218" fontId="0" fillId="0" borderId="21" xfId="48" applyNumberFormat="1" applyFont="1" applyBorder="1" applyAlignment="1">
      <alignment vertical="center"/>
    </xf>
    <xf numFmtId="218" fontId="0" fillId="0" borderId="42" xfId="48" applyNumberFormat="1" applyFont="1" applyBorder="1" applyAlignment="1">
      <alignment vertical="center"/>
    </xf>
    <xf numFmtId="218" fontId="0" fillId="0" borderId="23" xfId="48" applyNumberFormat="1" applyFont="1" applyBorder="1" applyAlignment="1">
      <alignment vertical="center"/>
    </xf>
    <xf numFmtId="218" fontId="0" fillId="0" borderId="43" xfId="48" applyNumberFormat="1" applyFont="1" applyBorder="1" applyAlignment="1">
      <alignment vertical="center"/>
    </xf>
    <xf numFmtId="218" fontId="0" fillId="0" borderId="44" xfId="48" applyNumberFormat="1" applyFont="1" applyBorder="1" applyAlignment="1">
      <alignment vertical="center"/>
    </xf>
    <xf numFmtId="218" fontId="0" fillId="0" borderId="27" xfId="48" applyNumberFormat="1" applyFont="1" applyBorder="1" applyAlignment="1">
      <alignment vertical="center"/>
    </xf>
    <xf numFmtId="218" fontId="0" fillId="0" borderId="45" xfId="48" applyNumberFormat="1" applyFont="1" applyBorder="1" applyAlignment="1">
      <alignment vertical="center"/>
    </xf>
    <xf numFmtId="218" fontId="0" fillId="0" borderId="46" xfId="48" applyNumberFormat="1" applyFont="1" applyBorder="1" applyAlignment="1">
      <alignment vertical="center"/>
    </xf>
    <xf numFmtId="218" fontId="0" fillId="0" borderId="47" xfId="48" applyNumberFormat="1" applyFont="1" applyBorder="1" applyAlignment="1">
      <alignment vertical="center"/>
    </xf>
    <xf numFmtId="218" fontId="0" fillId="0" borderId="48" xfId="48" applyNumberFormat="1" applyFont="1" applyBorder="1" applyAlignment="1">
      <alignment vertical="center"/>
    </xf>
    <xf numFmtId="218" fontId="0" fillId="0" borderId="25" xfId="48" applyNumberFormat="1" applyFont="1" applyBorder="1" applyAlignment="1">
      <alignment vertical="center"/>
    </xf>
    <xf numFmtId="218" fontId="0" fillId="0" borderId="49" xfId="48" applyNumberFormat="1" applyFon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0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Font="1" applyBorder="1" applyAlignment="1">
      <alignment vertical="center"/>
    </xf>
    <xf numFmtId="217" fontId="0" fillId="0" borderId="11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217" fontId="0" fillId="0" borderId="43" xfId="48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49" xfId="48" applyNumberFormat="1" applyFont="1" applyBorder="1" applyAlignment="1">
      <alignment vertical="center"/>
    </xf>
    <xf numFmtId="217" fontId="0" fillId="0" borderId="24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2" xfId="48" applyNumberFormat="1" applyFont="1" applyBorder="1" applyAlignment="1" quotePrefix="1">
      <alignment horizontal="right" vertical="center"/>
    </xf>
    <xf numFmtId="217" fontId="0" fillId="0" borderId="48" xfId="48" applyNumberFormat="1" applyFont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53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Fon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54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217" fontId="0" fillId="0" borderId="17" xfId="48" applyNumberFormat="1" applyFont="1" applyBorder="1" applyAlignment="1">
      <alignment vertical="center"/>
    </xf>
    <xf numFmtId="218" fontId="0" fillId="0" borderId="49" xfId="0" applyNumberFormat="1" applyBorder="1" applyAlignment="1">
      <alignment vertical="center"/>
    </xf>
    <xf numFmtId="218" fontId="0" fillId="0" borderId="31" xfId="48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5" xfId="0" applyNumberForma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41" fontId="0" fillId="0" borderId="5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Font="1" applyFill="1" applyBorder="1" applyAlignment="1">
      <alignment horizontal="right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ont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Fon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4" xfId="0" applyNumberFormat="1" applyBorder="1" applyAlignment="1">
      <alignment horizontal="right" vertical="center"/>
    </xf>
    <xf numFmtId="217" fontId="0" fillId="0" borderId="59" xfId="0" applyNumberFormat="1" applyBorder="1" applyAlignment="1">
      <alignment vertical="center"/>
    </xf>
    <xf numFmtId="217" fontId="0" fillId="0" borderId="59" xfId="48" applyNumberFormat="1" applyFont="1" applyBorder="1" applyAlignment="1">
      <alignment horizontal="right" vertical="center"/>
    </xf>
    <xf numFmtId="225" fontId="0" fillId="0" borderId="61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6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0" xfId="0" applyNumberFormat="1" applyBorder="1" applyAlignment="1">
      <alignment vertical="center"/>
    </xf>
    <xf numFmtId="217" fontId="0" fillId="0" borderId="60" xfId="48" applyNumberFormat="1" applyFon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1" xfId="0" applyNumberFormat="1" applyBorder="1" applyAlignment="1">
      <alignment vertical="center"/>
    </xf>
    <xf numFmtId="226" fontId="0" fillId="0" borderId="61" xfId="48" applyNumberFormat="1" applyFont="1" applyBorder="1" applyAlignment="1">
      <alignment vertical="center"/>
    </xf>
    <xf numFmtId="218" fontId="0" fillId="0" borderId="61" xfId="0" applyNumberFormat="1" applyBorder="1" applyAlignment="1">
      <alignment vertical="center"/>
    </xf>
    <xf numFmtId="218" fontId="0" fillId="0" borderId="61" xfId="48" applyNumberFormat="1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6" xfId="0" applyNumberFormat="1" applyBorder="1" applyAlignment="1">
      <alignment vertical="center"/>
    </xf>
    <xf numFmtId="218" fontId="0" fillId="0" borderId="63" xfId="0" applyNumberFormat="1" applyBorder="1" applyAlignment="1">
      <alignment vertical="center"/>
    </xf>
    <xf numFmtId="218" fontId="0" fillId="0" borderId="63" xfId="48" applyNumberFormat="1" applyFont="1" applyBorder="1" applyAlignment="1">
      <alignment vertical="center"/>
    </xf>
    <xf numFmtId="41" fontId="0" fillId="0" borderId="64" xfId="0" applyNumberFormat="1" applyBorder="1" applyAlignment="1">
      <alignment vertical="center"/>
    </xf>
    <xf numFmtId="218" fontId="0" fillId="0" borderId="59" xfId="0" applyNumberFormat="1" applyBorder="1" applyAlignment="1">
      <alignment vertical="center"/>
    </xf>
    <xf numFmtId="218" fontId="0" fillId="0" borderId="59" xfId="48" applyNumberFormat="1" applyFont="1" applyBorder="1" applyAlignment="1">
      <alignment vertical="center"/>
    </xf>
    <xf numFmtId="218" fontId="0" fillId="0" borderId="63" xfId="48" applyNumberFormat="1" applyFon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2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0" fontId="0" fillId="0" borderId="31" xfId="0" applyNumberFormat="1" applyFont="1" applyBorder="1" applyAlignment="1">
      <alignment horizontal="center" vertical="center"/>
    </xf>
    <xf numFmtId="217" fontId="0" fillId="0" borderId="60" xfId="48" applyNumberFormat="1" applyFill="1" applyBorder="1" applyAlignment="1">
      <alignment horizontal="right" vertical="center"/>
    </xf>
    <xf numFmtId="217" fontId="0" fillId="0" borderId="61" xfId="48" applyNumberFormat="1" applyBorder="1" applyAlignment="1">
      <alignment horizontal="right"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48" applyNumberFormat="1" applyBorder="1" applyAlignment="1">
      <alignment horizontal="right" vertical="center"/>
    </xf>
    <xf numFmtId="217" fontId="0" fillId="0" borderId="59" xfId="48" applyNumberFormat="1" applyBorder="1" applyAlignment="1">
      <alignment horizontal="right" vertical="center"/>
    </xf>
    <xf numFmtId="217" fontId="0" fillId="0" borderId="60" xfId="48" applyNumberFormat="1" applyBorder="1" applyAlignment="1">
      <alignment vertical="center"/>
    </xf>
    <xf numFmtId="226" fontId="0" fillId="0" borderId="61" xfId="48" applyNumberFormat="1" applyBorder="1" applyAlignment="1">
      <alignment vertical="center"/>
    </xf>
    <xf numFmtId="218" fontId="0" fillId="0" borderId="61" xfId="48" applyNumberFormat="1" applyBorder="1" applyAlignment="1">
      <alignment vertical="center"/>
    </xf>
    <xf numFmtId="218" fontId="0" fillId="0" borderId="63" xfId="48" applyNumberFormat="1" applyBorder="1" applyAlignment="1">
      <alignment vertical="center"/>
    </xf>
    <xf numFmtId="218" fontId="0" fillId="0" borderId="59" xfId="48" applyNumberFormat="1" applyBorder="1" applyAlignment="1">
      <alignment vertical="center"/>
    </xf>
    <xf numFmtId="218" fontId="0" fillId="0" borderId="63" xfId="48" applyNumberFormat="1" applyFill="1" applyBorder="1" applyAlignment="1">
      <alignment vertical="center"/>
    </xf>
    <xf numFmtId="217" fontId="0" fillId="0" borderId="65" xfId="48" applyNumberFormat="1" applyFont="1" applyBorder="1" applyAlignment="1">
      <alignment vertical="center"/>
    </xf>
    <xf numFmtId="217" fontId="0" fillId="0" borderId="63" xfId="48" applyNumberFormat="1" applyFont="1" applyBorder="1" applyAlignment="1">
      <alignment horizontal="right" vertical="center"/>
    </xf>
    <xf numFmtId="217" fontId="0" fillId="0" borderId="41" xfId="48" applyNumberFormat="1" applyFont="1" applyFill="1" applyBorder="1" applyAlignment="1">
      <alignment vertical="center"/>
    </xf>
    <xf numFmtId="217" fontId="0" fillId="0" borderId="18" xfId="48" applyNumberFormat="1" applyFont="1" applyFill="1" applyBorder="1" applyAlignment="1">
      <alignment vertical="center"/>
    </xf>
    <xf numFmtId="217" fontId="0" fillId="0" borderId="41" xfId="0" applyNumberFormat="1" applyFont="1" applyFill="1" applyBorder="1" applyAlignment="1" quotePrefix="1">
      <alignment horizontal="right"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18" xfId="48" applyNumberFormat="1" applyBorder="1" applyAlignment="1">
      <alignment vertical="center"/>
    </xf>
    <xf numFmtId="217" fontId="0" fillId="0" borderId="41" xfId="48" applyNumberFormat="1" applyFont="1" applyBorder="1" applyAlignment="1">
      <alignment horizontal="right" vertical="center"/>
    </xf>
    <xf numFmtId="217" fontId="0" fillId="0" borderId="14" xfId="48" applyNumberFormat="1" applyBorder="1" applyAlignment="1">
      <alignment vertical="center"/>
    </xf>
    <xf numFmtId="217" fontId="0" fillId="0" borderId="20" xfId="48" applyNumberFormat="1" applyBorder="1" applyAlignment="1">
      <alignment vertical="center"/>
    </xf>
    <xf numFmtId="217" fontId="0" fillId="0" borderId="38" xfId="48" applyNumberFormat="1" applyFont="1" applyFill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7" fontId="0" fillId="0" borderId="61" xfId="48" applyNumberFormat="1" applyFont="1" applyFill="1" applyBorder="1" applyAlignment="1">
      <alignment vertical="center"/>
    </xf>
    <xf numFmtId="217" fontId="0" fillId="0" borderId="27" xfId="48" applyNumberFormat="1" applyFont="1" applyFill="1" applyBorder="1" applyAlignment="1">
      <alignment vertical="center"/>
    </xf>
    <xf numFmtId="217" fontId="0" fillId="0" borderId="60" xfId="48" applyNumberFormat="1" applyFont="1" applyFill="1" applyBorder="1" applyAlignment="1">
      <alignment horizontal="right" vertical="center"/>
    </xf>
    <xf numFmtId="0" fontId="0" fillId="0" borderId="66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224" fontId="16" fillId="0" borderId="66" xfId="48" applyNumberFormat="1" applyFont="1" applyBorder="1" applyAlignment="1">
      <alignment vertical="center" textRotation="255"/>
    </xf>
    <xf numFmtId="224" fontId="16" fillId="0" borderId="67" xfId="48" applyNumberFormat="1" applyFont="1" applyBorder="1" applyAlignment="1">
      <alignment vertical="center" textRotation="255"/>
    </xf>
    <xf numFmtId="224" fontId="16" fillId="0" borderId="68" xfId="48" applyNumberFormat="1" applyFont="1" applyBorder="1" applyAlignment="1">
      <alignment vertical="center" textRotation="255"/>
    </xf>
    <xf numFmtId="41" fontId="0" fillId="0" borderId="44" xfId="0" applyNumberFormat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217" fontId="0" fillId="0" borderId="39" xfId="48" applyNumberFormat="1" applyFon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17" fontId="0" fillId="0" borderId="49" xfId="48" applyNumberFormat="1" applyFont="1" applyBorder="1" applyAlignment="1">
      <alignment vertical="center"/>
    </xf>
    <xf numFmtId="217" fontId="0" fillId="0" borderId="53" xfId="0" applyNumberForma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0" fontId="14" fillId="0" borderId="67" xfId="61" applyFont="1" applyBorder="1" applyAlignment="1">
      <alignment vertical="center" textRotation="255"/>
      <protection/>
    </xf>
    <xf numFmtId="0" fontId="14" fillId="0" borderId="68" xfId="61" applyFont="1" applyBorder="1" applyAlignment="1">
      <alignment vertical="center" textRotation="255"/>
      <protection/>
    </xf>
    <xf numFmtId="0" fontId="14" fillId="0" borderId="67" xfId="61" applyFont="1" applyBorder="1" applyAlignment="1">
      <alignment vertical="center"/>
      <protection/>
    </xf>
    <xf numFmtId="0" fontId="14" fillId="0" borderId="68" xfId="61" applyFont="1" applyBorder="1" applyAlignment="1">
      <alignment vertical="center"/>
      <protection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3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66" xfId="0" applyNumberFormat="1" applyBorder="1" applyAlignment="1">
      <alignment horizontal="center" vertical="center" textRotation="255"/>
    </xf>
    <xf numFmtId="0" fontId="4" fillId="0" borderId="15" xfId="0" applyNumberFormat="1" applyFont="1" applyFill="1" applyBorder="1" applyAlignment="1">
      <alignment horizontal="centerContinuous" vertical="center"/>
    </xf>
    <xf numFmtId="41" fontId="4" fillId="0" borderId="15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41" fontId="7" fillId="0" borderId="0" xfId="0" applyNumberFormat="1" applyFont="1" applyFill="1" applyAlignment="1">
      <alignment horizontal="left" vertical="center"/>
    </xf>
    <xf numFmtId="41" fontId="6" fillId="0" borderId="15" xfId="0" applyNumberFormat="1" applyFont="1" applyFill="1" applyBorder="1" applyAlignment="1">
      <alignment horizontal="left" vertical="center"/>
    </xf>
    <xf numFmtId="41" fontId="0" fillId="0" borderId="0" xfId="0" applyNumberFormat="1" applyFill="1" applyAlignment="1" quotePrefix="1">
      <alignment horizontal="right" vertical="center"/>
    </xf>
    <xf numFmtId="41" fontId="0" fillId="0" borderId="10" xfId="0" applyNumberFormat="1" applyFill="1" applyBorder="1" applyAlignment="1">
      <alignment horizontal="centerContinuous" vertical="center"/>
    </xf>
    <xf numFmtId="41" fontId="0" fillId="0" borderId="11" xfId="0" applyNumberFormat="1" applyFill="1" applyBorder="1" applyAlignment="1">
      <alignment horizontal="centerContinuous" vertical="center"/>
    </xf>
    <xf numFmtId="41" fontId="0" fillId="0" borderId="20" xfId="0" applyNumberFormat="1" applyFill="1" applyBorder="1" applyAlignment="1">
      <alignment horizontal="center" vertical="center"/>
    </xf>
    <xf numFmtId="41" fontId="0" fillId="0" borderId="64" xfId="0" applyNumberFormat="1" applyFill="1" applyBorder="1" applyAlignment="1">
      <alignment horizontal="center" vertical="center"/>
    </xf>
    <xf numFmtId="41" fontId="0" fillId="0" borderId="14" xfId="0" applyNumberFormat="1" applyFill="1" applyBorder="1" applyAlignment="1">
      <alignment horizontal="centerContinuous" vertical="center"/>
    </xf>
    <xf numFmtId="41" fontId="0" fillId="0" borderId="15" xfId="0" applyNumberFormat="1" applyFill="1" applyBorder="1" applyAlignment="1">
      <alignment horizontal="centerContinuous" vertical="center"/>
    </xf>
    <xf numFmtId="41" fontId="0" fillId="0" borderId="17" xfId="0" applyNumberFormat="1" applyFill="1" applyBorder="1" applyAlignment="1">
      <alignment horizontal="centerContinuous" vertical="center"/>
    </xf>
    <xf numFmtId="41" fontId="0" fillId="0" borderId="69" xfId="0" applyNumberFormat="1" applyFill="1" applyBorder="1" applyAlignment="1">
      <alignment horizontal="center" vertical="center"/>
    </xf>
    <xf numFmtId="41" fontId="0" fillId="0" borderId="16" xfId="0" applyNumberFormat="1" applyFill="1" applyBorder="1" applyAlignment="1">
      <alignment horizontal="center" vertical="center"/>
    </xf>
    <xf numFmtId="41" fontId="0" fillId="0" borderId="38" xfId="0" applyNumberFormat="1" applyFill="1" applyBorder="1" applyAlignment="1">
      <alignment horizontal="center" vertical="center"/>
    </xf>
    <xf numFmtId="41" fontId="0" fillId="0" borderId="48" xfId="0" applyNumberForma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 textRotation="255"/>
    </xf>
    <xf numFmtId="41" fontId="0" fillId="0" borderId="55" xfId="0" applyNumberFormat="1" applyFont="1" applyFill="1" applyBorder="1" applyAlignment="1">
      <alignment vertical="center"/>
    </xf>
    <xf numFmtId="0" fontId="0" fillId="0" borderId="56" xfId="0" applyFill="1" applyBorder="1" applyAlignment="1">
      <alignment horizontal="distributed" vertical="center"/>
    </xf>
    <xf numFmtId="0" fontId="0" fillId="0" borderId="57" xfId="0" applyFill="1" applyBorder="1" applyAlignment="1">
      <alignment horizontal="distributed" vertical="center"/>
    </xf>
    <xf numFmtId="217" fontId="0" fillId="0" borderId="58" xfId="48" applyNumberFormat="1" applyFont="1" applyFill="1" applyBorder="1" applyAlignment="1">
      <alignment horizontal="center" vertical="center"/>
    </xf>
    <xf numFmtId="217" fontId="0" fillId="0" borderId="56" xfId="48" applyNumberFormat="1" applyFont="1" applyFill="1" applyBorder="1" applyAlignment="1">
      <alignment horizontal="center" vertical="center"/>
    </xf>
    <xf numFmtId="217" fontId="0" fillId="0" borderId="70" xfId="48" applyNumberFormat="1" applyFont="1" applyFill="1" applyBorder="1" applyAlignment="1">
      <alignment horizontal="center" vertical="center"/>
    </xf>
    <xf numFmtId="217" fontId="0" fillId="0" borderId="47" xfId="48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 textRotation="255"/>
    </xf>
    <xf numFmtId="41" fontId="0" fillId="0" borderId="20" xfId="0" applyNumberFormat="1" applyFill="1" applyBorder="1" applyAlignment="1">
      <alignment horizontal="left" vertical="center"/>
    </xf>
    <xf numFmtId="41" fontId="0" fillId="0" borderId="64" xfId="0" applyNumberFormat="1" applyFill="1" applyBorder="1" applyAlignment="1">
      <alignment horizontal="left" vertical="center"/>
    </xf>
    <xf numFmtId="217" fontId="0" fillId="0" borderId="60" xfId="48" applyNumberFormat="1" applyFont="1" applyFill="1" applyBorder="1" applyAlignment="1">
      <alignment horizontal="center" vertical="center"/>
    </xf>
    <xf numFmtId="217" fontId="0" fillId="0" borderId="37" xfId="48" applyNumberFormat="1" applyFont="1" applyFill="1" applyBorder="1" applyAlignment="1">
      <alignment horizontal="center" vertical="center"/>
    </xf>
    <xf numFmtId="217" fontId="0" fillId="0" borderId="18" xfId="48" applyNumberFormat="1" applyFont="1" applyFill="1" applyBorder="1" applyAlignment="1">
      <alignment horizontal="center" vertical="center"/>
    </xf>
    <xf numFmtId="217" fontId="0" fillId="0" borderId="53" xfId="48" applyNumberFormat="1" applyFont="1" applyFill="1" applyBorder="1" applyAlignment="1">
      <alignment horizontal="center" vertical="center"/>
    </xf>
    <xf numFmtId="41" fontId="0" fillId="0" borderId="27" xfId="0" applyNumberFormat="1" applyFill="1" applyBorder="1" applyAlignment="1">
      <alignment horizontal="left" vertical="center"/>
    </xf>
    <xf numFmtId="217" fontId="0" fillId="0" borderId="61" xfId="48" applyNumberFormat="1" applyFont="1" applyFill="1" applyBorder="1" applyAlignment="1">
      <alignment horizontal="center" vertical="center"/>
    </xf>
    <xf numFmtId="217" fontId="0" fillId="0" borderId="32" xfId="48" applyNumberFormat="1" applyFont="1" applyFill="1" applyBorder="1" applyAlignment="1">
      <alignment horizontal="center" vertical="center"/>
    </xf>
    <xf numFmtId="217" fontId="0" fillId="0" borderId="41" xfId="48" applyNumberFormat="1" applyFont="1" applyFill="1" applyBorder="1" applyAlignment="1">
      <alignment horizontal="center" vertical="center"/>
    </xf>
    <xf numFmtId="217" fontId="0" fillId="0" borderId="25" xfId="48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 textRotation="255"/>
    </xf>
    <xf numFmtId="41" fontId="0" fillId="0" borderId="14" xfId="0" applyNumberFormat="1" applyFill="1" applyBorder="1" applyAlignment="1">
      <alignment horizontal="left" vertical="center"/>
    </xf>
    <xf numFmtId="41" fontId="0" fillId="0" borderId="17" xfId="0" applyNumberFormat="1" applyFill="1" applyBorder="1" applyAlignment="1">
      <alignment horizontal="left" vertical="center"/>
    </xf>
    <xf numFmtId="217" fontId="0" fillId="0" borderId="68" xfId="48" applyNumberFormat="1" applyFont="1" applyFill="1" applyBorder="1" applyAlignment="1">
      <alignment horizontal="center" vertical="center"/>
    </xf>
    <xf numFmtId="217" fontId="0" fillId="0" borderId="15" xfId="48" applyNumberFormat="1" applyFont="1" applyFill="1" applyBorder="1" applyAlignment="1">
      <alignment horizontal="center" vertical="center"/>
    </xf>
    <xf numFmtId="217" fontId="0" fillId="0" borderId="29" xfId="48" applyNumberFormat="1" applyFont="1" applyFill="1" applyBorder="1" applyAlignment="1">
      <alignment horizontal="center" vertical="center"/>
    </xf>
    <xf numFmtId="217" fontId="0" fillId="0" borderId="31" xfId="48" applyNumberFormat="1" applyFont="1" applyFill="1" applyBorder="1" applyAlignment="1">
      <alignment horizontal="center" vertical="center"/>
    </xf>
    <xf numFmtId="0" fontId="0" fillId="0" borderId="66" xfId="0" applyNumberFormat="1" applyFill="1" applyBorder="1" applyAlignment="1">
      <alignment horizontal="center" vertical="center" textRotation="255"/>
    </xf>
    <xf numFmtId="41" fontId="0" fillId="0" borderId="19" xfId="0" applyNumberFormat="1" applyFill="1" applyBorder="1" applyAlignment="1">
      <alignment horizontal="left" vertical="center"/>
    </xf>
    <xf numFmtId="217" fontId="0" fillId="0" borderId="59" xfId="48" applyNumberFormat="1" applyFont="1" applyFill="1" applyBorder="1" applyAlignment="1">
      <alignment vertical="center"/>
    </xf>
    <xf numFmtId="217" fontId="0" fillId="0" borderId="19" xfId="48" applyNumberFormat="1" applyFont="1" applyFill="1" applyBorder="1" applyAlignment="1">
      <alignment vertical="center"/>
    </xf>
    <xf numFmtId="217" fontId="0" fillId="0" borderId="71" xfId="48" applyNumberFormat="1" applyFont="1" applyFill="1" applyBorder="1" applyAlignment="1">
      <alignment vertical="center"/>
    </xf>
    <xf numFmtId="217" fontId="0" fillId="0" borderId="54" xfId="48" applyNumberFormat="1" applyFont="1" applyFill="1" applyBorder="1" applyAlignment="1">
      <alignment vertical="center"/>
    </xf>
    <xf numFmtId="217" fontId="0" fillId="0" borderId="32" xfId="48" applyNumberFormat="1" applyFont="1" applyFill="1" applyBorder="1" applyAlignment="1">
      <alignment vertical="center"/>
    </xf>
    <xf numFmtId="217" fontId="0" fillId="0" borderId="41" xfId="48" applyNumberFormat="1" applyFont="1" applyFill="1" applyBorder="1" applyAlignment="1">
      <alignment vertical="center"/>
    </xf>
    <xf numFmtId="41" fontId="0" fillId="0" borderId="15" xfId="0" applyNumberFormat="1" applyFill="1" applyBorder="1" applyAlignment="1">
      <alignment horizontal="left" vertical="center"/>
    </xf>
    <xf numFmtId="217" fontId="0" fillId="0" borderId="68" xfId="48" applyNumberFormat="1" applyFont="1" applyFill="1" applyBorder="1" applyAlignment="1">
      <alignment vertical="center"/>
    </xf>
    <xf numFmtId="217" fontId="0" fillId="0" borderId="46" xfId="48" applyNumberFormat="1" applyFont="1" applyFill="1" applyBorder="1" applyAlignment="1">
      <alignment vertical="center"/>
    </xf>
    <xf numFmtId="217" fontId="0" fillId="0" borderId="14" xfId="48" applyNumberFormat="1" applyFont="1" applyFill="1" applyBorder="1" applyAlignment="1">
      <alignment vertical="center"/>
    </xf>
    <xf numFmtId="217" fontId="0" fillId="0" borderId="52" xfId="48" applyNumberFormat="1" applyFont="1" applyFill="1" applyBorder="1" applyAlignment="1">
      <alignment vertical="center"/>
    </xf>
    <xf numFmtId="217" fontId="0" fillId="0" borderId="64" xfId="48" applyNumberFormat="1" applyFont="1" applyFill="1" applyBorder="1" applyAlignment="1">
      <alignment vertical="center"/>
    </xf>
    <xf numFmtId="217" fontId="0" fillId="0" borderId="20" xfId="48" applyNumberFormat="1" applyFont="1" applyFill="1" applyBorder="1" applyAlignment="1">
      <alignment vertical="center"/>
    </xf>
    <xf numFmtId="41" fontId="0" fillId="0" borderId="14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vertical="center"/>
    </xf>
    <xf numFmtId="217" fontId="0" fillId="0" borderId="17" xfId="48" applyNumberFormat="1" applyFont="1" applyFill="1" applyBorder="1" applyAlignment="1">
      <alignment vertical="center"/>
    </xf>
    <xf numFmtId="217" fontId="0" fillId="0" borderId="31" xfId="48" applyNumberFormat="1" applyFont="1" applyFill="1" applyBorder="1" applyAlignment="1">
      <alignment vertical="center"/>
    </xf>
    <xf numFmtId="41" fontId="0" fillId="0" borderId="34" xfId="0" applyNumberFormat="1" applyFill="1" applyBorder="1" applyAlignment="1">
      <alignment horizontal="left" vertical="center"/>
    </xf>
    <xf numFmtId="41" fontId="0" fillId="0" borderId="35" xfId="0" applyNumberFormat="1" applyFill="1" applyBorder="1" applyAlignment="1">
      <alignment horizontal="left" vertical="center"/>
    </xf>
    <xf numFmtId="217" fontId="0" fillId="0" borderId="63" xfId="48" applyNumberFormat="1" applyFont="1" applyFill="1" applyBorder="1" applyAlignment="1">
      <alignment vertical="center"/>
    </xf>
    <xf numFmtId="217" fontId="0" fillId="0" borderId="34" xfId="48" applyNumberFormat="1" applyFont="1" applyFill="1" applyBorder="1" applyAlignment="1">
      <alignment vertical="center"/>
    </xf>
    <xf numFmtId="217" fontId="0" fillId="0" borderId="15" xfId="48" applyNumberFormat="1" applyFont="1" applyFill="1" applyBorder="1" applyAlignment="1">
      <alignment vertical="center"/>
    </xf>
    <xf numFmtId="217" fontId="0" fillId="0" borderId="58" xfId="48" applyNumberFormat="1" applyFont="1" applyFill="1" applyBorder="1" applyAlignment="1">
      <alignment vertical="center"/>
    </xf>
    <xf numFmtId="217" fontId="0" fillId="0" borderId="56" xfId="48" applyNumberFormat="1" applyFont="1" applyFill="1" applyBorder="1" applyAlignment="1">
      <alignment vertical="center"/>
    </xf>
    <xf numFmtId="41" fontId="0" fillId="0" borderId="19" xfId="0" applyNumberFormat="1" applyFill="1" applyBorder="1" applyAlignment="1" quotePrefix="1">
      <alignment horizontal="right" vertical="center"/>
    </xf>
    <xf numFmtId="41" fontId="0" fillId="0" borderId="32" xfId="0" applyNumberFormat="1" applyFill="1" applyBorder="1" applyAlignment="1" quotePrefix="1">
      <alignment horizontal="right" vertical="center"/>
    </xf>
    <xf numFmtId="41" fontId="0" fillId="0" borderId="15" xfId="0" applyNumberFormat="1" applyFill="1" applyBorder="1" applyAlignment="1" quotePrefix="1">
      <alignment horizontal="right" vertical="center"/>
    </xf>
    <xf numFmtId="41" fontId="0" fillId="0" borderId="12" xfId="0" applyNumberFormat="1" applyFill="1" applyBorder="1" applyAlignment="1">
      <alignment vertical="center"/>
    </xf>
    <xf numFmtId="217" fontId="0" fillId="0" borderId="61" xfId="48" applyNumberFormat="1" applyFont="1" applyFill="1" applyBorder="1" applyAlignment="1">
      <alignment vertical="center"/>
    </xf>
    <xf numFmtId="217" fontId="0" fillId="0" borderId="27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41" fontId="0" fillId="0" borderId="33" xfId="0" applyNumberFormat="1" applyFill="1" applyBorder="1" applyAlignment="1">
      <alignment vertical="center"/>
    </xf>
    <xf numFmtId="41" fontId="17" fillId="0" borderId="33" xfId="0" applyNumberFormat="1" applyFont="1" applyFill="1" applyBorder="1" applyAlignment="1">
      <alignment horizontal="right" vertical="center"/>
    </xf>
    <xf numFmtId="41" fontId="17" fillId="0" borderId="27" xfId="0" applyNumberFormat="1" applyFont="1" applyFill="1" applyBorder="1" applyAlignment="1">
      <alignment horizontal="right" vertical="center"/>
    </xf>
    <xf numFmtId="217" fontId="0" fillId="0" borderId="32" xfId="48" applyNumberFormat="1" applyFont="1" applyFill="1" applyBorder="1" applyAlignment="1">
      <alignment vertical="center"/>
    </xf>
    <xf numFmtId="41" fontId="0" fillId="0" borderId="15" xfId="0" applyNumberForma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F3" sqref="F3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215</v>
      </c>
      <c r="F1" s="1"/>
    </row>
    <row r="3" ht="14.25">
      <c r="A3" s="27" t="s">
        <v>93</v>
      </c>
    </row>
    <row r="5" spans="1:5" ht="13.5">
      <c r="A5" s="58" t="s">
        <v>208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207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47" t="s">
        <v>88</v>
      </c>
      <c r="B9" s="247" t="s">
        <v>90</v>
      </c>
      <c r="C9" s="55" t="s">
        <v>4</v>
      </c>
      <c r="D9" s="56"/>
      <c r="E9" s="56"/>
      <c r="F9" s="65">
        <v>81099</v>
      </c>
      <c r="G9" s="74">
        <f>F9/$F$27*100</f>
        <v>18.561266667582153</v>
      </c>
      <c r="H9" s="108">
        <v>80161</v>
      </c>
      <c r="I9" s="79">
        <f>(F9/H9-1)*100</f>
        <v>1.170145083020424</v>
      </c>
      <c r="K9" s="105"/>
    </row>
    <row r="10" spans="1:9" ht="18" customHeight="1">
      <c r="A10" s="248"/>
      <c r="B10" s="248"/>
      <c r="C10" s="7"/>
      <c r="D10" s="52" t="s">
        <v>23</v>
      </c>
      <c r="E10" s="53"/>
      <c r="F10" s="67">
        <v>24653</v>
      </c>
      <c r="G10" s="75">
        <f aca="true" t="shared" si="0" ref="G10:G27">F10/$F$27*100</f>
        <v>5.642374223552729</v>
      </c>
      <c r="H10" s="68">
        <v>24215</v>
      </c>
      <c r="I10" s="80">
        <f aca="true" t="shared" si="1" ref="I10:I27">(F10/H10-1)*100</f>
        <v>1.8087962007020453</v>
      </c>
    </row>
    <row r="11" spans="1:9" ht="18" customHeight="1">
      <c r="A11" s="248"/>
      <c r="B11" s="248"/>
      <c r="C11" s="7"/>
      <c r="D11" s="16"/>
      <c r="E11" s="23" t="s">
        <v>24</v>
      </c>
      <c r="F11" s="69">
        <v>20547</v>
      </c>
      <c r="G11" s="76">
        <f t="shared" si="0"/>
        <v>4.7026269894673245</v>
      </c>
      <c r="H11" s="70">
        <v>20563</v>
      </c>
      <c r="I11" s="81">
        <f t="shared" si="1"/>
        <v>-0.07780965812381746</v>
      </c>
    </row>
    <row r="12" spans="1:9" ht="18" customHeight="1">
      <c r="A12" s="248"/>
      <c r="B12" s="248"/>
      <c r="C12" s="7"/>
      <c r="D12" s="16"/>
      <c r="E12" s="23" t="s">
        <v>25</v>
      </c>
      <c r="F12" s="69">
        <v>2417</v>
      </c>
      <c r="G12" s="76">
        <f t="shared" si="0"/>
        <v>0.5531829188466697</v>
      </c>
      <c r="H12" s="70">
        <v>2477</v>
      </c>
      <c r="I12" s="81">
        <f t="shared" si="1"/>
        <v>-2.4222850222042847</v>
      </c>
    </row>
    <row r="13" spans="1:9" ht="18" customHeight="1">
      <c r="A13" s="248"/>
      <c r="B13" s="248"/>
      <c r="C13" s="7"/>
      <c r="D13" s="33"/>
      <c r="E13" s="23" t="s">
        <v>26</v>
      </c>
      <c r="F13" s="69">
        <v>467</v>
      </c>
      <c r="G13" s="76">
        <f t="shared" si="0"/>
        <v>0.10688308775399039</v>
      </c>
      <c r="H13" s="70">
        <v>383</v>
      </c>
      <c r="I13" s="81">
        <f t="shared" si="1"/>
        <v>21.932114882506525</v>
      </c>
    </row>
    <row r="14" spans="1:9" ht="18" customHeight="1">
      <c r="A14" s="248"/>
      <c r="B14" s="248"/>
      <c r="C14" s="7"/>
      <c r="D14" s="61" t="s">
        <v>27</v>
      </c>
      <c r="E14" s="51"/>
      <c r="F14" s="65">
        <f>SUM(F15:F16)</f>
        <v>13332</v>
      </c>
      <c r="G14" s="74">
        <f t="shared" si="0"/>
        <v>3.0513176144244105</v>
      </c>
      <c r="H14" s="66">
        <v>13972</v>
      </c>
      <c r="I14" s="82">
        <f t="shared" si="1"/>
        <v>-4.5805897509304305</v>
      </c>
    </row>
    <row r="15" spans="1:9" ht="18" customHeight="1">
      <c r="A15" s="248"/>
      <c r="B15" s="248"/>
      <c r="C15" s="7"/>
      <c r="D15" s="16"/>
      <c r="E15" s="23" t="s">
        <v>28</v>
      </c>
      <c r="F15" s="69">
        <v>821</v>
      </c>
      <c r="G15" s="76">
        <f t="shared" si="0"/>
        <v>0.18790367247543063</v>
      </c>
      <c r="H15" s="70">
        <v>845</v>
      </c>
      <c r="I15" s="81">
        <f t="shared" si="1"/>
        <v>-2.8402366863905293</v>
      </c>
    </row>
    <row r="16" spans="1:11" ht="18" customHeight="1">
      <c r="A16" s="248"/>
      <c r="B16" s="248"/>
      <c r="C16" s="7"/>
      <c r="D16" s="16"/>
      <c r="E16" s="29" t="s">
        <v>29</v>
      </c>
      <c r="F16" s="67">
        <v>12511</v>
      </c>
      <c r="G16" s="75">
        <f t="shared" si="0"/>
        <v>2.86341394194898</v>
      </c>
      <c r="H16" s="68">
        <v>13127</v>
      </c>
      <c r="I16" s="80">
        <f t="shared" si="1"/>
        <v>-4.692618267692539</v>
      </c>
      <c r="K16" s="106"/>
    </row>
    <row r="17" spans="1:9" ht="18" customHeight="1">
      <c r="A17" s="248"/>
      <c r="B17" s="248"/>
      <c r="C17" s="7"/>
      <c r="D17" s="250" t="s">
        <v>30</v>
      </c>
      <c r="E17" s="251"/>
      <c r="F17" s="67">
        <v>12170</v>
      </c>
      <c r="G17" s="75">
        <f t="shared" si="0"/>
        <v>2.785368689434824</v>
      </c>
      <c r="H17" s="68">
        <v>12434</v>
      </c>
      <c r="I17" s="80">
        <f t="shared" si="1"/>
        <v>-2.1232105517130395</v>
      </c>
    </row>
    <row r="18" spans="1:9" ht="18" customHeight="1">
      <c r="A18" s="248"/>
      <c r="B18" s="248"/>
      <c r="C18" s="7"/>
      <c r="D18" s="252" t="s">
        <v>94</v>
      </c>
      <c r="E18" s="253"/>
      <c r="F18" s="69">
        <v>1179</v>
      </c>
      <c r="G18" s="76">
        <f t="shared" si="0"/>
        <v>0.2698397440298815</v>
      </c>
      <c r="H18" s="70">
        <v>1189</v>
      </c>
      <c r="I18" s="81">
        <f t="shared" si="1"/>
        <v>-0.8410428931875491</v>
      </c>
    </row>
    <row r="19" spans="1:26" ht="18" customHeight="1">
      <c r="A19" s="248"/>
      <c r="B19" s="248"/>
      <c r="C19" s="10"/>
      <c r="D19" s="252" t="s">
        <v>95</v>
      </c>
      <c r="E19" s="253"/>
      <c r="F19" s="69">
        <v>0</v>
      </c>
      <c r="G19" s="76">
        <f t="shared" si="0"/>
        <v>0</v>
      </c>
      <c r="H19" s="70">
        <v>0</v>
      </c>
      <c r="I19" s="81" t="e">
        <f t="shared" si="1"/>
        <v>#DIV/0!</v>
      </c>
      <c r="Z19" s="2" t="s">
        <v>96</v>
      </c>
    </row>
    <row r="20" spans="1:9" ht="18" customHeight="1">
      <c r="A20" s="248"/>
      <c r="B20" s="248"/>
      <c r="C20" s="44" t="s">
        <v>5</v>
      </c>
      <c r="D20" s="43"/>
      <c r="E20" s="43"/>
      <c r="F20" s="69">
        <v>13215</v>
      </c>
      <c r="G20" s="76">
        <f t="shared" si="0"/>
        <v>3.02453962455885</v>
      </c>
      <c r="H20" s="70">
        <v>13091</v>
      </c>
      <c r="I20" s="81">
        <f t="shared" si="1"/>
        <v>0.9472156443357971</v>
      </c>
    </row>
    <row r="21" spans="1:9" ht="18" customHeight="1">
      <c r="A21" s="248"/>
      <c r="B21" s="248"/>
      <c r="C21" s="44" t="s">
        <v>6</v>
      </c>
      <c r="D21" s="43"/>
      <c r="E21" s="43"/>
      <c r="F21" s="69">
        <v>169074</v>
      </c>
      <c r="G21" s="76">
        <f t="shared" si="0"/>
        <v>38.69625520110957</v>
      </c>
      <c r="H21" s="70">
        <v>170969</v>
      </c>
      <c r="I21" s="81">
        <f t="shared" si="1"/>
        <v>-1.10838807035194</v>
      </c>
    </row>
    <row r="22" spans="1:9" ht="18" customHeight="1">
      <c r="A22" s="248"/>
      <c r="B22" s="248"/>
      <c r="C22" s="44" t="s">
        <v>31</v>
      </c>
      <c r="D22" s="43"/>
      <c r="E22" s="43"/>
      <c r="F22" s="69">
        <v>5369</v>
      </c>
      <c r="G22" s="76">
        <f t="shared" si="0"/>
        <v>1.2288122016085103</v>
      </c>
      <c r="H22" s="70">
        <v>5357</v>
      </c>
      <c r="I22" s="81">
        <f t="shared" si="1"/>
        <v>0.22400597349263585</v>
      </c>
    </row>
    <row r="23" spans="1:9" ht="18" customHeight="1">
      <c r="A23" s="248"/>
      <c r="B23" s="248"/>
      <c r="C23" s="44" t="s">
        <v>7</v>
      </c>
      <c r="D23" s="43"/>
      <c r="E23" s="43"/>
      <c r="F23" s="69">
        <v>64428</v>
      </c>
      <c r="G23" s="76">
        <f t="shared" si="0"/>
        <v>14.745746419302124</v>
      </c>
      <c r="H23" s="70">
        <v>64318</v>
      </c>
      <c r="I23" s="81">
        <f t="shared" si="1"/>
        <v>0.17102521844585272</v>
      </c>
    </row>
    <row r="24" spans="1:9" ht="18" customHeight="1">
      <c r="A24" s="248"/>
      <c r="B24" s="248"/>
      <c r="C24" s="44" t="s">
        <v>32</v>
      </c>
      <c r="D24" s="43"/>
      <c r="E24" s="43"/>
      <c r="F24" s="69">
        <v>1229</v>
      </c>
      <c r="G24" s="76">
        <f t="shared" si="0"/>
        <v>0.2812833294425143</v>
      </c>
      <c r="H24" s="70">
        <v>895</v>
      </c>
      <c r="I24" s="81">
        <f t="shared" si="1"/>
        <v>37.318435754189935</v>
      </c>
    </row>
    <row r="25" spans="1:9" ht="18" customHeight="1">
      <c r="A25" s="248"/>
      <c r="B25" s="248"/>
      <c r="C25" s="44" t="s">
        <v>8</v>
      </c>
      <c r="D25" s="43"/>
      <c r="E25" s="43"/>
      <c r="F25" s="69">
        <v>70101</v>
      </c>
      <c r="G25" s="76">
        <f t="shared" si="0"/>
        <v>16.044135620219443</v>
      </c>
      <c r="H25" s="70">
        <v>68737</v>
      </c>
      <c r="I25" s="81">
        <f t="shared" si="1"/>
        <v>1.9843752273157156</v>
      </c>
    </row>
    <row r="26" spans="1:9" ht="18" customHeight="1">
      <c r="A26" s="248"/>
      <c r="B26" s="248"/>
      <c r="C26" s="45" t="s">
        <v>9</v>
      </c>
      <c r="D26" s="46"/>
      <c r="E26" s="46"/>
      <c r="F26" s="71">
        <v>32411</v>
      </c>
      <c r="G26" s="77">
        <f t="shared" si="0"/>
        <v>7.4179609361768355</v>
      </c>
      <c r="H26" s="229">
        <v>34905</v>
      </c>
      <c r="I26" s="83">
        <f t="shared" si="1"/>
        <v>-7.145108150694746</v>
      </c>
    </row>
    <row r="27" spans="1:9" ht="18" customHeight="1">
      <c r="A27" s="248"/>
      <c r="B27" s="249"/>
      <c r="C27" s="47" t="s">
        <v>10</v>
      </c>
      <c r="D27" s="31"/>
      <c r="E27" s="31"/>
      <c r="F27" s="72">
        <f>SUM(F9,F20:F26)</f>
        <v>436926</v>
      </c>
      <c r="G27" s="78">
        <f t="shared" si="0"/>
        <v>100</v>
      </c>
      <c r="H27" s="72">
        <f>SUM(H9,H20:H26)</f>
        <v>438433</v>
      </c>
      <c r="I27" s="84">
        <f t="shared" si="1"/>
        <v>-0.34372412660543805</v>
      </c>
    </row>
    <row r="28" spans="1:9" ht="18" customHeight="1">
      <c r="A28" s="248"/>
      <c r="B28" s="247" t="s">
        <v>89</v>
      </c>
      <c r="C28" s="55" t="s">
        <v>11</v>
      </c>
      <c r="D28" s="56"/>
      <c r="E28" s="56"/>
      <c r="F28" s="65">
        <v>201971</v>
      </c>
      <c r="G28" s="74">
        <f>F28/$F$45*100</f>
        <v>46.225447787497195</v>
      </c>
      <c r="H28" s="65">
        <f>SUM(H29:H31)</f>
        <v>200521</v>
      </c>
      <c r="I28" s="85">
        <f>(F28/H28-1)*100</f>
        <v>0.7231162820851678</v>
      </c>
    </row>
    <row r="29" spans="1:9" ht="18" customHeight="1">
      <c r="A29" s="248"/>
      <c r="B29" s="248"/>
      <c r="C29" s="7"/>
      <c r="D29" s="30" t="s">
        <v>12</v>
      </c>
      <c r="E29" s="43"/>
      <c r="F29" s="69">
        <v>116260</v>
      </c>
      <c r="G29" s="76">
        <f aca="true" t="shared" si="2" ref="G29:G45">F29/$F$45*100</f>
        <v>26.608624801453796</v>
      </c>
      <c r="H29" s="69">
        <v>116158</v>
      </c>
      <c r="I29" s="86">
        <f aca="true" t="shared" si="3" ref="I29:I45">(F29/H29-1)*100</f>
        <v>0.08781142926015395</v>
      </c>
    </row>
    <row r="30" spans="1:9" ht="18" customHeight="1">
      <c r="A30" s="248"/>
      <c r="B30" s="248"/>
      <c r="C30" s="7"/>
      <c r="D30" s="30" t="s">
        <v>33</v>
      </c>
      <c r="E30" s="43"/>
      <c r="F30" s="69">
        <v>13072</v>
      </c>
      <c r="G30" s="76">
        <f t="shared" si="2"/>
        <v>2.9918109702787197</v>
      </c>
      <c r="H30" s="69">
        <v>12890</v>
      </c>
      <c r="I30" s="86">
        <f t="shared" si="3"/>
        <v>1.411947245927081</v>
      </c>
    </row>
    <row r="31" spans="1:9" ht="18" customHeight="1">
      <c r="A31" s="248"/>
      <c r="B31" s="248"/>
      <c r="C31" s="19"/>
      <c r="D31" s="30" t="s">
        <v>13</v>
      </c>
      <c r="E31" s="43"/>
      <c r="F31" s="69">
        <v>72639</v>
      </c>
      <c r="G31" s="76">
        <f t="shared" si="2"/>
        <v>16.625012015764685</v>
      </c>
      <c r="H31" s="69">
        <v>71473</v>
      </c>
      <c r="I31" s="86">
        <f t="shared" si="3"/>
        <v>1.6313852783568672</v>
      </c>
    </row>
    <row r="32" spans="1:9" ht="18" customHeight="1">
      <c r="A32" s="248"/>
      <c r="B32" s="248"/>
      <c r="C32" s="50" t="s">
        <v>14</v>
      </c>
      <c r="D32" s="51"/>
      <c r="E32" s="51"/>
      <c r="F32" s="65">
        <v>137081</v>
      </c>
      <c r="G32" s="74">
        <f t="shared" si="2"/>
        <v>31.373962638982345</v>
      </c>
      <c r="H32" s="65">
        <v>139637</v>
      </c>
      <c r="I32" s="85">
        <f t="shared" si="3"/>
        <v>-1.8304604080580322</v>
      </c>
    </row>
    <row r="33" spans="1:9" ht="18" customHeight="1">
      <c r="A33" s="248"/>
      <c r="B33" s="248"/>
      <c r="C33" s="7"/>
      <c r="D33" s="30" t="s">
        <v>15</v>
      </c>
      <c r="E33" s="43"/>
      <c r="F33" s="69">
        <v>22792</v>
      </c>
      <c r="G33" s="76">
        <f t="shared" si="2"/>
        <v>5.216443974494537</v>
      </c>
      <c r="H33" s="69">
        <v>23357</v>
      </c>
      <c r="I33" s="86">
        <f t="shared" si="3"/>
        <v>-2.418975039602689</v>
      </c>
    </row>
    <row r="34" spans="1:9" ht="18" customHeight="1">
      <c r="A34" s="248"/>
      <c r="B34" s="248"/>
      <c r="C34" s="7"/>
      <c r="D34" s="30" t="s">
        <v>34</v>
      </c>
      <c r="E34" s="43"/>
      <c r="F34" s="69">
        <v>6428</v>
      </c>
      <c r="G34" s="76">
        <f t="shared" si="2"/>
        <v>1.471187340648073</v>
      </c>
      <c r="H34" s="69">
        <v>6267</v>
      </c>
      <c r="I34" s="86">
        <f t="shared" si="3"/>
        <v>2.5690122865805076</v>
      </c>
    </row>
    <row r="35" spans="1:9" ht="18" customHeight="1">
      <c r="A35" s="248"/>
      <c r="B35" s="248"/>
      <c r="C35" s="7"/>
      <c r="D35" s="30" t="s">
        <v>35</v>
      </c>
      <c r="E35" s="43"/>
      <c r="F35" s="69">
        <v>94753</v>
      </c>
      <c r="G35" s="76">
        <f t="shared" si="2"/>
        <v>21.68628097206392</v>
      </c>
      <c r="H35" s="69">
        <v>97616</v>
      </c>
      <c r="I35" s="86">
        <f t="shared" si="3"/>
        <v>-2.9329208326503875</v>
      </c>
    </row>
    <row r="36" spans="1:9" ht="18" customHeight="1">
      <c r="A36" s="248"/>
      <c r="B36" s="248"/>
      <c r="C36" s="7"/>
      <c r="D36" s="30" t="s">
        <v>36</v>
      </c>
      <c r="E36" s="43"/>
      <c r="F36" s="69">
        <v>5542</v>
      </c>
      <c r="G36" s="76">
        <f t="shared" si="2"/>
        <v>1.2684070071362197</v>
      </c>
      <c r="H36" s="69">
        <v>365</v>
      </c>
      <c r="I36" s="86">
        <f t="shared" si="3"/>
        <v>1418.3561643835617</v>
      </c>
    </row>
    <row r="37" spans="1:9" ht="18" customHeight="1">
      <c r="A37" s="248"/>
      <c r="B37" s="248"/>
      <c r="C37" s="7"/>
      <c r="D37" s="30" t="s">
        <v>16</v>
      </c>
      <c r="E37" s="43"/>
      <c r="F37" s="69">
        <v>4923</v>
      </c>
      <c r="G37" s="76">
        <f t="shared" si="2"/>
        <v>1.1267354197278259</v>
      </c>
      <c r="H37" s="69">
        <v>3065</v>
      </c>
      <c r="I37" s="86">
        <f t="shared" si="3"/>
        <v>60.619902120717775</v>
      </c>
    </row>
    <row r="38" spans="1:9" ht="18" customHeight="1">
      <c r="A38" s="248"/>
      <c r="B38" s="248"/>
      <c r="C38" s="19"/>
      <c r="D38" s="30" t="s">
        <v>37</v>
      </c>
      <c r="E38" s="43"/>
      <c r="F38" s="69">
        <v>2573</v>
      </c>
      <c r="G38" s="76">
        <f t="shared" si="2"/>
        <v>0.588886905334084</v>
      </c>
      <c r="H38" s="69">
        <v>8897</v>
      </c>
      <c r="I38" s="86">
        <f t="shared" si="3"/>
        <v>-71.08013937282229</v>
      </c>
    </row>
    <row r="39" spans="1:9" ht="18" customHeight="1">
      <c r="A39" s="248"/>
      <c r="B39" s="248"/>
      <c r="C39" s="50" t="s">
        <v>17</v>
      </c>
      <c r="D39" s="51"/>
      <c r="E39" s="51"/>
      <c r="F39" s="65">
        <v>97874</v>
      </c>
      <c r="G39" s="74">
        <f t="shared" si="2"/>
        <v>22.40058957352046</v>
      </c>
      <c r="H39" s="65">
        <f>SUM(H40,H43,H44)</f>
        <v>98275</v>
      </c>
      <c r="I39" s="85">
        <f t="shared" si="3"/>
        <v>-0.40803866700585</v>
      </c>
    </row>
    <row r="40" spans="1:9" ht="18" customHeight="1">
      <c r="A40" s="248"/>
      <c r="B40" s="248"/>
      <c r="C40" s="7"/>
      <c r="D40" s="52" t="s">
        <v>18</v>
      </c>
      <c r="E40" s="53"/>
      <c r="F40" s="67">
        <v>90718</v>
      </c>
      <c r="G40" s="75">
        <f t="shared" si="2"/>
        <v>20.762783629264455</v>
      </c>
      <c r="H40" s="67">
        <v>93679</v>
      </c>
      <c r="I40" s="87">
        <f t="shared" si="3"/>
        <v>-3.1607937744852155</v>
      </c>
    </row>
    <row r="41" spans="1:9" ht="18" customHeight="1">
      <c r="A41" s="248"/>
      <c r="B41" s="248"/>
      <c r="C41" s="7"/>
      <c r="D41" s="16"/>
      <c r="E41" s="102" t="s">
        <v>92</v>
      </c>
      <c r="F41" s="69">
        <v>58984</v>
      </c>
      <c r="G41" s="76">
        <f t="shared" si="2"/>
        <v>13.499768839574664</v>
      </c>
      <c r="H41" s="69">
        <v>59757</v>
      </c>
      <c r="I41" s="88">
        <f t="shared" si="3"/>
        <v>-1.293572301153001</v>
      </c>
    </row>
    <row r="42" spans="1:9" ht="18" customHeight="1">
      <c r="A42" s="248"/>
      <c r="B42" s="248"/>
      <c r="C42" s="7"/>
      <c r="D42" s="33"/>
      <c r="E42" s="32" t="s">
        <v>38</v>
      </c>
      <c r="F42" s="69">
        <v>31734</v>
      </c>
      <c r="G42" s="76">
        <f t="shared" si="2"/>
        <v>7.2630147896897865</v>
      </c>
      <c r="H42" s="69">
        <v>33922</v>
      </c>
      <c r="I42" s="88">
        <f t="shared" si="3"/>
        <v>-6.4500913861211036</v>
      </c>
    </row>
    <row r="43" spans="1:9" ht="18" customHeight="1">
      <c r="A43" s="248"/>
      <c r="B43" s="248"/>
      <c r="C43" s="7"/>
      <c r="D43" s="30" t="s">
        <v>39</v>
      </c>
      <c r="E43" s="54"/>
      <c r="F43" s="69">
        <v>7156</v>
      </c>
      <c r="G43" s="76">
        <f t="shared" si="2"/>
        <v>1.637805944256007</v>
      </c>
      <c r="H43" s="69">
        <v>4596</v>
      </c>
      <c r="I43" s="88">
        <f t="shared" si="3"/>
        <v>55.7006092254134</v>
      </c>
    </row>
    <row r="44" spans="1:9" ht="18" customHeight="1">
      <c r="A44" s="248"/>
      <c r="B44" s="248"/>
      <c r="C44" s="11"/>
      <c r="D44" s="48" t="s">
        <v>40</v>
      </c>
      <c r="E44" s="49"/>
      <c r="F44" s="72">
        <v>0</v>
      </c>
      <c r="G44" s="78">
        <f t="shared" si="2"/>
        <v>0</v>
      </c>
      <c r="H44" s="229">
        <v>0</v>
      </c>
      <c r="I44" s="83" t="e">
        <f t="shared" si="3"/>
        <v>#DIV/0!</v>
      </c>
    </row>
    <row r="45" spans="1:9" ht="18" customHeight="1">
      <c r="A45" s="249"/>
      <c r="B45" s="249"/>
      <c r="C45" s="11" t="s">
        <v>19</v>
      </c>
      <c r="D45" s="12"/>
      <c r="E45" s="12"/>
      <c r="F45" s="73">
        <f>SUM(F28,F32,F39)</f>
        <v>436926</v>
      </c>
      <c r="G45" s="84">
        <f t="shared" si="2"/>
        <v>100</v>
      </c>
      <c r="H45" s="73">
        <f>SUM(H28,H32,H39)</f>
        <v>438433</v>
      </c>
      <c r="I45" s="84">
        <f t="shared" si="3"/>
        <v>-0.34372412660543805</v>
      </c>
    </row>
    <row r="46" ht="13.5">
      <c r="A46" s="103" t="s">
        <v>20</v>
      </c>
    </row>
    <row r="47" ht="13.5">
      <c r="A47" s="104" t="s">
        <v>21</v>
      </c>
    </row>
    <row r="48" ht="13.5">
      <c r="A48" s="104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blackAndWhite="1"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E29" sqref="E29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1" t="s">
        <v>225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209</v>
      </c>
      <c r="B5" s="31"/>
      <c r="C5" s="31"/>
      <c r="D5" s="31"/>
      <c r="K5" s="37"/>
      <c r="O5" s="37" t="s">
        <v>48</v>
      </c>
    </row>
    <row r="6" spans="1:15" ht="15.75" customHeight="1">
      <c r="A6" s="254" t="s">
        <v>49</v>
      </c>
      <c r="B6" s="255"/>
      <c r="C6" s="255"/>
      <c r="D6" s="255"/>
      <c r="E6" s="256"/>
      <c r="F6" s="260" t="s">
        <v>217</v>
      </c>
      <c r="G6" s="261"/>
      <c r="H6" s="260" t="s">
        <v>218</v>
      </c>
      <c r="I6" s="261"/>
      <c r="J6" s="260" t="s">
        <v>219</v>
      </c>
      <c r="K6" s="261"/>
      <c r="L6" s="260"/>
      <c r="M6" s="261"/>
      <c r="N6" s="260"/>
      <c r="O6" s="261"/>
    </row>
    <row r="7" spans="1:15" ht="15.75" customHeight="1">
      <c r="A7" s="257"/>
      <c r="B7" s="258"/>
      <c r="C7" s="258"/>
      <c r="D7" s="258"/>
      <c r="E7" s="259"/>
      <c r="F7" s="107" t="s">
        <v>210</v>
      </c>
      <c r="G7" s="38" t="s">
        <v>2</v>
      </c>
      <c r="H7" s="107" t="s">
        <v>210</v>
      </c>
      <c r="I7" s="38" t="s">
        <v>2</v>
      </c>
      <c r="J7" s="107" t="s">
        <v>210</v>
      </c>
      <c r="K7" s="38" t="s">
        <v>2</v>
      </c>
      <c r="L7" s="107" t="s">
        <v>210</v>
      </c>
      <c r="M7" s="38" t="s">
        <v>2</v>
      </c>
      <c r="N7" s="107" t="s">
        <v>210</v>
      </c>
      <c r="O7" s="217" t="s">
        <v>2</v>
      </c>
    </row>
    <row r="8" spans="1:25" ht="15.75" customHeight="1">
      <c r="A8" s="262" t="s">
        <v>83</v>
      </c>
      <c r="B8" s="55" t="s">
        <v>50</v>
      </c>
      <c r="C8" s="56"/>
      <c r="D8" s="56"/>
      <c r="E8" s="92" t="s">
        <v>41</v>
      </c>
      <c r="F8" s="108">
        <v>276</v>
      </c>
      <c r="G8" s="109">
        <v>274</v>
      </c>
      <c r="H8" s="108">
        <v>1650</v>
      </c>
      <c r="I8" s="110">
        <v>1646</v>
      </c>
      <c r="J8" s="108">
        <v>13888</v>
      </c>
      <c r="K8" s="111">
        <v>13885</v>
      </c>
      <c r="L8" s="108"/>
      <c r="M8" s="110"/>
      <c r="N8" s="108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</row>
    <row r="9" spans="1:25" ht="15.75" customHeight="1">
      <c r="A9" s="263"/>
      <c r="B9" s="8"/>
      <c r="C9" s="30" t="s">
        <v>51</v>
      </c>
      <c r="D9" s="43"/>
      <c r="E9" s="90" t="s">
        <v>42</v>
      </c>
      <c r="F9" s="70">
        <v>275</v>
      </c>
      <c r="G9" s="113">
        <v>273</v>
      </c>
      <c r="H9" s="70">
        <v>1646</v>
      </c>
      <c r="I9" s="114">
        <v>1641</v>
      </c>
      <c r="J9" s="231">
        <v>13888</v>
      </c>
      <c r="K9" s="115">
        <v>13879</v>
      </c>
      <c r="L9" s="70"/>
      <c r="M9" s="114"/>
      <c r="N9" s="70"/>
      <c r="O9" s="115"/>
      <c r="P9" s="112"/>
      <c r="Q9" s="112"/>
      <c r="R9" s="112"/>
      <c r="S9" s="112"/>
      <c r="T9" s="112"/>
      <c r="U9" s="112"/>
      <c r="V9" s="112"/>
      <c r="W9" s="112"/>
      <c r="X9" s="112"/>
      <c r="Y9" s="112"/>
    </row>
    <row r="10" spans="1:25" ht="15.75" customHeight="1">
      <c r="A10" s="263"/>
      <c r="B10" s="10"/>
      <c r="C10" s="30" t="s">
        <v>52</v>
      </c>
      <c r="D10" s="43"/>
      <c r="E10" s="90" t="s">
        <v>43</v>
      </c>
      <c r="F10" s="70">
        <v>1</v>
      </c>
      <c r="G10" s="113">
        <v>1</v>
      </c>
      <c r="H10" s="70">
        <v>4</v>
      </c>
      <c r="I10" s="114">
        <v>5</v>
      </c>
      <c r="J10" s="116">
        <v>0.003</v>
      </c>
      <c r="K10" s="117">
        <v>6</v>
      </c>
      <c r="L10" s="70"/>
      <c r="M10" s="114"/>
      <c r="N10" s="70"/>
      <c r="O10" s="115"/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5" ht="15.75" customHeight="1">
      <c r="A11" s="263"/>
      <c r="B11" s="50" t="s">
        <v>53</v>
      </c>
      <c r="C11" s="63"/>
      <c r="D11" s="63"/>
      <c r="E11" s="89" t="s">
        <v>44</v>
      </c>
      <c r="F11" s="118">
        <v>257</v>
      </c>
      <c r="G11" s="119">
        <v>270</v>
      </c>
      <c r="H11" s="118">
        <v>1394</v>
      </c>
      <c r="I11" s="120">
        <v>1424</v>
      </c>
      <c r="J11" s="232">
        <v>14581</v>
      </c>
      <c r="K11" s="121">
        <v>14539</v>
      </c>
      <c r="L11" s="118"/>
      <c r="M11" s="120"/>
      <c r="N11" s="118"/>
      <c r="O11" s="121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ht="15.75" customHeight="1">
      <c r="A12" s="263"/>
      <c r="B12" s="7"/>
      <c r="C12" s="30" t="s">
        <v>54</v>
      </c>
      <c r="D12" s="43"/>
      <c r="E12" s="90" t="s">
        <v>45</v>
      </c>
      <c r="F12" s="70">
        <v>255</v>
      </c>
      <c r="G12" s="113">
        <v>268</v>
      </c>
      <c r="H12" s="118">
        <v>1393</v>
      </c>
      <c r="I12" s="114">
        <v>1423</v>
      </c>
      <c r="J12" s="232">
        <v>14501</v>
      </c>
      <c r="K12" s="115">
        <v>14462</v>
      </c>
      <c r="L12" s="70"/>
      <c r="M12" s="114"/>
      <c r="N12" s="70"/>
      <c r="O12" s="115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5" ht="15.75" customHeight="1">
      <c r="A13" s="263"/>
      <c r="B13" s="8"/>
      <c r="C13" s="52" t="s">
        <v>55</v>
      </c>
      <c r="D13" s="53"/>
      <c r="E13" s="94" t="s">
        <v>46</v>
      </c>
      <c r="F13" s="67">
        <v>2</v>
      </c>
      <c r="G13" s="122">
        <v>2</v>
      </c>
      <c r="H13" s="116">
        <v>1</v>
      </c>
      <c r="I13" s="117">
        <v>1</v>
      </c>
      <c r="J13" s="233">
        <v>80</v>
      </c>
      <c r="K13" s="117">
        <v>77</v>
      </c>
      <c r="L13" s="68"/>
      <c r="M13" s="123"/>
      <c r="N13" s="68"/>
      <c r="O13" s="124"/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1:25" ht="15.75" customHeight="1">
      <c r="A14" s="263"/>
      <c r="B14" s="44" t="s">
        <v>56</v>
      </c>
      <c r="C14" s="43"/>
      <c r="D14" s="43"/>
      <c r="E14" s="90" t="s">
        <v>97</v>
      </c>
      <c r="F14" s="69">
        <f>F9-F12</f>
        <v>20</v>
      </c>
      <c r="G14" s="125">
        <f aca="true" t="shared" si="0" ref="G14:O15">G9-G12</f>
        <v>5</v>
      </c>
      <c r="H14" s="69">
        <f>H9-H12</f>
        <v>253</v>
      </c>
      <c r="I14" s="125">
        <f t="shared" si="0"/>
        <v>218</v>
      </c>
      <c r="J14" s="234">
        <f>J9-J12</f>
        <v>-613</v>
      </c>
      <c r="K14" s="125">
        <f t="shared" si="0"/>
        <v>-583</v>
      </c>
      <c r="L14" s="69">
        <f t="shared" si="0"/>
        <v>0</v>
      </c>
      <c r="M14" s="125">
        <f t="shared" si="0"/>
        <v>0</v>
      </c>
      <c r="N14" s="69">
        <f t="shared" si="0"/>
        <v>0</v>
      </c>
      <c r="O14" s="125">
        <f t="shared" si="0"/>
        <v>0</v>
      </c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25" ht="15.75" customHeight="1">
      <c r="A15" s="263"/>
      <c r="B15" s="44" t="s">
        <v>57</v>
      </c>
      <c r="C15" s="43"/>
      <c r="D15" s="43"/>
      <c r="E15" s="90" t="s">
        <v>98</v>
      </c>
      <c r="F15" s="69">
        <f>F10-F13</f>
        <v>-1</v>
      </c>
      <c r="G15" s="125">
        <f t="shared" si="0"/>
        <v>-1</v>
      </c>
      <c r="H15" s="69">
        <f>H10-H13</f>
        <v>3</v>
      </c>
      <c r="I15" s="125">
        <f t="shared" si="0"/>
        <v>4</v>
      </c>
      <c r="J15" s="69">
        <f>J10-J13</f>
        <v>-79.997</v>
      </c>
      <c r="K15" s="125">
        <f t="shared" si="0"/>
        <v>-71</v>
      </c>
      <c r="L15" s="69">
        <f t="shared" si="0"/>
        <v>0</v>
      </c>
      <c r="M15" s="125">
        <f t="shared" si="0"/>
        <v>0</v>
      </c>
      <c r="N15" s="69">
        <f t="shared" si="0"/>
        <v>0</v>
      </c>
      <c r="O15" s="125">
        <f t="shared" si="0"/>
        <v>0</v>
      </c>
      <c r="P15" s="112"/>
      <c r="Q15" s="112"/>
      <c r="R15" s="112"/>
      <c r="S15" s="112"/>
      <c r="T15" s="112"/>
      <c r="U15" s="112"/>
      <c r="V15" s="112"/>
      <c r="W15" s="112"/>
      <c r="X15" s="112"/>
      <c r="Y15" s="112"/>
    </row>
    <row r="16" spans="1:25" ht="15.75" customHeight="1">
      <c r="A16" s="263"/>
      <c r="B16" s="44" t="s">
        <v>58</v>
      </c>
      <c r="C16" s="43"/>
      <c r="D16" s="43"/>
      <c r="E16" s="90" t="s">
        <v>99</v>
      </c>
      <c r="F16" s="67">
        <f>F8-F11</f>
        <v>19</v>
      </c>
      <c r="G16" s="122">
        <f aca="true" t="shared" si="1" ref="G16:O16">G8-G11</f>
        <v>4</v>
      </c>
      <c r="H16" s="67">
        <f>H8-H11</f>
        <v>256</v>
      </c>
      <c r="I16" s="122">
        <f t="shared" si="1"/>
        <v>222</v>
      </c>
      <c r="J16" s="67">
        <f t="shared" si="1"/>
        <v>-693</v>
      </c>
      <c r="K16" s="122">
        <f t="shared" si="1"/>
        <v>-654</v>
      </c>
      <c r="L16" s="67">
        <f t="shared" si="1"/>
        <v>0</v>
      </c>
      <c r="M16" s="122">
        <f t="shared" si="1"/>
        <v>0</v>
      </c>
      <c r="N16" s="67">
        <f t="shared" si="1"/>
        <v>0</v>
      </c>
      <c r="O16" s="122">
        <f t="shared" si="1"/>
        <v>0</v>
      </c>
      <c r="P16" s="112"/>
      <c r="Q16" s="112"/>
      <c r="R16" s="112"/>
      <c r="S16" s="112"/>
      <c r="T16" s="112"/>
      <c r="U16" s="112"/>
      <c r="V16" s="112"/>
      <c r="W16" s="112"/>
      <c r="X16" s="112"/>
      <c r="Y16" s="112"/>
    </row>
    <row r="17" spans="1:25" ht="15.75" customHeight="1">
      <c r="A17" s="263"/>
      <c r="B17" s="44" t="s">
        <v>59</v>
      </c>
      <c r="C17" s="43"/>
      <c r="D17" s="43"/>
      <c r="E17" s="34"/>
      <c r="F17" s="69">
        <v>0</v>
      </c>
      <c r="G17" s="125"/>
      <c r="H17" s="116">
        <v>0</v>
      </c>
      <c r="I17" s="117"/>
      <c r="J17" s="70">
        <f>12317+693</f>
        <v>13010</v>
      </c>
      <c r="K17" s="115">
        <v>12317</v>
      </c>
      <c r="L17" s="70"/>
      <c r="M17" s="114"/>
      <c r="N17" s="116"/>
      <c r="O17" s="126"/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1:25" ht="15.75" customHeight="1">
      <c r="A18" s="264"/>
      <c r="B18" s="47" t="s">
        <v>60</v>
      </c>
      <c r="C18" s="31"/>
      <c r="D18" s="31"/>
      <c r="E18" s="17"/>
      <c r="F18" s="127">
        <v>0</v>
      </c>
      <c r="G18" s="128"/>
      <c r="H18" s="129">
        <v>0</v>
      </c>
      <c r="I18" s="130"/>
      <c r="J18" s="129"/>
      <c r="K18" s="130"/>
      <c r="L18" s="129"/>
      <c r="M18" s="130"/>
      <c r="N18" s="129"/>
      <c r="O18" s="131"/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1:25" ht="15.75" customHeight="1">
      <c r="A19" s="263" t="s">
        <v>84</v>
      </c>
      <c r="B19" s="50" t="s">
        <v>61</v>
      </c>
      <c r="C19" s="51"/>
      <c r="D19" s="51"/>
      <c r="E19" s="95"/>
      <c r="F19" s="65">
        <v>0</v>
      </c>
      <c r="G19" s="132">
        <v>0</v>
      </c>
      <c r="H19" s="66">
        <v>300</v>
      </c>
      <c r="I19" s="133">
        <v>306</v>
      </c>
      <c r="J19" s="66">
        <v>1992</v>
      </c>
      <c r="K19" s="134">
        <v>1856</v>
      </c>
      <c r="L19" s="66"/>
      <c r="M19" s="133"/>
      <c r="N19" s="66"/>
      <c r="O19" s="134"/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  <row r="20" spans="1:25" ht="15.75" customHeight="1">
      <c r="A20" s="263"/>
      <c r="B20" s="19"/>
      <c r="C20" s="30" t="s">
        <v>62</v>
      </c>
      <c r="D20" s="43"/>
      <c r="E20" s="90"/>
      <c r="F20" s="69">
        <v>0</v>
      </c>
      <c r="G20" s="125">
        <v>0</v>
      </c>
      <c r="H20" s="70">
        <v>0</v>
      </c>
      <c r="I20" s="114">
        <v>0</v>
      </c>
      <c r="J20" s="70">
        <v>340</v>
      </c>
      <c r="K20" s="117">
        <v>199</v>
      </c>
      <c r="L20" s="70"/>
      <c r="M20" s="114"/>
      <c r="N20" s="70"/>
      <c r="O20" s="115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15.75" customHeight="1">
      <c r="A21" s="263"/>
      <c r="B21" s="9" t="s">
        <v>63</v>
      </c>
      <c r="C21" s="63"/>
      <c r="D21" s="63"/>
      <c r="E21" s="89" t="s">
        <v>100</v>
      </c>
      <c r="F21" s="135">
        <v>0</v>
      </c>
      <c r="G21" s="136">
        <v>0</v>
      </c>
      <c r="H21" s="118">
        <v>300</v>
      </c>
      <c r="I21" s="120">
        <v>306</v>
      </c>
      <c r="J21" s="118">
        <v>1992</v>
      </c>
      <c r="K21" s="121">
        <v>1856</v>
      </c>
      <c r="L21" s="118"/>
      <c r="M21" s="120"/>
      <c r="N21" s="118"/>
      <c r="O21" s="121"/>
      <c r="P21" s="112"/>
      <c r="Q21" s="112"/>
      <c r="R21" s="112"/>
      <c r="S21" s="112"/>
      <c r="T21" s="112"/>
      <c r="U21" s="112"/>
      <c r="V21" s="112"/>
      <c r="W21" s="112"/>
      <c r="X21" s="112"/>
      <c r="Y21" s="112"/>
    </row>
    <row r="22" spans="1:25" ht="15.75" customHeight="1">
      <c r="A22" s="263"/>
      <c r="B22" s="50" t="s">
        <v>64</v>
      </c>
      <c r="C22" s="51"/>
      <c r="D22" s="51"/>
      <c r="E22" s="95" t="s">
        <v>101</v>
      </c>
      <c r="F22" s="65">
        <v>42</v>
      </c>
      <c r="G22" s="132">
        <v>63</v>
      </c>
      <c r="H22" s="66">
        <v>383</v>
      </c>
      <c r="I22" s="133">
        <v>761</v>
      </c>
      <c r="J22" s="66">
        <v>2414</v>
      </c>
      <c r="K22" s="134">
        <v>2210</v>
      </c>
      <c r="L22" s="66"/>
      <c r="M22" s="133"/>
      <c r="N22" s="66"/>
      <c r="O22" s="134"/>
      <c r="P22" s="112"/>
      <c r="Q22" s="112"/>
      <c r="R22" s="112"/>
      <c r="S22" s="112"/>
      <c r="T22" s="112"/>
      <c r="U22" s="112"/>
      <c r="V22" s="112"/>
      <c r="W22" s="112"/>
      <c r="X22" s="112"/>
      <c r="Y22" s="112"/>
    </row>
    <row r="23" spans="1:25" ht="15.75" customHeight="1">
      <c r="A23" s="263"/>
      <c r="B23" s="7" t="s">
        <v>65</v>
      </c>
      <c r="C23" s="52" t="s">
        <v>66</v>
      </c>
      <c r="D23" s="53"/>
      <c r="E23" s="94"/>
      <c r="F23" s="67">
        <v>20</v>
      </c>
      <c r="G23" s="122">
        <v>20</v>
      </c>
      <c r="H23" s="68">
        <v>31</v>
      </c>
      <c r="I23" s="123">
        <v>30</v>
      </c>
      <c r="J23" s="68">
        <v>2065</v>
      </c>
      <c r="K23" s="124">
        <v>2001</v>
      </c>
      <c r="L23" s="68"/>
      <c r="M23" s="123"/>
      <c r="N23" s="68"/>
      <c r="O23" s="124"/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1:25" ht="15.75" customHeight="1">
      <c r="A24" s="263"/>
      <c r="B24" s="44" t="s">
        <v>102</v>
      </c>
      <c r="C24" s="43"/>
      <c r="D24" s="43"/>
      <c r="E24" s="90" t="s">
        <v>103</v>
      </c>
      <c r="F24" s="69">
        <f>F21-F22</f>
        <v>-42</v>
      </c>
      <c r="G24" s="125">
        <f aca="true" t="shared" si="2" ref="G24:O24">G21-G22</f>
        <v>-63</v>
      </c>
      <c r="H24" s="69">
        <f>H21-H22</f>
        <v>-83</v>
      </c>
      <c r="I24" s="125">
        <f t="shared" si="2"/>
        <v>-455</v>
      </c>
      <c r="J24" s="69">
        <f t="shared" si="2"/>
        <v>-422</v>
      </c>
      <c r="K24" s="125">
        <f t="shared" si="2"/>
        <v>-354</v>
      </c>
      <c r="L24" s="69">
        <f t="shared" si="2"/>
        <v>0</v>
      </c>
      <c r="M24" s="125">
        <f t="shared" si="2"/>
        <v>0</v>
      </c>
      <c r="N24" s="69">
        <f t="shared" si="2"/>
        <v>0</v>
      </c>
      <c r="O24" s="125">
        <f t="shared" si="2"/>
        <v>0</v>
      </c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  <row r="25" spans="1:25" ht="15.75" customHeight="1">
      <c r="A25" s="263"/>
      <c r="B25" s="100" t="s">
        <v>67</v>
      </c>
      <c r="C25" s="53"/>
      <c r="D25" s="53"/>
      <c r="E25" s="265" t="s">
        <v>104</v>
      </c>
      <c r="F25" s="267">
        <v>42</v>
      </c>
      <c r="G25" s="269">
        <v>63</v>
      </c>
      <c r="H25" s="271">
        <v>83</v>
      </c>
      <c r="I25" s="269">
        <v>455</v>
      </c>
      <c r="J25" s="271">
        <v>422</v>
      </c>
      <c r="K25" s="269">
        <v>354</v>
      </c>
      <c r="L25" s="271"/>
      <c r="M25" s="269"/>
      <c r="N25" s="271"/>
      <c r="O25" s="269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25" ht="15.75" customHeight="1">
      <c r="A26" s="263"/>
      <c r="B26" s="9" t="s">
        <v>68</v>
      </c>
      <c r="C26" s="63"/>
      <c r="D26" s="63"/>
      <c r="E26" s="266"/>
      <c r="F26" s="268"/>
      <c r="G26" s="270"/>
      <c r="H26" s="272"/>
      <c r="I26" s="270"/>
      <c r="J26" s="272"/>
      <c r="K26" s="270"/>
      <c r="L26" s="272"/>
      <c r="M26" s="270"/>
      <c r="N26" s="272"/>
      <c r="O26" s="270"/>
      <c r="P26" s="112"/>
      <c r="Q26" s="112"/>
      <c r="R26" s="112"/>
      <c r="S26" s="112"/>
      <c r="T26" s="112"/>
      <c r="U26" s="112"/>
      <c r="V26" s="112"/>
      <c r="W26" s="112"/>
      <c r="X26" s="112"/>
      <c r="Y26" s="112"/>
    </row>
    <row r="27" spans="1:25" ht="15.75" customHeight="1">
      <c r="A27" s="264"/>
      <c r="B27" s="47" t="s">
        <v>105</v>
      </c>
      <c r="C27" s="31"/>
      <c r="D27" s="31"/>
      <c r="E27" s="91" t="s">
        <v>106</v>
      </c>
      <c r="F27" s="72">
        <f aca="true" t="shared" si="3" ref="F27:O27">F24+F25</f>
        <v>0</v>
      </c>
      <c r="G27" s="137">
        <f t="shared" si="3"/>
        <v>0</v>
      </c>
      <c r="H27" s="72">
        <f t="shared" si="3"/>
        <v>0</v>
      </c>
      <c r="I27" s="137">
        <f t="shared" si="3"/>
        <v>0</v>
      </c>
      <c r="J27" s="72">
        <f t="shared" si="3"/>
        <v>0</v>
      </c>
      <c r="K27" s="137">
        <f t="shared" si="3"/>
        <v>0</v>
      </c>
      <c r="L27" s="72">
        <f t="shared" si="3"/>
        <v>0</v>
      </c>
      <c r="M27" s="137">
        <f t="shared" si="3"/>
        <v>0</v>
      </c>
      <c r="N27" s="72">
        <f t="shared" si="3"/>
        <v>0</v>
      </c>
      <c r="O27" s="137">
        <f t="shared" si="3"/>
        <v>0</v>
      </c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spans="1:25" ht="15.75" customHeight="1">
      <c r="A28" s="13"/>
      <c r="F28" s="112"/>
      <c r="G28" s="112"/>
      <c r="H28" s="112"/>
      <c r="I28" s="112"/>
      <c r="J28" s="112"/>
      <c r="K28" s="112"/>
      <c r="L28" s="138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ht="15.75" customHeight="1">
      <c r="A29" s="31"/>
      <c r="F29" s="112"/>
      <c r="G29" s="112"/>
      <c r="H29" s="112"/>
      <c r="I29" s="112"/>
      <c r="J29" s="139"/>
      <c r="K29" s="139"/>
      <c r="L29" s="138"/>
      <c r="M29" s="112"/>
      <c r="N29" s="112"/>
      <c r="O29" s="139" t="s">
        <v>107</v>
      </c>
      <c r="P29" s="112"/>
      <c r="Q29" s="112"/>
      <c r="R29" s="112"/>
      <c r="S29" s="112"/>
      <c r="T29" s="112"/>
      <c r="U29" s="112"/>
      <c r="V29" s="112"/>
      <c r="W29" s="112"/>
      <c r="X29" s="112"/>
      <c r="Y29" s="139"/>
    </row>
    <row r="30" spans="1:25" ht="15.75" customHeight="1">
      <c r="A30" s="280" t="s">
        <v>69</v>
      </c>
      <c r="B30" s="281"/>
      <c r="C30" s="281"/>
      <c r="D30" s="281"/>
      <c r="E30" s="282"/>
      <c r="F30" s="286" t="s">
        <v>220</v>
      </c>
      <c r="G30" s="287"/>
      <c r="H30" s="286" t="s">
        <v>221</v>
      </c>
      <c r="I30" s="287"/>
      <c r="J30" s="286" t="s">
        <v>222</v>
      </c>
      <c r="K30" s="287"/>
      <c r="L30" s="286" t="s">
        <v>223</v>
      </c>
      <c r="M30" s="287"/>
      <c r="N30" s="286"/>
      <c r="O30" s="287"/>
      <c r="P30" s="140"/>
      <c r="Q30" s="138"/>
      <c r="R30" s="140"/>
      <c r="S30" s="138"/>
      <c r="T30" s="140"/>
      <c r="U30" s="138"/>
      <c r="V30" s="140"/>
      <c r="W30" s="138"/>
      <c r="X30" s="140"/>
      <c r="Y30" s="138"/>
    </row>
    <row r="31" spans="1:25" ht="15.75" customHeight="1">
      <c r="A31" s="283"/>
      <c r="B31" s="284"/>
      <c r="C31" s="284"/>
      <c r="D31" s="284"/>
      <c r="E31" s="285"/>
      <c r="F31" s="107" t="s">
        <v>210</v>
      </c>
      <c r="G31" s="141" t="s">
        <v>2</v>
      </c>
      <c r="H31" s="107" t="s">
        <v>210</v>
      </c>
      <c r="I31" s="141" t="s">
        <v>2</v>
      </c>
      <c r="J31" s="107" t="s">
        <v>210</v>
      </c>
      <c r="K31" s="142" t="s">
        <v>2</v>
      </c>
      <c r="L31" s="107" t="s">
        <v>210</v>
      </c>
      <c r="M31" s="141" t="s">
        <v>2</v>
      </c>
      <c r="N31" s="107" t="s">
        <v>210</v>
      </c>
      <c r="O31" s="143" t="s">
        <v>2</v>
      </c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5.75" customHeight="1">
      <c r="A32" s="262" t="s">
        <v>85</v>
      </c>
      <c r="B32" s="55" t="s">
        <v>50</v>
      </c>
      <c r="C32" s="56"/>
      <c r="D32" s="56"/>
      <c r="E32" s="15" t="s">
        <v>41</v>
      </c>
      <c r="F32" s="66">
        <v>973</v>
      </c>
      <c r="G32" s="145">
        <v>913</v>
      </c>
      <c r="H32" s="108">
        <f>H33+H35</f>
        <v>286</v>
      </c>
      <c r="I32" s="110">
        <v>267</v>
      </c>
      <c r="J32" s="108">
        <v>1</v>
      </c>
      <c r="K32" s="111">
        <v>1</v>
      </c>
      <c r="L32" s="235">
        <v>741</v>
      </c>
      <c r="M32" s="145">
        <v>741</v>
      </c>
      <c r="N32" s="108"/>
      <c r="O32" s="146"/>
      <c r="P32" s="145"/>
      <c r="Q32" s="145"/>
      <c r="R32" s="145"/>
      <c r="S32" s="145"/>
      <c r="T32" s="147"/>
      <c r="U32" s="147"/>
      <c r="V32" s="145"/>
      <c r="W32" s="145"/>
      <c r="X32" s="147"/>
      <c r="Y32" s="147"/>
    </row>
    <row r="33" spans="1:25" ht="15.75" customHeight="1">
      <c r="A33" s="273"/>
      <c r="B33" s="8"/>
      <c r="C33" s="52" t="s">
        <v>70</v>
      </c>
      <c r="D33" s="53"/>
      <c r="E33" s="98"/>
      <c r="F33" s="68">
        <v>830</v>
      </c>
      <c r="G33" s="148">
        <v>820</v>
      </c>
      <c r="H33" s="68">
        <f>H34</f>
        <v>281</v>
      </c>
      <c r="I33" s="123">
        <v>262</v>
      </c>
      <c r="J33" s="68">
        <v>1</v>
      </c>
      <c r="K33" s="124">
        <v>1</v>
      </c>
      <c r="L33" s="236">
        <v>741</v>
      </c>
      <c r="M33" s="148">
        <v>741</v>
      </c>
      <c r="N33" s="68"/>
      <c r="O33" s="122"/>
      <c r="P33" s="145"/>
      <c r="Q33" s="145"/>
      <c r="R33" s="145"/>
      <c r="S33" s="145"/>
      <c r="T33" s="147"/>
      <c r="U33" s="147"/>
      <c r="V33" s="145"/>
      <c r="W33" s="145"/>
      <c r="X33" s="147"/>
      <c r="Y33" s="147"/>
    </row>
    <row r="34" spans="1:25" ht="15.75" customHeight="1">
      <c r="A34" s="273"/>
      <c r="B34" s="8"/>
      <c r="C34" s="24"/>
      <c r="D34" s="30" t="s">
        <v>71</v>
      </c>
      <c r="E34" s="93"/>
      <c r="F34" s="70">
        <v>0</v>
      </c>
      <c r="G34" s="113">
        <v>0</v>
      </c>
      <c r="H34" s="70">
        <v>281</v>
      </c>
      <c r="I34" s="114">
        <v>262</v>
      </c>
      <c r="J34" s="70">
        <v>1</v>
      </c>
      <c r="K34" s="115">
        <v>1</v>
      </c>
      <c r="L34" s="237">
        <v>596</v>
      </c>
      <c r="M34" s="113">
        <v>596</v>
      </c>
      <c r="N34" s="70"/>
      <c r="O34" s="125"/>
      <c r="P34" s="145"/>
      <c r="Q34" s="145"/>
      <c r="R34" s="145"/>
      <c r="S34" s="145"/>
      <c r="T34" s="147"/>
      <c r="U34" s="147"/>
      <c r="V34" s="145"/>
      <c r="W34" s="145"/>
      <c r="X34" s="147"/>
      <c r="Y34" s="147"/>
    </row>
    <row r="35" spans="1:25" ht="15.75" customHeight="1">
      <c r="A35" s="273"/>
      <c r="B35" s="10"/>
      <c r="C35" s="62" t="s">
        <v>72</v>
      </c>
      <c r="D35" s="63"/>
      <c r="E35" s="99"/>
      <c r="F35" s="118">
        <v>143</v>
      </c>
      <c r="G35" s="119">
        <v>93</v>
      </c>
      <c r="H35" s="118">
        <v>5</v>
      </c>
      <c r="I35" s="120">
        <v>5</v>
      </c>
      <c r="J35" s="149" t="s">
        <v>224</v>
      </c>
      <c r="K35" s="150">
        <v>0</v>
      </c>
      <c r="L35" s="238">
        <v>0</v>
      </c>
      <c r="M35" s="119">
        <v>0</v>
      </c>
      <c r="N35" s="118"/>
      <c r="O35" s="136"/>
      <c r="P35" s="145"/>
      <c r="Q35" s="145"/>
      <c r="R35" s="145"/>
      <c r="S35" s="145"/>
      <c r="T35" s="147"/>
      <c r="U35" s="147"/>
      <c r="V35" s="145"/>
      <c r="W35" s="145"/>
      <c r="X35" s="147"/>
      <c r="Y35" s="147"/>
    </row>
    <row r="36" spans="1:25" ht="15.75" customHeight="1">
      <c r="A36" s="273"/>
      <c r="B36" s="50" t="s">
        <v>53</v>
      </c>
      <c r="C36" s="51"/>
      <c r="D36" s="51"/>
      <c r="E36" s="15" t="s">
        <v>42</v>
      </c>
      <c r="F36" s="65">
        <v>912</v>
      </c>
      <c r="G36" s="122">
        <v>881</v>
      </c>
      <c r="H36" s="66">
        <v>149</v>
      </c>
      <c r="I36" s="133">
        <v>216</v>
      </c>
      <c r="J36" s="66">
        <v>2</v>
      </c>
      <c r="K36" s="134">
        <v>4</v>
      </c>
      <c r="L36" s="235">
        <v>5</v>
      </c>
      <c r="M36" s="145">
        <v>5</v>
      </c>
      <c r="N36" s="66"/>
      <c r="O36" s="132"/>
      <c r="P36" s="145"/>
      <c r="Q36" s="145"/>
      <c r="R36" s="145"/>
      <c r="S36" s="145"/>
      <c r="T36" s="145"/>
      <c r="U36" s="145"/>
      <c r="V36" s="145"/>
      <c r="W36" s="145"/>
      <c r="X36" s="147"/>
      <c r="Y36" s="147"/>
    </row>
    <row r="37" spans="1:25" ht="15.75" customHeight="1">
      <c r="A37" s="273"/>
      <c r="B37" s="8"/>
      <c r="C37" s="30" t="s">
        <v>73</v>
      </c>
      <c r="D37" s="43"/>
      <c r="E37" s="93"/>
      <c r="F37" s="69">
        <v>877</v>
      </c>
      <c r="G37" s="125">
        <v>840</v>
      </c>
      <c r="H37" s="70">
        <v>122</v>
      </c>
      <c r="I37" s="114">
        <v>186</v>
      </c>
      <c r="J37" s="239" t="s">
        <v>224</v>
      </c>
      <c r="K37" s="115">
        <v>0</v>
      </c>
      <c r="L37" s="237">
        <v>0</v>
      </c>
      <c r="M37" s="113">
        <v>0</v>
      </c>
      <c r="N37" s="70"/>
      <c r="O37" s="125"/>
      <c r="P37" s="145"/>
      <c r="Q37" s="145"/>
      <c r="R37" s="145"/>
      <c r="S37" s="145"/>
      <c r="T37" s="145"/>
      <c r="U37" s="145"/>
      <c r="V37" s="145"/>
      <c r="W37" s="145"/>
      <c r="X37" s="147"/>
      <c r="Y37" s="147"/>
    </row>
    <row r="38" spans="1:25" ht="15.75" customHeight="1">
      <c r="A38" s="273"/>
      <c r="B38" s="10"/>
      <c r="C38" s="30" t="s">
        <v>74</v>
      </c>
      <c r="D38" s="43"/>
      <c r="E38" s="93"/>
      <c r="F38" s="69">
        <v>35</v>
      </c>
      <c r="G38" s="125">
        <v>41</v>
      </c>
      <c r="H38" s="70">
        <v>27</v>
      </c>
      <c r="I38" s="114">
        <v>30</v>
      </c>
      <c r="J38" s="70">
        <v>2</v>
      </c>
      <c r="K38" s="150">
        <v>4</v>
      </c>
      <c r="L38" s="237">
        <v>5</v>
      </c>
      <c r="M38" s="113">
        <v>5</v>
      </c>
      <c r="N38" s="70"/>
      <c r="O38" s="125"/>
      <c r="P38" s="145"/>
      <c r="Q38" s="145"/>
      <c r="R38" s="147"/>
      <c r="S38" s="147"/>
      <c r="T38" s="145"/>
      <c r="U38" s="145"/>
      <c r="V38" s="145"/>
      <c r="W38" s="145"/>
      <c r="X38" s="147"/>
      <c r="Y38" s="147"/>
    </row>
    <row r="39" spans="1:25" ht="15.75" customHeight="1">
      <c r="A39" s="274"/>
      <c r="B39" s="11" t="s">
        <v>75</v>
      </c>
      <c r="C39" s="12"/>
      <c r="D39" s="12"/>
      <c r="E39" s="97" t="s">
        <v>108</v>
      </c>
      <c r="F39" s="72">
        <v>61</v>
      </c>
      <c r="G39" s="137">
        <f aca="true" t="shared" si="4" ref="G39:O39">G32-G36</f>
        <v>32</v>
      </c>
      <c r="H39" s="72">
        <f>H32-H36</f>
        <v>137</v>
      </c>
      <c r="I39" s="137">
        <f t="shared" si="4"/>
        <v>51</v>
      </c>
      <c r="J39" s="72">
        <f t="shared" si="4"/>
        <v>-1</v>
      </c>
      <c r="K39" s="137">
        <f t="shared" si="4"/>
        <v>-3</v>
      </c>
      <c r="L39" s="240">
        <f t="shared" si="4"/>
        <v>736</v>
      </c>
      <c r="M39" s="137">
        <f t="shared" si="4"/>
        <v>736</v>
      </c>
      <c r="N39" s="72">
        <f t="shared" si="4"/>
        <v>0</v>
      </c>
      <c r="O39" s="137">
        <f t="shared" si="4"/>
        <v>0</v>
      </c>
      <c r="P39" s="145"/>
      <c r="Q39" s="145"/>
      <c r="R39" s="145"/>
      <c r="S39" s="145"/>
      <c r="T39" s="145"/>
      <c r="U39" s="145"/>
      <c r="V39" s="145"/>
      <c r="W39" s="145"/>
      <c r="X39" s="147"/>
      <c r="Y39" s="147"/>
    </row>
    <row r="40" spans="1:25" ht="15.75" customHeight="1">
      <c r="A40" s="262" t="s">
        <v>86</v>
      </c>
      <c r="B40" s="50" t="s">
        <v>76</v>
      </c>
      <c r="C40" s="51"/>
      <c r="D40" s="51"/>
      <c r="E40" s="15" t="s">
        <v>44</v>
      </c>
      <c r="F40" s="65">
        <v>2141</v>
      </c>
      <c r="G40" s="132">
        <v>1738</v>
      </c>
      <c r="H40" s="66">
        <v>477</v>
      </c>
      <c r="I40" s="133">
        <v>253</v>
      </c>
      <c r="J40" s="66">
        <v>51</v>
      </c>
      <c r="K40" s="134">
        <v>18</v>
      </c>
      <c r="L40" s="235">
        <v>302</v>
      </c>
      <c r="M40" s="145">
        <v>674</v>
      </c>
      <c r="N40" s="66"/>
      <c r="O40" s="132"/>
      <c r="P40" s="145"/>
      <c r="Q40" s="145"/>
      <c r="R40" s="145"/>
      <c r="S40" s="145"/>
      <c r="T40" s="147"/>
      <c r="U40" s="147"/>
      <c r="V40" s="147"/>
      <c r="W40" s="147"/>
      <c r="X40" s="145"/>
      <c r="Y40" s="145"/>
    </row>
    <row r="41" spans="1:25" ht="15.75" customHeight="1">
      <c r="A41" s="275"/>
      <c r="B41" s="10"/>
      <c r="C41" s="30" t="s">
        <v>77</v>
      </c>
      <c r="D41" s="43"/>
      <c r="E41" s="93"/>
      <c r="F41" s="151">
        <v>342</v>
      </c>
      <c r="G41" s="152">
        <v>318</v>
      </c>
      <c r="H41" s="149">
        <v>385</v>
      </c>
      <c r="I41" s="150">
        <v>104</v>
      </c>
      <c r="J41" s="70">
        <v>51</v>
      </c>
      <c r="K41" s="115">
        <v>18</v>
      </c>
      <c r="L41" s="237">
        <v>172</v>
      </c>
      <c r="M41" s="113">
        <v>279</v>
      </c>
      <c r="N41" s="70"/>
      <c r="O41" s="125"/>
      <c r="P41" s="147"/>
      <c r="Q41" s="147"/>
      <c r="R41" s="147"/>
      <c r="S41" s="147"/>
      <c r="T41" s="147"/>
      <c r="U41" s="147"/>
      <c r="V41" s="147"/>
      <c r="W41" s="147"/>
      <c r="X41" s="145"/>
      <c r="Y41" s="145"/>
    </row>
    <row r="42" spans="1:25" ht="15.75" customHeight="1">
      <c r="A42" s="275"/>
      <c r="B42" s="50" t="s">
        <v>64</v>
      </c>
      <c r="C42" s="51"/>
      <c r="D42" s="51"/>
      <c r="E42" s="15" t="s">
        <v>45</v>
      </c>
      <c r="F42" s="65">
        <v>2141</v>
      </c>
      <c r="G42" s="132">
        <v>1738</v>
      </c>
      <c r="H42" s="66">
        <v>631</v>
      </c>
      <c r="I42" s="133">
        <v>322</v>
      </c>
      <c r="J42" s="66">
        <v>50</v>
      </c>
      <c r="K42" s="134">
        <v>15</v>
      </c>
      <c r="L42" s="235">
        <v>1037</v>
      </c>
      <c r="M42" s="145">
        <v>1409</v>
      </c>
      <c r="N42" s="66"/>
      <c r="O42" s="132"/>
      <c r="P42" s="145"/>
      <c r="Q42" s="145"/>
      <c r="R42" s="145"/>
      <c r="S42" s="145"/>
      <c r="T42" s="147"/>
      <c r="U42" s="147"/>
      <c r="V42" s="145"/>
      <c r="W42" s="145"/>
      <c r="X42" s="145"/>
      <c r="Y42" s="145"/>
    </row>
    <row r="43" spans="1:25" ht="15.75" customHeight="1">
      <c r="A43" s="275"/>
      <c r="B43" s="10"/>
      <c r="C43" s="30" t="s">
        <v>78</v>
      </c>
      <c r="D43" s="43"/>
      <c r="E43" s="93"/>
      <c r="F43" s="69">
        <v>229</v>
      </c>
      <c r="G43" s="125">
        <v>225</v>
      </c>
      <c r="H43" s="70">
        <v>260</v>
      </c>
      <c r="I43" s="114">
        <v>310</v>
      </c>
      <c r="J43" s="149" t="s">
        <v>224</v>
      </c>
      <c r="K43" s="150">
        <v>0</v>
      </c>
      <c r="L43" s="237">
        <v>593</v>
      </c>
      <c r="M43" s="113">
        <v>601</v>
      </c>
      <c r="N43" s="70"/>
      <c r="O43" s="125"/>
      <c r="P43" s="145"/>
      <c r="Q43" s="145"/>
      <c r="R43" s="147"/>
      <c r="S43" s="145"/>
      <c r="T43" s="147"/>
      <c r="U43" s="147"/>
      <c r="V43" s="145"/>
      <c r="W43" s="145"/>
      <c r="X43" s="147"/>
      <c r="Y43" s="147"/>
    </row>
    <row r="44" spans="1:25" ht="15.75" customHeight="1">
      <c r="A44" s="276"/>
      <c r="B44" s="47" t="s">
        <v>75</v>
      </c>
      <c r="C44" s="31"/>
      <c r="D44" s="31"/>
      <c r="E44" s="97" t="s">
        <v>109</v>
      </c>
      <c r="F44" s="127">
        <f>F40-F42</f>
        <v>0</v>
      </c>
      <c r="G44" s="128">
        <f aca="true" t="shared" si="5" ref="G44:O44">G40-G42</f>
        <v>0</v>
      </c>
      <c r="H44" s="127">
        <f t="shared" si="5"/>
        <v>-154</v>
      </c>
      <c r="I44" s="128">
        <f t="shared" si="5"/>
        <v>-69</v>
      </c>
      <c r="J44" s="127">
        <f t="shared" si="5"/>
        <v>1</v>
      </c>
      <c r="K44" s="128">
        <f t="shared" si="5"/>
        <v>3</v>
      </c>
      <c r="L44" s="127">
        <f t="shared" si="5"/>
        <v>-735</v>
      </c>
      <c r="M44" s="128">
        <f t="shared" si="5"/>
        <v>-735</v>
      </c>
      <c r="N44" s="127">
        <f t="shared" si="5"/>
        <v>0</v>
      </c>
      <c r="O44" s="128">
        <f t="shared" si="5"/>
        <v>0</v>
      </c>
      <c r="P44" s="147"/>
      <c r="Q44" s="147"/>
      <c r="R44" s="145"/>
      <c r="S44" s="145"/>
      <c r="T44" s="147"/>
      <c r="U44" s="147"/>
      <c r="V44" s="145"/>
      <c r="W44" s="145"/>
      <c r="X44" s="145"/>
      <c r="Y44" s="145"/>
    </row>
    <row r="45" spans="1:25" ht="15.75" customHeight="1">
      <c r="A45" s="277" t="s">
        <v>87</v>
      </c>
      <c r="B45" s="25" t="s">
        <v>79</v>
      </c>
      <c r="C45" s="20"/>
      <c r="D45" s="20"/>
      <c r="E45" s="96" t="s">
        <v>110</v>
      </c>
      <c r="F45" s="153">
        <f>F39+F44</f>
        <v>61</v>
      </c>
      <c r="G45" s="154">
        <f aca="true" t="shared" si="6" ref="G45:O45">G39+G44</f>
        <v>32</v>
      </c>
      <c r="H45" s="153">
        <f t="shared" si="6"/>
        <v>-17</v>
      </c>
      <c r="I45" s="154">
        <f t="shared" si="6"/>
        <v>-18</v>
      </c>
      <c r="J45" s="153">
        <f t="shared" si="6"/>
        <v>0</v>
      </c>
      <c r="K45" s="154">
        <f t="shared" si="6"/>
        <v>0</v>
      </c>
      <c r="L45" s="241">
        <f t="shared" si="6"/>
        <v>1</v>
      </c>
      <c r="M45" s="154">
        <f t="shared" si="6"/>
        <v>1</v>
      </c>
      <c r="N45" s="153">
        <f t="shared" si="6"/>
        <v>0</v>
      </c>
      <c r="O45" s="154">
        <f t="shared" si="6"/>
        <v>0</v>
      </c>
      <c r="P45" s="145"/>
      <c r="Q45" s="145"/>
      <c r="R45" s="145"/>
      <c r="S45" s="145"/>
      <c r="T45" s="145"/>
      <c r="U45" s="145"/>
      <c r="V45" s="145"/>
      <c r="W45" s="145"/>
      <c r="X45" s="145"/>
      <c r="Y45" s="145"/>
    </row>
    <row r="46" spans="1:25" ht="15.75" customHeight="1">
      <c r="A46" s="278"/>
      <c r="B46" s="44" t="s">
        <v>80</v>
      </c>
      <c r="C46" s="43"/>
      <c r="D46" s="43"/>
      <c r="E46" s="43"/>
      <c r="F46" s="151"/>
      <c r="G46" s="152"/>
      <c r="H46" s="149"/>
      <c r="I46" s="150"/>
      <c r="J46" s="149"/>
      <c r="K46" s="150"/>
      <c r="L46" s="70"/>
      <c r="M46" s="113"/>
      <c r="N46" s="149"/>
      <c r="O46" s="126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278"/>
      <c r="B47" s="44" t="s">
        <v>81</v>
      </c>
      <c r="C47" s="43"/>
      <c r="D47" s="43"/>
      <c r="E47" s="43"/>
      <c r="F47" s="69"/>
      <c r="G47" s="125"/>
      <c r="H47" s="70"/>
      <c r="I47" s="114"/>
      <c r="J47" s="70"/>
      <c r="K47" s="115"/>
      <c r="L47" s="70"/>
      <c r="M47" s="113"/>
      <c r="N47" s="70"/>
      <c r="O47" s="125"/>
      <c r="P47" s="145"/>
      <c r="Q47" s="145"/>
      <c r="R47" s="145"/>
      <c r="S47" s="145"/>
      <c r="T47" s="145"/>
      <c r="U47" s="145"/>
      <c r="V47" s="145"/>
      <c r="W47" s="145"/>
      <c r="X47" s="145"/>
      <c r="Y47" s="145"/>
    </row>
    <row r="48" spans="1:25" ht="15.75" customHeight="1">
      <c r="A48" s="279"/>
      <c r="B48" s="47" t="s">
        <v>82</v>
      </c>
      <c r="C48" s="31"/>
      <c r="D48" s="31"/>
      <c r="E48" s="31"/>
      <c r="F48" s="73"/>
      <c r="G48" s="155"/>
      <c r="H48" s="73"/>
      <c r="I48" s="156"/>
      <c r="J48" s="73"/>
      <c r="K48" s="157"/>
      <c r="L48" s="73"/>
      <c r="M48" s="155"/>
      <c r="N48" s="73"/>
      <c r="O48" s="137"/>
      <c r="P48" s="145"/>
      <c r="Q48" s="145"/>
      <c r="R48" s="145"/>
      <c r="S48" s="145"/>
      <c r="T48" s="145"/>
      <c r="U48" s="145"/>
      <c r="V48" s="145"/>
      <c r="W48" s="145"/>
      <c r="X48" s="145"/>
      <c r="Y48" s="145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 verticalCentered="1"/>
  <pageMargins left="0.7874015748031497" right="0.27" top="0.38" bottom="0.34" header="0.1968503937007874" footer="0.1968503937007874"/>
  <pageSetup blackAndWhite="1"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E29" sqref="E29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215</v>
      </c>
      <c r="F1" s="1"/>
    </row>
    <row r="3" ht="14.25">
      <c r="A3" s="27" t="s">
        <v>112</v>
      </c>
    </row>
    <row r="5" spans="1:5" ht="13.5">
      <c r="A5" s="58" t="s">
        <v>211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212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47" t="s">
        <v>88</v>
      </c>
      <c r="B9" s="247" t="s">
        <v>90</v>
      </c>
      <c r="C9" s="55" t="s">
        <v>4</v>
      </c>
      <c r="D9" s="56"/>
      <c r="E9" s="56"/>
      <c r="F9" s="65">
        <v>78716</v>
      </c>
      <c r="G9" s="74">
        <f>F9/$F$27*100</f>
        <v>17.36318517701555</v>
      </c>
      <c r="H9" s="108">
        <v>79864</v>
      </c>
      <c r="I9" s="79">
        <f aca="true" t="shared" si="0" ref="I9:I45">(F9/H9-1)*100</f>
        <v>-1.437443654212156</v>
      </c>
    </row>
    <row r="10" spans="1:9" ht="18" customHeight="1">
      <c r="A10" s="248"/>
      <c r="B10" s="248"/>
      <c r="C10" s="7"/>
      <c r="D10" s="52" t="s">
        <v>23</v>
      </c>
      <c r="E10" s="53"/>
      <c r="F10" s="67">
        <v>23384</v>
      </c>
      <c r="G10" s="75">
        <f aca="true" t="shared" si="1" ref="G10:G27">F10/$F$27*100</f>
        <v>5.158045660086026</v>
      </c>
      <c r="H10" s="68">
        <v>24030</v>
      </c>
      <c r="I10" s="80">
        <f t="shared" si="0"/>
        <v>-2.688306283811903</v>
      </c>
    </row>
    <row r="11" spans="1:9" ht="18" customHeight="1">
      <c r="A11" s="248"/>
      <c r="B11" s="248"/>
      <c r="C11" s="7"/>
      <c r="D11" s="16"/>
      <c r="E11" s="23" t="s">
        <v>24</v>
      </c>
      <c r="F11" s="69">
        <v>19283</v>
      </c>
      <c r="G11" s="76">
        <f t="shared" si="1"/>
        <v>4.253446564464542</v>
      </c>
      <c r="H11" s="70">
        <v>18826</v>
      </c>
      <c r="I11" s="81">
        <f t="shared" si="0"/>
        <v>2.4274938914267574</v>
      </c>
    </row>
    <row r="12" spans="1:9" ht="18" customHeight="1">
      <c r="A12" s="248"/>
      <c r="B12" s="248"/>
      <c r="C12" s="7"/>
      <c r="D12" s="16"/>
      <c r="E12" s="23" t="s">
        <v>25</v>
      </c>
      <c r="F12" s="69">
        <v>1532</v>
      </c>
      <c r="G12" s="76">
        <f t="shared" si="1"/>
        <v>0.337928752619389</v>
      </c>
      <c r="H12" s="70">
        <v>1954</v>
      </c>
      <c r="I12" s="81">
        <f t="shared" si="0"/>
        <v>-21.596724667349033</v>
      </c>
    </row>
    <row r="13" spans="1:9" ht="18" customHeight="1">
      <c r="A13" s="248"/>
      <c r="B13" s="248"/>
      <c r="C13" s="7"/>
      <c r="D13" s="33"/>
      <c r="E13" s="23" t="s">
        <v>26</v>
      </c>
      <c r="F13" s="69">
        <v>438</v>
      </c>
      <c r="G13" s="76">
        <f t="shared" si="1"/>
        <v>0.09661409507003418</v>
      </c>
      <c r="H13" s="70">
        <v>504</v>
      </c>
      <c r="I13" s="81">
        <f t="shared" si="0"/>
        <v>-13.095238095238093</v>
      </c>
    </row>
    <row r="14" spans="1:9" ht="18" customHeight="1">
      <c r="A14" s="248"/>
      <c r="B14" s="248"/>
      <c r="C14" s="7"/>
      <c r="D14" s="61" t="s">
        <v>27</v>
      </c>
      <c r="E14" s="51"/>
      <c r="F14" s="65">
        <v>13768</v>
      </c>
      <c r="G14" s="74">
        <f t="shared" si="1"/>
        <v>3.036947171059887</v>
      </c>
      <c r="H14" s="66">
        <f>H15+H16</f>
        <v>11660</v>
      </c>
      <c r="I14" s="82">
        <f t="shared" si="0"/>
        <v>18.078902229845628</v>
      </c>
    </row>
    <row r="15" spans="1:9" ht="18" customHeight="1">
      <c r="A15" s="248"/>
      <c r="B15" s="248"/>
      <c r="C15" s="7"/>
      <c r="D15" s="16"/>
      <c r="E15" s="23" t="s">
        <v>28</v>
      </c>
      <c r="F15" s="69">
        <v>820</v>
      </c>
      <c r="G15" s="76">
        <f t="shared" si="1"/>
        <v>0.18087570309915077</v>
      </c>
      <c r="H15" s="70">
        <v>767</v>
      </c>
      <c r="I15" s="81">
        <f t="shared" si="0"/>
        <v>6.910039113428934</v>
      </c>
    </row>
    <row r="16" spans="1:9" ht="18" customHeight="1">
      <c r="A16" s="248"/>
      <c r="B16" s="248"/>
      <c r="C16" s="7"/>
      <c r="D16" s="16"/>
      <c r="E16" s="29" t="s">
        <v>29</v>
      </c>
      <c r="F16" s="67">
        <v>12949</v>
      </c>
      <c r="G16" s="75">
        <f t="shared" si="1"/>
        <v>2.856292048086467</v>
      </c>
      <c r="H16" s="68">
        <v>10893</v>
      </c>
      <c r="I16" s="80">
        <f t="shared" si="0"/>
        <v>18.87450656384835</v>
      </c>
    </row>
    <row r="17" spans="1:9" ht="18" customHeight="1">
      <c r="A17" s="248"/>
      <c r="B17" s="248"/>
      <c r="C17" s="7"/>
      <c r="D17" s="252" t="s">
        <v>30</v>
      </c>
      <c r="E17" s="288"/>
      <c r="F17" s="67">
        <v>25980</v>
      </c>
      <c r="G17" s="75">
        <f t="shared" si="1"/>
        <v>5.730671666482849</v>
      </c>
      <c r="H17" s="68">
        <v>28670</v>
      </c>
      <c r="I17" s="80">
        <f t="shared" si="0"/>
        <v>-9.382629926752706</v>
      </c>
    </row>
    <row r="18" spans="1:9" ht="18" customHeight="1">
      <c r="A18" s="248"/>
      <c r="B18" s="248"/>
      <c r="C18" s="7"/>
      <c r="D18" s="252" t="s">
        <v>94</v>
      </c>
      <c r="E18" s="253"/>
      <c r="F18" s="69">
        <v>1310</v>
      </c>
      <c r="G18" s="76">
        <f t="shared" si="1"/>
        <v>0.2889599647071799</v>
      </c>
      <c r="H18" s="70">
        <v>1163</v>
      </c>
      <c r="I18" s="81">
        <f t="shared" si="0"/>
        <v>12.63972484952709</v>
      </c>
    </row>
    <row r="19" spans="1:9" ht="18" customHeight="1">
      <c r="A19" s="248"/>
      <c r="B19" s="248"/>
      <c r="C19" s="10"/>
      <c r="D19" s="252" t="s">
        <v>95</v>
      </c>
      <c r="E19" s="253"/>
      <c r="F19" s="69">
        <v>0</v>
      </c>
      <c r="G19" s="76">
        <f t="shared" si="1"/>
        <v>0</v>
      </c>
      <c r="H19" s="70">
        <v>0</v>
      </c>
      <c r="I19" s="81" t="e">
        <f t="shared" si="0"/>
        <v>#DIV/0!</v>
      </c>
    </row>
    <row r="20" spans="1:9" ht="18" customHeight="1">
      <c r="A20" s="248"/>
      <c r="B20" s="248"/>
      <c r="C20" s="44" t="s">
        <v>5</v>
      </c>
      <c r="D20" s="43"/>
      <c r="E20" s="43"/>
      <c r="F20" s="69">
        <v>12117</v>
      </c>
      <c r="G20" s="76">
        <f t="shared" si="1"/>
        <v>2.6727693834785486</v>
      </c>
      <c r="H20" s="70">
        <v>14230</v>
      </c>
      <c r="I20" s="81">
        <f t="shared" si="0"/>
        <v>-14.848910751932532</v>
      </c>
    </row>
    <row r="21" spans="1:9" ht="18" customHeight="1">
      <c r="A21" s="248"/>
      <c r="B21" s="248"/>
      <c r="C21" s="44" t="s">
        <v>6</v>
      </c>
      <c r="D21" s="43"/>
      <c r="E21" s="43"/>
      <c r="F21" s="69">
        <v>174700</v>
      </c>
      <c r="G21" s="76">
        <f t="shared" si="1"/>
        <v>38.53534796514834</v>
      </c>
      <c r="H21" s="70">
        <v>175059</v>
      </c>
      <c r="I21" s="81">
        <f t="shared" si="0"/>
        <v>-0.2050737180036455</v>
      </c>
    </row>
    <row r="22" spans="1:9" ht="18" customHeight="1">
      <c r="A22" s="248"/>
      <c r="B22" s="248"/>
      <c r="C22" s="44" t="s">
        <v>31</v>
      </c>
      <c r="D22" s="43"/>
      <c r="E22" s="43"/>
      <c r="F22" s="69">
        <v>5353</v>
      </c>
      <c r="G22" s="76">
        <f t="shared" si="1"/>
        <v>1.1807654130362855</v>
      </c>
      <c r="H22" s="70">
        <v>4913</v>
      </c>
      <c r="I22" s="81">
        <f t="shared" si="0"/>
        <v>8.955831467535113</v>
      </c>
    </row>
    <row r="23" spans="1:9" ht="18" customHeight="1">
      <c r="A23" s="248"/>
      <c r="B23" s="248"/>
      <c r="C23" s="44" t="s">
        <v>7</v>
      </c>
      <c r="D23" s="43"/>
      <c r="E23" s="43"/>
      <c r="F23" s="69">
        <v>69306</v>
      </c>
      <c r="G23" s="76">
        <f t="shared" si="1"/>
        <v>15.28752619388993</v>
      </c>
      <c r="H23" s="70">
        <v>74979</v>
      </c>
      <c r="I23" s="81">
        <f t="shared" si="0"/>
        <v>-7.566118513183695</v>
      </c>
    </row>
    <row r="24" spans="1:9" ht="18" customHeight="1">
      <c r="A24" s="248"/>
      <c r="B24" s="248"/>
      <c r="C24" s="44" t="s">
        <v>32</v>
      </c>
      <c r="D24" s="43"/>
      <c r="E24" s="43"/>
      <c r="F24" s="69">
        <v>1259</v>
      </c>
      <c r="G24" s="76">
        <f t="shared" si="1"/>
        <v>0.2777103782949156</v>
      </c>
      <c r="H24" s="70">
        <v>1230</v>
      </c>
      <c r="I24" s="81">
        <f t="shared" si="0"/>
        <v>2.357723577235782</v>
      </c>
    </row>
    <row r="25" spans="1:9" ht="18" customHeight="1">
      <c r="A25" s="248"/>
      <c r="B25" s="248"/>
      <c r="C25" s="44" t="s">
        <v>8</v>
      </c>
      <c r="D25" s="43"/>
      <c r="E25" s="43"/>
      <c r="F25" s="69">
        <v>69487</v>
      </c>
      <c r="G25" s="76">
        <f t="shared" si="1"/>
        <v>15.327451196647182</v>
      </c>
      <c r="H25" s="70">
        <v>67196</v>
      </c>
      <c r="I25" s="81">
        <f t="shared" si="0"/>
        <v>3.40942913268647</v>
      </c>
    </row>
    <row r="26" spans="1:9" ht="18" customHeight="1">
      <c r="A26" s="248"/>
      <c r="B26" s="248"/>
      <c r="C26" s="45" t="s">
        <v>9</v>
      </c>
      <c r="D26" s="46"/>
      <c r="E26" s="46"/>
      <c r="F26" s="71">
        <v>42412</v>
      </c>
      <c r="G26" s="77">
        <f t="shared" si="1"/>
        <v>9.355244292489246</v>
      </c>
      <c r="H26" s="229">
        <v>43800</v>
      </c>
      <c r="I26" s="83">
        <f t="shared" si="0"/>
        <v>-3.1689497716895</v>
      </c>
    </row>
    <row r="27" spans="1:9" ht="18" customHeight="1">
      <c r="A27" s="248"/>
      <c r="B27" s="249"/>
      <c r="C27" s="47" t="s">
        <v>10</v>
      </c>
      <c r="D27" s="31"/>
      <c r="E27" s="31"/>
      <c r="F27" s="72">
        <f>SUM(F9,F20:F26)</f>
        <v>453350</v>
      </c>
      <c r="G27" s="78">
        <f t="shared" si="1"/>
        <v>100</v>
      </c>
      <c r="H27" s="72">
        <f>SUM(H9,H20:H26)</f>
        <v>461271</v>
      </c>
      <c r="I27" s="84">
        <f t="shared" si="0"/>
        <v>-1.7172117908994977</v>
      </c>
    </row>
    <row r="28" spans="1:9" ht="18" customHeight="1">
      <c r="A28" s="248"/>
      <c r="B28" s="247" t="s">
        <v>89</v>
      </c>
      <c r="C28" s="55" t="s">
        <v>11</v>
      </c>
      <c r="D28" s="56"/>
      <c r="E28" s="56"/>
      <c r="F28" s="65">
        <f>SUM(F29:F31)</f>
        <v>200952</v>
      </c>
      <c r="G28" s="74">
        <f aca="true" t="shared" si="2" ref="G28:G45">F28/$F$45*100</f>
        <v>45.553711814150866</v>
      </c>
      <c r="H28" s="65">
        <f>SUM(H29:H31)</f>
        <v>201401</v>
      </c>
      <c r="I28" s="85">
        <f t="shared" si="0"/>
        <v>-0.2229383170887944</v>
      </c>
    </row>
    <row r="29" spans="1:9" ht="18" customHeight="1">
      <c r="A29" s="248"/>
      <c r="B29" s="248"/>
      <c r="C29" s="7"/>
      <c r="D29" s="30" t="s">
        <v>12</v>
      </c>
      <c r="E29" s="43"/>
      <c r="F29" s="69">
        <v>116820</v>
      </c>
      <c r="G29" s="76">
        <f t="shared" si="2"/>
        <v>26.481869372432744</v>
      </c>
      <c r="H29" s="69">
        <v>117374</v>
      </c>
      <c r="I29" s="86">
        <f t="shared" si="0"/>
        <v>-0.4719955015591193</v>
      </c>
    </row>
    <row r="30" spans="1:9" ht="18" customHeight="1">
      <c r="A30" s="248"/>
      <c r="B30" s="248"/>
      <c r="C30" s="7"/>
      <c r="D30" s="30" t="s">
        <v>33</v>
      </c>
      <c r="E30" s="43"/>
      <c r="F30" s="69">
        <v>12902</v>
      </c>
      <c r="G30" s="76">
        <f t="shared" si="2"/>
        <v>2.924748147946646</v>
      </c>
      <c r="H30" s="69">
        <v>12152</v>
      </c>
      <c r="I30" s="86">
        <f t="shared" si="0"/>
        <v>6.171823568136925</v>
      </c>
    </row>
    <row r="31" spans="1:9" ht="18" customHeight="1">
      <c r="A31" s="248"/>
      <c r="B31" s="248"/>
      <c r="C31" s="19"/>
      <c r="D31" s="30" t="s">
        <v>13</v>
      </c>
      <c r="E31" s="43"/>
      <c r="F31" s="69">
        <v>71230</v>
      </c>
      <c r="G31" s="76">
        <f t="shared" si="2"/>
        <v>16.14709429377148</v>
      </c>
      <c r="H31" s="69">
        <v>71875</v>
      </c>
      <c r="I31" s="86">
        <f t="shared" si="0"/>
        <v>-0.8973913043478277</v>
      </c>
    </row>
    <row r="32" spans="1:9" ht="18" customHeight="1">
      <c r="A32" s="248"/>
      <c r="B32" s="248"/>
      <c r="C32" s="50" t="s">
        <v>14</v>
      </c>
      <c r="D32" s="51"/>
      <c r="E32" s="51"/>
      <c r="F32" s="65">
        <f>SUM(F33:F38)</f>
        <v>134568</v>
      </c>
      <c r="G32" s="74">
        <f t="shared" si="2"/>
        <v>30.505154919615897</v>
      </c>
      <c r="H32" s="65">
        <f>SUM(H33:H38)</f>
        <v>138291</v>
      </c>
      <c r="I32" s="85">
        <f t="shared" si="0"/>
        <v>-2.6921491637199813</v>
      </c>
    </row>
    <row r="33" spans="1:9" ht="18" customHeight="1">
      <c r="A33" s="248"/>
      <c r="B33" s="248"/>
      <c r="C33" s="7"/>
      <c r="D33" s="30" t="s">
        <v>15</v>
      </c>
      <c r="E33" s="43"/>
      <c r="F33" s="69">
        <v>20569</v>
      </c>
      <c r="G33" s="76">
        <f t="shared" si="2"/>
        <v>4.662776674555462</v>
      </c>
      <c r="H33" s="69">
        <v>20106</v>
      </c>
      <c r="I33" s="86">
        <f t="shared" si="0"/>
        <v>2.3027951855167705</v>
      </c>
    </row>
    <row r="34" spans="1:9" ht="18" customHeight="1">
      <c r="A34" s="248"/>
      <c r="B34" s="248"/>
      <c r="C34" s="7"/>
      <c r="D34" s="30" t="s">
        <v>34</v>
      </c>
      <c r="E34" s="43"/>
      <c r="F34" s="69">
        <v>6021</v>
      </c>
      <c r="G34" s="76">
        <f t="shared" si="2"/>
        <v>1.364897581676233</v>
      </c>
      <c r="H34" s="69">
        <v>6224</v>
      </c>
      <c r="I34" s="86">
        <f t="shared" si="0"/>
        <v>-3.2615681233933214</v>
      </c>
    </row>
    <row r="35" spans="1:9" ht="18" customHeight="1">
      <c r="A35" s="248"/>
      <c r="B35" s="248"/>
      <c r="C35" s="7"/>
      <c r="D35" s="30" t="s">
        <v>35</v>
      </c>
      <c r="E35" s="43"/>
      <c r="F35" s="69">
        <v>96890</v>
      </c>
      <c r="G35" s="76">
        <f t="shared" si="2"/>
        <v>21.963947299221097</v>
      </c>
      <c r="H35" s="69">
        <v>98652</v>
      </c>
      <c r="I35" s="86">
        <f t="shared" si="0"/>
        <v>-1.7860763086404718</v>
      </c>
    </row>
    <row r="36" spans="1:9" ht="18" customHeight="1">
      <c r="A36" s="248"/>
      <c r="B36" s="248"/>
      <c r="C36" s="7"/>
      <c r="D36" s="30" t="s">
        <v>36</v>
      </c>
      <c r="E36" s="43"/>
      <c r="F36" s="69">
        <v>370</v>
      </c>
      <c r="G36" s="76">
        <f t="shared" si="2"/>
        <v>0.08387512127889159</v>
      </c>
      <c r="H36" s="69">
        <v>809</v>
      </c>
      <c r="I36" s="86">
        <f t="shared" si="0"/>
        <v>-54.26452410383189</v>
      </c>
    </row>
    <row r="37" spans="1:9" ht="18" customHeight="1">
      <c r="A37" s="248"/>
      <c r="B37" s="248"/>
      <c r="C37" s="7"/>
      <c r="D37" s="30" t="s">
        <v>16</v>
      </c>
      <c r="E37" s="43"/>
      <c r="F37" s="69">
        <v>2564</v>
      </c>
      <c r="G37" s="76">
        <f t="shared" si="2"/>
        <v>0.5812319215110217</v>
      </c>
      <c r="H37" s="69">
        <v>4131</v>
      </c>
      <c r="I37" s="86">
        <f t="shared" si="0"/>
        <v>-37.932703945775835</v>
      </c>
    </row>
    <row r="38" spans="1:9" ht="18" customHeight="1">
      <c r="A38" s="248"/>
      <c r="B38" s="248"/>
      <c r="C38" s="19"/>
      <c r="D38" s="30" t="s">
        <v>37</v>
      </c>
      <c r="E38" s="43"/>
      <c r="F38" s="69">
        <f>22+8132</f>
        <v>8154</v>
      </c>
      <c r="G38" s="76">
        <f t="shared" si="2"/>
        <v>1.8484263213731942</v>
      </c>
      <c r="H38" s="69">
        <v>8369</v>
      </c>
      <c r="I38" s="86">
        <f t="shared" si="0"/>
        <v>-2.569004660054963</v>
      </c>
    </row>
    <row r="39" spans="1:9" ht="18" customHeight="1">
      <c r="A39" s="248"/>
      <c r="B39" s="248"/>
      <c r="C39" s="50" t="s">
        <v>17</v>
      </c>
      <c r="D39" s="51"/>
      <c r="E39" s="51"/>
      <c r="F39" s="65">
        <v>105612</v>
      </c>
      <c r="G39" s="74">
        <f t="shared" si="2"/>
        <v>23.941133266233237</v>
      </c>
      <c r="H39" s="65">
        <f>SUM(H40,H43,H44)</f>
        <v>104623</v>
      </c>
      <c r="I39" s="85">
        <f t="shared" si="0"/>
        <v>0.9452988348642277</v>
      </c>
    </row>
    <row r="40" spans="1:9" ht="18" customHeight="1">
      <c r="A40" s="248"/>
      <c r="B40" s="248"/>
      <c r="C40" s="7"/>
      <c r="D40" s="52" t="s">
        <v>18</v>
      </c>
      <c r="E40" s="53"/>
      <c r="F40" s="67">
        <v>99493</v>
      </c>
      <c r="G40" s="75">
        <f t="shared" si="2"/>
        <v>22.554020111893948</v>
      </c>
      <c r="H40" s="67">
        <v>95658</v>
      </c>
      <c r="I40" s="87">
        <f t="shared" si="0"/>
        <v>4.009073992765888</v>
      </c>
    </row>
    <row r="41" spans="1:9" ht="18" customHeight="1">
      <c r="A41" s="248"/>
      <c r="B41" s="248"/>
      <c r="C41" s="7"/>
      <c r="D41" s="16"/>
      <c r="E41" s="102" t="s">
        <v>92</v>
      </c>
      <c r="F41" s="69">
        <f>60215+8020</f>
        <v>68235</v>
      </c>
      <c r="G41" s="76">
        <f t="shared" si="2"/>
        <v>15.468159190446398</v>
      </c>
      <c r="H41" s="69">
        <v>70312</v>
      </c>
      <c r="I41" s="88">
        <f t="shared" si="0"/>
        <v>-2.9539765616111047</v>
      </c>
    </row>
    <row r="42" spans="1:9" ht="18" customHeight="1">
      <c r="A42" s="248"/>
      <c r="B42" s="248"/>
      <c r="C42" s="7"/>
      <c r="D42" s="33"/>
      <c r="E42" s="32" t="s">
        <v>38</v>
      </c>
      <c r="F42" s="69">
        <v>31258</v>
      </c>
      <c r="G42" s="76">
        <f t="shared" si="2"/>
        <v>7.085860921447548</v>
      </c>
      <c r="H42" s="69">
        <v>25347</v>
      </c>
      <c r="I42" s="88">
        <f t="shared" si="0"/>
        <v>23.32031404110939</v>
      </c>
    </row>
    <row r="43" spans="1:9" ht="18" customHeight="1">
      <c r="A43" s="248"/>
      <c r="B43" s="248"/>
      <c r="C43" s="7"/>
      <c r="D43" s="30" t="s">
        <v>39</v>
      </c>
      <c r="E43" s="54"/>
      <c r="F43" s="69">
        <v>6119</v>
      </c>
      <c r="G43" s="76">
        <f t="shared" si="2"/>
        <v>1.3871131543392907</v>
      </c>
      <c r="H43" s="69">
        <v>8965</v>
      </c>
      <c r="I43" s="158">
        <f t="shared" si="0"/>
        <v>-31.745677635248192</v>
      </c>
    </row>
    <row r="44" spans="1:9" ht="18" customHeight="1">
      <c r="A44" s="248"/>
      <c r="B44" s="248"/>
      <c r="C44" s="11"/>
      <c r="D44" s="48" t="s">
        <v>40</v>
      </c>
      <c r="E44" s="49"/>
      <c r="F44" s="72">
        <v>0</v>
      </c>
      <c r="G44" s="78">
        <f t="shared" si="2"/>
        <v>0</v>
      </c>
      <c r="H44" s="229">
        <v>0</v>
      </c>
      <c r="I44" s="83" t="e">
        <f t="shared" si="0"/>
        <v>#DIV/0!</v>
      </c>
    </row>
    <row r="45" spans="1:9" ht="18" customHeight="1">
      <c r="A45" s="249"/>
      <c r="B45" s="249"/>
      <c r="C45" s="11" t="s">
        <v>19</v>
      </c>
      <c r="D45" s="12"/>
      <c r="E45" s="12"/>
      <c r="F45" s="73">
        <f>SUM(F28,F32,F39)</f>
        <v>441132</v>
      </c>
      <c r="G45" s="78">
        <f t="shared" si="2"/>
        <v>100</v>
      </c>
      <c r="H45" s="73">
        <f>SUM(H28,H32,H39)</f>
        <v>444315</v>
      </c>
      <c r="I45" s="159">
        <f t="shared" si="0"/>
        <v>-0.7163836467371176</v>
      </c>
    </row>
    <row r="46" ht="13.5">
      <c r="A46" s="103" t="s">
        <v>20</v>
      </c>
    </row>
    <row r="47" ht="13.5">
      <c r="A47" s="104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blackAndWhite="1" firstPageNumber="1" useFirstPageNumber="1" horizontalDpi="600" verticalDpi="6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E29" sqref="E29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0" t="s">
        <v>0</v>
      </c>
      <c r="B1" s="160"/>
      <c r="C1" s="28" t="s">
        <v>215</v>
      </c>
      <c r="D1" s="161"/>
      <c r="E1" s="161"/>
    </row>
    <row r="4" ht="13.5">
      <c r="A4" s="162" t="s">
        <v>114</v>
      </c>
    </row>
    <row r="5" ht="13.5">
      <c r="I5" s="14" t="s">
        <v>115</v>
      </c>
    </row>
    <row r="6" spans="1:9" s="167" customFormat="1" ht="29.25" customHeight="1">
      <c r="A6" s="163" t="s">
        <v>116</v>
      </c>
      <c r="B6" s="164"/>
      <c r="C6" s="164"/>
      <c r="D6" s="165"/>
      <c r="E6" s="166" t="s">
        <v>203</v>
      </c>
      <c r="F6" s="166" t="s">
        <v>204</v>
      </c>
      <c r="G6" s="166" t="s">
        <v>205</v>
      </c>
      <c r="H6" s="166" t="s">
        <v>206</v>
      </c>
      <c r="I6" s="166" t="s">
        <v>213</v>
      </c>
    </row>
    <row r="7" spans="1:9" ht="27" customHeight="1">
      <c r="A7" s="289" t="s">
        <v>117</v>
      </c>
      <c r="B7" s="55" t="s">
        <v>118</v>
      </c>
      <c r="C7" s="56"/>
      <c r="D7" s="92" t="s">
        <v>119</v>
      </c>
      <c r="E7" s="168">
        <v>439623</v>
      </c>
      <c r="F7" s="168">
        <v>468235</v>
      </c>
      <c r="G7" s="168">
        <v>450988</v>
      </c>
      <c r="H7" s="168">
        <v>461271</v>
      </c>
      <c r="I7" s="168">
        <v>453350</v>
      </c>
    </row>
    <row r="8" spans="1:9" ht="27" customHeight="1">
      <c r="A8" s="248"/>
      <c r="B8" s="9"/>
      <c r="C8" s="30" t="s">
        <v>120</v>
      </c>
      <c r="D8" s="90" t="s">
        <v>42</v>
      </c>
      <c r="E8" s="169">
        <v>238541</v>
      </c>
      <c r="F8" s="169">
        <v>240150</v>
      </c>
      <c r="G8" s="218">
        <v>246865</v>
      </c>
      <c r="H8" s="170">
        <v>252618</v>
      </c>
      <c r="I8" s="246">
        <v>250741</v>
      </c>
    </row>
    <row r="9" spans="1:9" ht="27" customHeight="1">
      <c r="A9" s="248"/>
      <c r="B9" s="44" t="s">
        <v>121</v>
      </c>
      <c r="C9" s="43"/>
      <c r="D9" s="93"/>
      <c r="E9" s="171">
        <v>425908</v>
      </c>
      <c r="F9" s="171">
        <v>454625</v>
      </c>
      <c r="G9" s="219">
        <v>430972</v>
      </c>
      <c r="H9" s="172">
        <v>444315</v>
      </c>
      <c r="I9" s="172">
        <v>441132</v>
      </c>
    </row>
    <row r="10" spans="1:9" ht="27" customHeight="1">
      <c r="A10" s="248"/>
      <c r="B10" s="44" t="s">
        <v>122</v>
      </c>
      <c r="C10" s="43"/>
      <c r="D10" s="93"/>
      <c r="E10" s="171">
        <v>13715</v>
      </c>
      <c r="F10" s="171">
        <v>13610</v>
      </c>
      <c r="G10" s="219">
        <v>20016</v>
      </c>
      <c r="H10" s="172">
        <v>16956</v>
      </c>
      <c r="I10" s="172">
        <v>12217</v>
      </c>
    </row>
    <row r="11" spans="1:9" ht="27" customHeight="1">
      <c r="A11" s="248"/>
      <c r="B11" s="44" t="s">
        <v>123</v>
      </c>
      <c r="C11" s="43"/>
      <c r="D11" s="93"/>
      <c r="E11" s="171">
        <v>11092</v>
      </c>
      <c r="F11" s="171">
        <v>10845</v>
      </c>
      <c r="G11" s="219">
        <v>17665</v>
      </c>
      <c r="H11" s="172">
        <v>14322</v>
      </c>
      <c r="I11" s="172">
        <v>11227</v>
      </c>
    </row>
    <row r="12" spans="1:9" ht="27" customHeight="1">
      <c r="A12" s="248"/>
      <c r="B12" s="44" t="s">
        <v>124</v>
      </c>
      <c r="C12" s="43"/>
      <c r="D12" s="93"/>
      <c r="E12" s="171">
        <v>2623</v>
      </c>
      <c r="F12" s="171">
        <v>2764</v>
      </c>
      <c r="G12" s="219">
        <v>2351</v>
      </c>
      <c r="H12" s="172">
        <v>2634</v>
      </c>
      <c r="I12" s="172">
        <v>990</v>
      </c>
    </row>
    <row r="13" spans="1:9" ht="27" customHeight="1">
      <c r="A13" s="248"/>
      <c r="B13" s="44" t="s">
        <v>125</v>
      </c>
      <c r="C13" s="43"/>
      <c r="D13" s="98"/>
      <c r="E13" s="173">
        <v>-885</v>
      </c>
      <c r="F13" s="173">
        <v>142</v>
      </c>
      <c r="G13" s="220">
        <v>-414</v>
      </c>
      <c r="H13" s="174">
        <v>283</v>
      </c>
      <c r="I13" s="174">
        <v>-1644</v>
      </c>
    </row>
    <row r="14" spans="1:9" ht="27" customHeight="1">
      <c r="A14" s="248"/>
      <c r="B14" s="100" t="s">
        <v>126</v>
      </c>
      <c r="C14" s="53"/>
      <c r="D14" s="98"/>
      <c r="E14" s="173">
        <v>0</v>
      </c>
      <c r="F14" s="173">
        <v>0</v>
      </c>
      <c r="G14" s="220">
        <v>0</v>
      </c>
      <c r="H14" s="174">
        <v>0</v>
      </c>
      <c r="I14" s="174" t="s">
        <v>216</v>
      </c>
    </row>
    <row r="15" spans="1:9" ht="27" customHeight="1">
      <c r="A15" s="248"/>
      <c r="B15" s="45" t="s">
        <v>127</v>
      </c>
      <c r="C15" s="46"/>
      <c r="D15" s="175"/>
      <c r="E15" s="176">
        <v>-886</v>
      </c>
      <c r="F15" s="176">
        <v>-1884</v>
      </c>
      <c r="G15" s="221">
        <v>-1597</v>
      </c>
      <c r="H15" s="177">
        <v>246</v>
      </c>
      <c r="I15" s="177">
        <v>-3673</v>
      </c>
    </row>
    <row r="16" spans="1:9" ht="27" customHeight="1">
      <c r="A16" s="248"/>
      <c r="B16" s="178" t="s">
        <v>128</v>
      </c>
      <c r="C16" s="179"/>
      <c r="D16" s="180" t="s">
        <v>43</v>
      </c>
      <c r="E16" s="181">
        <v>62634</v>
      </c>
      <c r="F16" s="181">
        <v>69395</v>
      </c>
      <c r="G16" s="222">
        <v>48712</v>
      </c>
      <c r="H16" s="182">
        <v>47416</v>
      </c>
      <c r="I16" s="182">
        <v>42996</v>
      </c>
    </row>
    <row r="17" spans="1:9" ht="27" customHeight="1">
      <c r="A17" s="248"/>
      <c r="B17" s="44" t="s">
        <v>129</v>
      </c>
      <c r="C17" s="43"/>
      <c r="D17" s="90" t="s">
        <v>44</v>
      </c>
      <c r="E17" s="171">
        <v>34830</v>
      </c>
      <c r="F17" s="171">
        <v>48161</v>
      </c>
      <c r="G17" s="219">
        <v>50526</v>
      </c>
      <c r="H17" s="172">
        <v>53404</v>
      </c>
      <c r="I17" s="172">
        <v>53936</v>
      </c>
    </row>
    <row r="18" spans="1:9" ht="27" customHeight="1">
      <c r="A18" s="248"/>
      <c r="B18" s="44" t="s">
        <v>130</v>
      </c>
      <c r="C18" s="43"/>
      <c r="D18" s="90" t="s">
        <v>45</v>
      </c>
      <c r="E18" s="171">
        <v>832996</v>
      </c>
      <c r="F18" s="171">
        <v>848991</v>
      </c>
      <c r="G18" s="219">
        <v>851417</v>
      </c>
      <c r="H18" s="172">
        <v>856908</v>
      </c>
      <c r="I18" s="172">
        <v>865056</v>
      </c>
    </row>
    <row r="19" spans="1:9" ht="27" customHeight="1">
      <c r="A19" s="248"/>
      <c r="B19" s="44" t="s">
        <v>131</v>
      </c>
      <c r="C19" s="43"/>
      <c r="D19" s="90" t="s">
        <v>132</v>
      </c>
      <c r="E19" s="171">
        <f>E17+E18-E16</f>
        <v>805192</v>
      </c>
      <c r="F19" s="171">
        <f>F17+F18-F16</f>
        <v>827757</v>
      </c>
      <c r="G19" s="171">
        <f>G17+G18-G16</f>
        <v>853231</v>
      </c>
      <c r="H19" s="171">
        <f>H17+H18-H16</f>
        <v>862896</v>
      </c>
      <c r="I19" s="171">
        <f>I17+I18-I16</f>
        <v>875996</v>
      </c>
    </row>
    <row r="20" spans="1:9" ht="27" customHeight="1">
      <c r="A20" s="248"/>
      <c r="B20" s="44" t="s">
        <v>133</v>
      </c>
      <c r="C20" s="43"/>
      <c r="D20" s="93" t="s">
        <v>134</v>
      </c>
      <c r="E20" s="183">
        <f>E18/E8</f>
        <v>3.4920453926159443</v>
      </c>
      <c r="F20" s="183">
        <f>F18/F8</f>
        <v>3.53525296689569</v>
      </c>
      <c r="G20" s="183">
        <f>G18/G8</f>
        <v>3.448917424503271</v>
      </c>
      <c r="H20" s="183">
        <f>H18/H8</f>
        <v>3.3921098259031424</v>
      </c>
      <c r="I20" s="183">
        <f>I18/I8</f>
        <v>3.4499982053194334</v>
      </c>
    </row>
    <row r="21" spans="1:9" ht="27" customHeight="1">
      <c r="A21" s="248"/>
      <c r="B21" s="44" t="s">
        <v>135</v>
      </c>
      <c r="C21" s="43"/>
      <c r="D21" s="93" t="s">
        <v>136</v>
      </c>
      <c r="E21" s="183">
        <f>E19/E8</f>
        <v>3.3754868135876013</v>
      </c>
      <c r="F21" s="183">
        <f>F19/F8</f>
        <v>3.4468332292317303</v>
      </c>
      <c r="G21" s="183">
        <f>G19/G8</f>
        <v>3.456265570250947</v>
      </c>
      <c r="H21" s="183">
        <f>H19/H8</f>
        <v>3.415813599980999</v>
      </c>
      <c r="I21" s="183">
        <f>I19/I8</f>
        <v>3.49362888398786</v>
      </c>
    </row>
    <row r="22" spans="1:9" ht="27" customHeight="1">
      <c r="A22" s="248"/>
      <c r="B22" s="44" t="s">
        <v>137</v>
      </c>
      <c r="C22" s="43"/>
      <c r="D22" s="93" t="s">
        <v>138</v>
      </c>
      <c r="E22" s="171">
        <f>E18/E24*1000000</f>
        <v>1089658.5284175938</v>
      </c>
      <c r="F22" s="171">
        <f>F18/F24*1000000</f>
        <v>1110581.9039944743</v>
      </c>
      <c r="G22" s="171">
        <f>G18/G24*1000000</f>
        <v>1113755.402534613</v>
      </c>
      <c r="H22" s="171">
        <f>H18/H24*1000000</f>
        <v>1176625.345336109</v>
      </c>
      <c r="I22" s="171">
        <f>I18/I24*1000000</f>
        <v>1187813.4113989752</v>
      </c>
    </row>
    <row r="23" spans="1:9" ht="27" customHeight="1">
      <c r="A23" s="248"/>
      <c r="B23" s="44" t="s">
        <v>139</v>
      </c>
      <c r="C23" s="43"/>
      <c r="D23" s="93" t="s">
        <v>140</v>
      </c>
      <c r="E23" s="171">
        <f>E19/E24*1000000</f>
        <v>1053287.5665832958</v>
      </c>
      <c r="F23" s="171">
        <f>F19/F24*1000000</f>
        <v>1082805.2889898177</v>
      </c>
      <c r="G23" s="171">
        <f>G19/G24*1000000</f>
        <v>1116128.3317810313</v>
      </c>
      <c r="H23" s="171">
        <f>H19/H24*1000000</f>
        <v>1184847.5028697911</v>
      </c>
      <c r="I23" s="171">
        <f>I19/I24*1000000</f>
        <v>1202835.1888569717</v>
      </c>
    </row>
    <row r="24" spans="1:9" ht="27" customHeight="1">
      <c r="A24" s="248"/>
      <c r="B24" s="184" t="s">
        <v>141</v>
      </c>
      <c r="C24" s="185"/>
      <c r="D24" s="186" t="s">
        <v>142</v>
      </c>
      <c r="E24" s="176">
        <v>764456</v>
      </c>
      <c r="F24" s="176">
        <f>E24</f>
        <v>764456</v>
      </c>
      <c r="G24" s="176">
        <v>764456</v>
      </c>
      <c r="H24" s="230">
        <v>728276</v>
      </c>
      <c r="I24" s="177">
        <v>728276</v>
      </c>
    </row>
    <row r="25" spans="1:9" ht="27" customHeight="1">
      <c r="A25" s="248"/>
      <c r="B25" s="10" t="s">
        <v>143</v>
      </c>
      <c r="C25" s="187"/>
      <c r="D25" s="188"/>
      <c r="E25" s="169">
        <v>271698</v>
      </c>
      <c r="F25" s="169">
        <v>268415</v>
      </c>
      <c r="G25" s="223">
        <v>268921</v>
      </c>
      <c r="H25" s="189">
        <v>275394</v>
      </c>
      <c r="I25" s="189">
        <v>270593</v>
      </c>
    </row>
    <row r="26" spans="1:9" ht="27" customHeight="1">
      <c r="A26" s="248"/>
      <c r="B26" s="190" t="s">
        <v>144</v>
      </c>
      <c r="C26" s="191"/>
      <c r="D26" s="192"/>
      <c r="E26" s="193">
        <v>0.228</v>
      </c>
      <c r="F26" s="193">
        <v>0.229</v>
      </c>
      <c r="G26" s="224">
        <v>0.23299</v>
      </c>
      <c r="H26" s="194">
        <v>0.24472</v>
      </c>
      <c r="I26" s="194">
        <v>0.2582</v>
      </c>
    </row>
    <row r="27" spans="1:9" ht="27" customHeight="1">
      <c r="A27" s="248"/>
      <c r="B27" s="190" t="s">
        <v>145</v>
      </c>
      <c r="C27" s="191"/>
      <c r="D27" s="192"/>
      <c r="E27" s="195">
        <v>1</v>
      </c>
      <c r="F27" s="195">
        <v>1</v>
      </c>
      <c r="G27" s="225">
        <v>0.9</v>
      </c>
      <c r="H27" s="196">
        <v>1</v>
      </c>
      <c r="I27" s="196">
        <v>0.4</v>
      </c>
    </row>
    <row r="28" spans="1:9" ht="27" customHeight="1">
      <c r="A28" s="248"/>
      <c r="B28" s="190" t="s">
        <v>146</v>
      </c>
      <c r="C28" s="191"/>
      <c r="D28" s="192"/>
      <c r="E28" s="195">
        <v>95.2</v>
      </c>
      <c r="F28" s="195">
        <v>92.9</v>
      </c>
      <c r="G28" s="225">
        <v>94.5</v>
      </c>
      <c r="H28" s="196">
        <v>93.8</v>
      </c>
      <c r="I28" s="196">
        <v>96.1</v>
      </c>
    </row>
    <row r="29" spans="1:9" ht="27" customHeight="1">
      <c r="A29" s="248"/>
      <c r="B29" s="197" t="s">
        <v>147</v>
      </c>
      <c r="C29" s="198"/>
      <c r="D29" s="199"/>
      <c r="E29" s="200">
        <v>26.2</v>
      </c>
      <c r="F29" s="200">
        <v>25.3</v>
      </c>
      <c r="G29" s="226">
        <v>28.6</v>
      </c>
      <c r="H29" s="201">
        <v>28.1</v>
      </c>
      <c r="I29" s="201">
        <v>28.1</v>
      </c>
    </row>
    <row r="30" spans="1:9" ht="27" customHeight="1">
      <c r="A30" s="248"/>
      <c r="B30" s="289" t="s">
        <v>148</v>
      </c>
      <c r="C30" s="25" t="s">
        <v>149</v>
      </c>
      <c r="D30" s="202"/>
      <c r="E30" s="203">
        <v>0</v>
      </c>
      <c r="F30" s="203">
        <v>0</v>
      </c>
      <c r="G30" s="227">
        <v>0</v>
      </c>
      <c r="H30" s="204">
        <v>0</v>
      </c>
      <c r="I30" s="204">
        <v>0</v>
      </c>
    </row>
    <row r="31" spans="1:9" ht="27" customHeight="1">
      <c r="A31" s="248"/>
      <c r="B31" s="248"/>
      <c r="C31" s="190" t="s">
        <v>150</v>
      </c>
      <c r="D31" s="192"/>
      <c r="E31" s="195">
        <v>0</v>
      </c>
      <c r="F31" s="195">
        <v>0</v>
      </c>
      <c r="G31" s="225">
        <v>0</v>
      </c>
      <c r="H31" s="196">
        <v>0</v>
      </c>
      <c r="I31" s="196">
        <v>0</v>
      </c>
    </row>
    <row r="32" spans="1:9" ht="27" customHeight="1">
      <c r="A32" s="248"/>
      <c r="B32" s="248"/>
      <c r="C32" s="190" t="s">
        <v>151</v>
      </c>
      <c r="D32" s="192"/>
      <c r="E32" s="195">
        <v>14.7</v>
      </c>
      <c r="F32" s="195">
        <v>13.6</v>
      </c>
      <c r="G32" s="225">
        <v>12</v>
      </c>
      <c r="H32" s="196">
        <v>10.8</v>
      </c>
      <c r="I32" s="196">
        <v>10.2</v>
      </c>
    </row>
    <row r="33" spans="1:9" ht="27" customHeight="1">
      <c r="A33" s="249"/>
      <c r="B33" s="249"/>
      <c r="C33" s="197" t="s">
        <v>152</v>
      </c>
      <c r="D33" s="199"/>
      <c r="E33" s="200">
        <v>158.6</v>
      </c>
      <c r="F33" s="200">
        <v>158.5</v>
      </c>
      <c r="G33" s="228">
        <v>158</v>
      </c>
      <c r="H33" s="205">
        <v>154.9</v>
      </c>
      <c r="I33" s="205">
        <v>161.3</v>
      </c>
    </row>
    <row r="34" spans="1:9" ht="27" customHeight="1">
      <c r="A34" s="2" t="s">
        <v>214</v>
      </c>
      <c r="B34" s="8"/>
      <c r="C34" s="8"/>
      <c r="D34" s="8"/>
      <c r="E34" s="206"/>
      <c r="F34" s="206"/>
      <c r="G34" s="206"/>
      <c r="H34" s="206"/>
      <c r="I34" s="207"/>
    </row>
    <row r="35" ht="27" customHeight="1">
      <c r="A35" s="13" t="s">
        <v>111</v>
      </c>
    </row>
    <row r="36" ht="13.5">
      <c r="A36" s="208"/>
    </row>
  </sheetData>
  <sheetProtection/>
  <mergeCells count="2">
    <mergeCell ref="A7:A33"/>
    <mergeCell ref="B30:B33"/>
  </mergeCells>
  <printOptions horizontalCentered="1" verticalCentered="1"/>
  <pageMargins left="0.31496062992125984" right="0.1968503937007874" top="0.984251968503937" bottom="0.984251968503937" header="0.5118110236220472" footer="0.5118110236220472"/>
  <pageSetup blackAndWhite="1" firstPageNumber="2" useFirstPageNumber="1" horizontalDpi="600" verticalDpi="6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zoomScalePageLayoutView="0" workbookViewId="0" topLeftCell="A1">
      <pane xSplit="5" ySplit="7" topLeftCell="F8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E29" sqref="E29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1" t="s">
        <v>225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226</v>
      </c>
      <c r="B5" s="31"/>
      <c r="C5" s="31"/>
      <c r="D5" s="31"/>
      <c r="K5" s="37"/>
      <c r="O5" s="37" t="s">
        <v>48</v>
      </c>
    </row>
    <row r="6" spans="1:15" ht="15.75" customHeight="1">
      <c r="A6" s="254" t="s">
        <v>49</v>
      </c>
      <c r="B6" s="255"/>
      <c r="C6" s="255"/>
      <c r="D6" s="255"/>
      <c r="E6" s="256"/>
      <c r="F6" s="260" t="s">
        <v>217</v>
      </c>
      <c r="G6" s="261"/>
      <c r="H6" s="260" t="s">
        <v>218</v>
      </c>
      <c r="I6" s="261"/>
      <c r="J6" s="260" t="s">
        <v>219</v>
      </c>
      <c r="K6" s="261"/>
      <c r="L6" s="260"/>
      <c r="M6" s="261"/>
      <c r="N6" s="260"/>
      <c r="O6" s="261"/>
    </row>
    <row r="7" spans="1:15" ht="15.75" customHeight="1">
      <c r="A7" s="257"/>
      <c r="B7" s="258"/>
      <c r="C7" s="258"/>
      <c r="D7" s="258"/>
      <c r="E7" s="259"/>
      <c r="F7" s="107" t="s">
        <v>227</v>
      </c>
      <c r="G7" s="38" t="s">
        <v>2</v>
      </c>
      <c r="H7" s="107" t="s">
        <v>227</v>
      </c>
      <c r="I7" s="38" t="s">
        <v>2</v>
      </c>
      <c r="J7" s="107" t="s">
        <v>227</v>
      </c>
      <c r="K7" s="38" t="s">
        <v>2</v>
      </c>
      <c r="L7" s="107" t="s">
        <v>227</v>
      </c>
      <c r="M7" s="38" t="s">
        <v>2</v>
      </c>
      <c r="N7" s="107" t="s">
        <v>227</v>
      </c>
      <c r="O7" s="217" t="s">
        <v>2</v>
      </c>
    </row>
    <row r="8" spans="1:25" ht="15.75" customHeight="1">
      <c r="A8" s="262" t="s">
        <v>83</v>
      </c>
      <c r="B8" s="55" t="s">
        <v>50</v>
      </c>
      <c r="C8" s="56"/>
      <c r="D8" s="56"/>
      <c r="E8" s="92" t="s">
        <v>41</v>
      </c>
      <c r="F8" s="108">
        <v>264</v>
      </c>
      <c r="G8" s="109">
        <v>274</v>
      </c>
      <c r="H8" s="108">
        <v>1570</v>
      </c>
      <c r="I8" s="110">
        <v>1515</v>
      </c>
      <c r="J8" s="108">
        <v>13410</v>
      </c>
      <c r="K8" s="111">
        <v>13982</v>
      </c>
      <c r="L8" s="108"/>
      <c r="M8" s="110"/>
      <c r="N8" s="108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</row>
    <row r="9" spans="1:25" ht="15.75" customHeight="1">
      <c r="A9" s="263"/>
      <c r="B9" s="8"/>
      <c r="C9" s="30" t="s">
        <v>51</v>
      </c>
      <c r="D9" s="43"/>
      <c r="E9" s="90" t="s">
        <v>42</v>
      </c>
      <c r="F9" s="70">
        <v>263</v>
      </c>
      <c r="G9" s="113">
        <v>273</v>
      </c>
      <c r="H9" s="70">
        <v>1568</v>
      </c>
      <c r="I9" s="114">
        <v>1507</v>
      </c>
      <c r="J9" s="231">
        <v>13398</v>
      </c>
      <c r="K9" s="115">
        <v>13704</v>
      </c>
      <c r="L9" s="70"/>
      <c r="M9" s="114"/>
      <c r="N9" s="70"/>
      <c r="O9" s="115"/>
      <c r="P9" s="112"/>
      <c r="Q9" s="112"/>
      <c r="R9" s="112"/>
      <c r="S9" s="112"/>
      <c r="T9" s="112"/>
      <c r="U9" s="112"/>
      <c r="V9" s="112"/>
      <c r="W9" s="112"/>
      <c r="X9" s="112"/>
      <c r="Y9" s="112"/>
    </row>
    <row r="10" spans="1:25" ht="15.75" customHeight="1">
      <c r="A10" s="263"/>
      <c r="B10" s="10"/>
      <c r="C10" s="30" t="s">
        <v>52</v>
      </c>
      <c r="D10" s="43"/>
      <c r="E10" s="90" t="s">
        <v>43</v>
      </c>
      <c r="F10" s="70">
        <v>1</v>
      </c>
      <c r="G10" s="113">
        <v>1</v>
      </c>
      <c r="H10" s="70">
        <v>1</v>
      </c>
      <c r="I10" s="114">
        <v>8</v>
      </c>
      <c r="J10" s="116">
        <v>12</v>
      </c>
      <c r="K10" s="117">
        <v>278</v>
      </c>
      <c r="L10" s="70"/>
      <c r="M10" s="114"/>
      <c r="N10" s="70"/>
      <c r="O10" s="115"/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5" ht="15.75" customHeight="1">
      <c r="A11" s="263"/>
      <c r="B11" s="50" t="s">
        <v>53</v>
      </c>
      <c r="C11" s="63"/>
      <c r="D11" s="63"/>
      <c r="E11" s="89" t="s">
        <v>44</v>
      </c>
      <c r="F11" s="118">
        <v>251</v>
      </c>
      <c r="G11" s="119">
        <v>240</v>
      </c>
      <c r="H11" s="118">
        <v>1268</v>
      </c>
      <c r="I11" s="120">
        <v>1189</v>
      </c>
      <c r="J11" s="232">
        <v>13888</v>
      </c>
      <c r="K11" s="121">
        <v>14319</v>
      </c>
      <c r="L11" s="118"/>
      <c r="M11" s="120"/>
      <c r="N11" s="118"/>
      <c r="O11" s="121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ht="15.75" customHeight="1">
      <c r="A12" s="263"/>
      <c r="B12" s="7"/>
      <c r="C12" s="30" t="s">
        <v>54</v>
      </c>
      <c r="D12" s="43"/>
      <c r="E12" s="90" t="s">
        <v>45</v>
      </c>
      <c r="F12" s="70">
        <v>251</v>
      </c>
      <c r="G12" s="113">
        <v>240</v>
      </c>
      <c r="H12" s="118">
        <v>1268</v>
      </c>
      <c r="I12" s="114">
        <v>1183</v>
      </c>
      <c r="J12" s="232">
        <v>13813</v>
      </c>
      <c r="K12" s="115">
        <v>13450</v>
      </c>
      <c r="L12" s="70"/>
      <c r="M12" s="114"/>
      <c r="N12" s="70"/>
      <c r="O12" s="115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5" ht="15.75" customHeight="1">
      <c r="A13" s="263"/>
      <c r="B13" s="8"/>
      <c r="C13" s="52" t="s">
        <v>55</v>
      </c>
      <c r="D13" s="53"/>
      <c r="E13" s="94" t="s">
        <v>46</v>
      </c>
      <c r="F13" s="68">
        <v>0</v>
      </c>
      <c r="G13" s="148">
        <v>0</v>
      </c>
      <c r="H13" s="116">
        <v>0</v>
      </c>
      <c r="I13" s="117">
        <v>6</v>
      </c>
      <c r="J13" s="116">
        <v>75</v>
      </c>
      <c r="K13" s="117">
        <v>869</v>
      </c>
      <c r="L13" s="68"/>
      <c r="M13" s="123"/>
      <c r="N13" s="68"/>
      <c r="O13" s="124"/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1:25" ht="15.75" customHeight="1">
      <c r="A14" s="263"/>
      <c r="B14" s="44" t="s">
        <v>56</v>
      </c>
      <c r="C14" s="43"/>
      <c r="D14" s="43"/>
      <c r="E14" s="90" t="s">
        <v>97</v>
      </c>
      <c r="F14" s="69">
        <f>F9-F12</f>
        <v>12</v>
      </c>
      <c r="G14" s="125">
        <f aca="true" t="shared" si="0" ref="G14:O15">G9-G12</f>
        <v>33</v>
      </c>
      <c r="H14" s="69">
        <f>H9-H12</f>
        <v>300</v>
      </c>
      <c r="I14" s="125">
        <f t="shared" si="0"/>
        <v>324</v>
      </c>
      <c r="J14" s="234">
        <f>J9-J12</f>
        <v>-415</v>
      </c>
      <c r="K14" s="125">
        <f t="shared" si="0"/>
        <v>254</v>
      </c>
      <c r="L14" s="69">
        <f t="shared" si="0"/>
        <v>0</v>
      </c>
      <c r="M14" s="125">
        <f t="shared" si="0"/>
        <v>0</v>
      </c>
      <c r="N14" s="69">
        <f t="shared" si="0"/>
        <v>0</v>
      </c>
      <c r="O14" s="125">
        <f t="shared" si="0"/>
        <v>0</v>
      </c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25" ht="15.75" customHeight="1">
      <c r="A15" s="263"/>
      <c r="B15" s="44" t="s">
        <v>57</v>
      </c>
      <c r="C15" s="43"/>
      <c r="D15" s="43"/>
      <c r="E15" s="90" t="s">
        <v>228</v>
      </c>
      <c r="F15" s="69">
        <f>F10-F13</f>
        <v>1</v>
      </c>
      <c r="G15" s="125">
        <f t="shared" si="0"/>
        <v>1</v>
      </c>
      <c r="H15" s="69">
        <f>H10-H13</f>
        <v>1</v>
      </c>
      <c r="I15" s="125">
        <f t="shared" si="0"/>
        <v>2</v>
      </c>
      <c r="J15" s="69">
        <f>J10-J13</f>
        <v>-63</v>
      </c>
      <c r="K15" s="125">
        <f t="shared" si="0"/>
        <v>-591</v>
      </c>
      <c r="L15" s="69">
        <f t="shared" si="0"/>
        <v>0</v>
      </c>
      <c r="M15" s="125">
        <f t="shared" si="0"/>
        <v>0</v>
      </c>
      <c r="N15" s="69">
        <f t="shared" si="0"/>
        <v>0</v>
      </c>
      <c r="O15" s="125">
        <f t="shared" si="0"/>
        <v>0</v>
      </c>
      <c r="P15" s="112"/>
      <c r="Q15" s="112"/>
      <c r="R15" s="112"/>
      <c r="S15" s="112"/>
      <c r="T15" s="112"/>
      <c r="U15" s="112"/>
      <c r="V15" s="112"/>
      <c r="W15" s="112"/>
      <c r="X15" s="112"/>
      <c r="Y15" s="112"/>
    </row>
    <row r="16" spans="1:25" ht="15.75" customHeight="1">
      <c r="A16" s="263"/>
      <c r="B16" s="44" t="s">
        <v>58</v>
      </c>
      <c r="C16" s="43"/>
      <c r="D16" s="43"/>
      <c r="E16" s="90" t="s">
        <v>229</v>
      </c>
      <c r="F16" s="69">
        <f>F8-F11</f>
        <v>13</v>
      </c>
      <c r="G16" s="125">
        <f aca="true" t="shared" si="1" ref="G16:O16">G8-G11</f>
        <v>34</v>
      </c>
      <c r="H16" s="69">
        <f>H8-H11</f>
        <v>302</v>
      </c>
      <c r="I16" s="125">
        <f t="shared" si="1"/>
        <v>326</v>
      </c>
      <c r="J16" s="234">
        <f>J8-J11</f>
        <v>-478</v>
      </c>
      <c r="K16" s="125">
        <f t="shared" si="1"/>
        <v>-337</v>
      </c>
      <c r="L16" s="69">
        <f t="shared" si="1"/>
        <v>0</v>
      </c>
      <c r="M16" s="125">
        <f t="shared" si="1"/>
        <v>0</v>
      </c>
      <c r="N16" s="69">
        <f t="shared" si="1"/>
        <v>0</v>
      </c>
      <c r="O16" s="125">
        <f t="shared" si="1"/>
        <v>0</v>
      </c>
      <c r="P16" s="112"/>
      <c r="Q16" s="112"/>
      <c r="R16" s="112"/>
      <c r="S16" s="112"/>
      <c r="T16" s="112"/>
      <c r="U16" s="112"/>
      <c r="V16" s="112"/>
      <c r="W16" s="112"/>
      <c r="X16" s="112"/>
      <c r="Y16" s="112"/>
    </row>
    <row r="17" spans="1:25" ht="15.75" customHeight="1">
      <c r="A17" s="263"/>
      <c r="B17" s="44" t="s">
        <v>59</v>
      </c>
      <c r="C17" s="43"/>
      <c r="D17" s="43"/>
      <c r="E17" s="34"/>
      <c r="F17" s="210">
        <v>0</v>
      </c>
      <c r="G17" s="211"/>
      <c r="H17" s="116">
        <v>0</v>
      </c>
      <c r="I17" s="117"/>
      <c r="J17" s="70">
        <f>11281+478</f>
        <v>11759</v>
      </c>
      <c r="K17" s="115">
        <v>11281</v>
      </c>
      <c r="L17" s="70"/>
      <c r="M17" s="114"/>
      <c r="N17" s="116"/>
      <c r="O17" s="126"/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1:25" ht="15.75" customHeight="1">
      <c r="A18" s="264"/>
      <c r="B18" s="47" t="s">
        <v>60</v>
      </c>
      <c r="C18" s="31"/>
      <c r="D18" s="31"/>
      <c r="E18" s="17"/>
      <c r="F18" s="127">
        <v>0</v>
      </c>
      <c r="G18" s="128"/>
      <c r="H18" s="129">
        <v>0</v>
      </c>
      <c r="I18" s="130"/>
      <c r="J18" s="129"/>
      <c r="K18" s="130"/>
      <c r="L18" s="129"/>
      <c r="M18" s="130"/>
      <c r="N18" s="129"/>
      <c r="O18" s="131"/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1:25" ht="15.75" customHeight="1">
      <c r="A19" s="263" t="s">
        <v>84</v>
      </c>
      <c r="B19" s="50" t="s">
        <v>61</v>
      </c>
      <c r="C19" s="51"/>
      <c r="D19" s="51"/>
      <c r="E19" s="95"/>
      <c r="F19" s="65">
        <v>0</v>
      </c>
      <c r="G19" s="132">
        <v>2</v>
      </c>
      <c r="H19" s="66">
        <v>6</v>
      </c>
      <c r="I19" s="133">
        <v>6</v>
      </c>
      <c r="J19" s="242">
        <v>2222</v>
      </c>
      <c r="K19" s="134">
        <v>2254</v>
      </c>
      <c r="L19" s="66"/>
      <c r="M19" s="133"/>
      <c r="N19" s="66"/>
      <c r="O19" s="134"/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  <row r="20" spans="1:25" ht="15.75" customHeight="1">
      <c r="A20" s="263"/>
      <c r="B20" s="19"/>
      <c r="C20" s="30" t="s">
        <v>62</v>
      </c>
      <c r="D20" s="43"/>
      <c r="E20" s="90"/>
      <c r="F20" s="69">
        <v>0</v>
      </c>
      <c r="G20" s="125">
        <v>0</v>
      </c>
      <c r="H20" s="70">
        <v>0</v>
      </c>
      <c r="I20" s="114">
        <v>0</v>
      </c>
      <c r="J20" s="70">
        <v>920</v>
      </c>
      <c r="K20" s="117">
        <v>1117</v>
      </c>
      <c r="L20" s="70"/>
      <c r="M20" s="114"/>
      <c r="N20" s="70"/>
      <c r="O20" s="115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15.75" customHeight="1">
      <c r="A21" s="263"/>
      <c r="B21" s="9" t="s">
        <v>63</v>
      </c>
      <c r="C21" s="63"/>
      <c r="D21" s="63"/>
      <c r="E21" s="89" t="s">
        <v>230</v>
      </c>
      <c r="F21" s="135">
        <v>0</v>
      </c>
      <c r="G21" s="136">
        <v>2</v>
      </c>
      <c r="H21" s="118">
        <v>6</v>
      </c>
      <c r="I21" s="120">
        <v>6</v>
      </c>
      <c r="J21" s="232">
        <v>2222</v>
      </c>
      <c r="K21" s="121">
        <v>2254</v>
      </c>
      <c r="L21" s="118"/>
      <c r="M21" s="120"/>
      <c r="N21" s="118"/>
      <c r="O21" s="121"/>
      <c r="P21" s="112"/>
      <c r="Q21" s="112"/>
      <c r="R21" s="112"/>
      <c r="S21" s="112"/>
      <c r="T21" s="112"/>
      <c r="U21" s="112"/>
      <c r="V21" s="112"/>
      <c r="W21" s="112"/>
      <c r="X21" s="112"/>
      <c r="Y21" s="112"/>
    </row>
    <row r="22" spans="1:25" ht="15.75" customHeight="1">
      <c r="A22" s="263"/>
      <c r="B22" s="50" t="s">
        <v>64</v>
      </c>
      <c r="C22" s="51"/>
      <c r="D22" s="51"/>
      <c r="E22" s="95" t="s">
        <v>231</v>
      </c>
      <c r="F22" s="65">
        <v>82</v>
      </c>
      <c r="G22" s="132">
        <v>64</v>
      </c>
      <c r="H22" s="66">
        <v>434</v>
      </c>
      <c r="I22" s="133">
        <v>563</v>
      </c>
      <c r="J22" s="66">
        <v>2690</v>
      </c>
      <c r="K22" s="134">
        <v>2865</v>
      </c>
      <c r="L22" s="66"/>
      <c r="M22" s="133"/>
      <c r="N22" s="66"/>
      <c r="O22" s="134"/>
      <c r="P22" s="112"/>
      <c r="Q22" s="112"/>
      <c r="R22" s="112"/>
      <c r="S22" s="112"/>
      <c r="T22" s="112"/>
      <c r="U22" s="112"/>
      <c r="V22" s="112"/>
      <c r="W22" s="112"/>
      <c r="X22" s="112"/>
      <c r="Y22" s="112"/>
    </row>
    <row r="23" spans="1:25" ht="15.75" customHeight="1">
      <c r="A23" s="263"/>
      <c r="B23" s="7" t="s">
        <v>65</v>
      </c>
      <c r="C23" s="52" t="s">
        <v>66</v>
      </c>
      <c r="D23" s="53"/>
      <c r="E23" s="94"/>
      <c r="F23" s="67">
        <v>19</v>
      </c>
      <c r="G23" s="122">
        <v>19</v>
      </c>
      <c r="H23" s="68">
        <v>34</v>
      </c>
      <c r="I23" s="123">
        <v>43</v>
      </c>
      <c r="J23" s="68">
        <v>1657</v>
      </c>
      <c r="K23" s="124">
        <v>1703</v>
      </c>
      <c r="L23" s="68"/>
      <c r="M23" s="123"/>
      <c r="N23" s="68"/>
      <c r="O23" s="124"/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1:25" ht="15.75" customHeight="1">
      <c r="A24" s="263"/>
      <c r="B24" s="44" t="s">
        <v>232</v>
      </c>
      <c r="C24" s="43"/>
      <c r="D24" s="43"/>
      <c r="E24" s="90" t="s">
        <v>233</v>
      </c>
      <c r="F24" s="69">
        <f>F21-F22</f>
        <v>-82</v>
      </c>
      <c r="G24" s="125">
        <f aca="true" t="shared" si="2" ref="G24:O24">G21-G22</f>
        <v>-62</v>
      </c>
      <c r="H24" s="69">
        <f>H21-H22</f>
        <v>-428</v>
      </c>
      <c r="I24" s="125">
        <f t="shared" si="2"/>
        <v>-557</v>
      </c>
      <c r="J24" s="234">
        <f>J21-J22</f>
        <v>-468</v>
      </c>
      <c r="K24" s="125">
        <f t="shared" si="2"/>
        <v>-611</v>
      </c>
      <c r="L24" s="69">
        <f t="shared" si="2"/>
        <v>0</v>
      </c>
      <c r="M24" s="125">
        <f t="shared" si="2"/>
        <v>0</v>
      </c>
      <c r="N24" s="69">
        <f t="shared" si="2"/>
        <v>0</v>
      </c>
      <c r="O24" s="125">
        <f t="shared" si="2"/>
        <v>0</v>
      </c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  <row r="25" spans="1:25" ht="15.75" customHeight="1">
      <c r="A25" s="263"/>
      <c r="B25" s="100" t="s">
        <v>67</v>
      </c>
      <c r="C25" s="53"/>
      <c r="D25" s="53"/>
      <c r="E25" s="265" t="s">
        <v>234</v>
      </c>
      <c r="F25" s="267">
        <v>82</v>
      </c>
      <c r="G25" s="269">
        <v>62</v>
      </c>
      <c r="H25" s="271">
        <v>428</v>
      </c>
      <c r="I25" s="269">
        <v>557</v>
      </c>
      <c r="J25" s="271">
        <v>468</v>
      </c>
      <c r="K25" s="269">
        <v>611</v>
      </c>
      <c r="L25" s="271"/>
      <c r="M25" s="269"/>
      <c r="N25" s="271"/>
      <c r="O25" s="269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25" ht="15.75" customHeight="1">
      <c r="A26" s="263"/>
      <c r="B26" s="9" t="s">
        <v>68</v>
      </c>
      <c r="C26" s="63"/>
      <c r="D26" s="63"/>
      <c r="E26" s="266"/>
      <c r="F26" s="268"/>
      <c r="G26" s="270"/>
      <c r="H26" s="272"/>
      <c r="I26" s="270"/>
      <c r="J26" s="272"/>
      <c r="K26" s="270"/>
      <c r="L26" s="272"/>
      <c r="M26" s="270"/>
      <c r="N26" s="272"/>
      <c r="O26" s="270"/>
      <c r="P26" s="112"/>
      <c r="Q26" s="112"/>
      <c r="R26" s="112"/>
      <c r="S26" s="112"/>
      <c r="T26" s="112"/>
      <c r="U26" s="112"/>
      <c r="V26" s="112"/>
      <c r="W26" s="112"/>
      <c r="X26" s="112"/>
      <c r="Y26" s="112"/>
    </row>
    <row r="27" spans="1:25" ht="15.75" customHeight="1">
      <c r="A27" s="264"/>
      <c r="B27" s="47" t="s">
        <v>235</v>
      </c>
      <c r="C27" s="31"/>
      <c r="D27" s="31"/>
      <c r="E27" s="91" t="s">
        <v>236</v>
      </c>
      <c r="F27" s="72">
        <f aca="true" t="shared" si="3" ref="F27:O27">F24+F25</f>
        <v>0</v>
      </c>
      <c r="G27" s="137">
        <f t="shared" si="3"/>
        <v>0</v>
      </c>
      <c r="H27" s="72">
        <f t="shared" si="3"/>
        <v>0</v>
      </c>
      <c r="I27" s="137">
        <f t="shared" si="3"/>
        <v>0</v>
      </c>
      <c r="J27" s="72">
        <f t="shared" si="3"/>
        <v>0</v>
      </c>
      <c r="K27" s="137">
        <f t="shared" si="3"/>
        <v>0</v>
      </c>
      <c r="L27" s="72">
        <f t="shared" si="3"/>
        <v>0</v>
      </c>
      <c r="M27" s="137">
        <f t="shared" si="3"/>
        <v>0</v>
      </c>
      <c r="N27" s="72">
        <f t="shared" si="3"/>
        <v>0</v>
      </c>
      <c r="O27" s="137">
        <f t="shared" si="3"/>
        <v>0</v>
      </c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spans="1:25" ht="15.75" customHeight="1">
      <c r="A28" s="13"/>
      <c r="F28" s="112"/>
      <c r="G28" s="112"/>
      <c r="H28" s="112"/>
      <c r="I28" s="112"/>
      <c r="J28" s="112"/>
      <c r="K28" s="112"/>
      <c r="L28" s="138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ht="15.75" customHeight="1">
      <c r="A29" s="31"/>
      <c r="F29" s="112"/>
      <c r="G29" s="112"/>
      <c r="H29" s="112"/>
      <c r="I29" s="112"/>
      <c r="J29" s="139"/>
      <c r="K29" s="139"/>
      <c r="L29" s="138"/>
      <c r="M29" s="112"/>
      <c r="N29" s="112"/>
      <c r="O29" s="139" t="s">
        <v>237</v>
      </c>
      <c r="P29" s="112"/>
      <c r="Q29" s="112"/>
      <c r="R29" s="112"/>
      <c r="S29" s="112"/>
      <c r="T29" s="112"/>
      <c r="U29" s="112"/>
      <c r="V29" s="112"/>
      <c r="W29" s="112"/>
      <c r="X29" s="112"/>
      <c r="Y29" s="139"/>
    </row>
    <row r="30" spans="1:25" ht="15.75" customHeight="1">
      <c r="A30" s="280" t="s">
        <v>69</v>
      </c>
      <c r="B30" s="281"/>
      <c r="C30" s="281"/>
      <c r="D30" s="281"/>
      <c r="E30" s="282"/>
      <c r="F30" s="286" t="s">
        <v>220</v>
      </c>
      <c r="G30" s="287"/>
      <c r="H30" s="286" t="s">
        <v>221</v>
      </c>
      <c r="I30" s="287"/>
      <c r="J30" s="286" t="s">
        <v>222</v>
      </c>
      <c r="K30" s="287"/>
      <c r="L30" s="286" t="s">
        <v>223</v>
      </c>
      <c r="M30" s="287"/>
      <c r="N30" s="286"/>
      <c r="O30" s="287"/>
      <c r="P30" s="140"/>
      <c r="Q30" s="138"/>
      <c r="R30" s="140"/>
      <c r="S30" s="138"/>
      <c r="T30" s="140"/>
      <c r="U30" s="138"/>
      <c r="V30" s="140"/>
      <c r="W30" s="138"/>
      <c r="X30" s="140"/>
      <c r="Y30" s="138"/>
    </row>
    <row r="31" spans="1:25" ht="15.75" customHeight="1">
      <c r="A31" s="283"/>
      <c r="B31" s="284"/>
      <c r="C31" s="284"/>
      <c r="D31" s="284"/>
      <c r="E31" s="285"/>
      <c r="F31" s="107" t="s">
        <v>238</v>
      </c>
      <c r="G31" s="38" t="s">
        <v>2</v>
      </c>
      <c r="H31" s="107" t="s">
        <v>238</v>
      </c>
      <c r="I31" s="38" t="s">
        <v>2</v>
      </c>
      <c r="J31" s="107" t="s">
        <v>238</v>
      </c>
      <c r="K31" s="38" t="s">
        <v>2</v>
      </c>
      <c r="L31" s="107" t="s">
        <v>238</v>
      </c>
      <c r="M31" s="38" t="s">
        <v>2</v>
      </c>
      <c r="N31" s="107" t="s">
        <v>238</v>
      </c>
      <c r="O31" s="209" t="s">
        <v>2</v>
      </c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5.75" customHeight="1">
      <c r="A32" s="262" t="s">
        <v>85</v>
      </c>
      <c r="B32" s="55" t="s">
        <v>50</v>
      </c>
      <c r="C32" s="56"/>
      <c r="D32" s="56"/>
      <c r="E32" s="15" t="s">
        <v>41</v>
      </c>
      <c r="F32" s="66">
        <v>937</v>
      </c>
      <c r="G32" s="145">
        <v>947</v>
      </c>
      <c r="H32" s="108">
        <f>H33+H35</f>
        <v>255</v>
      </c>
      <c r="I32" s="110">
        <v>270</v>
      </c>
      <c r="J32" s="108">
        <v>31</v>
      </c>
      <c r="K32" s="111">
        <v>41</v>
      </c>
      <c r="L32" s="235">
        <v>573</v>
      </c>
      <c r="M32" s="145">
        <v>196</v>
      </c>
      <c r="N32" s="108"/>
      <c r="O32" s="146"/>
      <c r="P32" s="145"/>
      <c r="Q32" s="145"/>
      <c r="R32" s="145"/>
      <c r="S32" s="145"/>
      <c r="T32" s="147"/>
      <c r="U32" s="147"/>
      <c r="V32" s="145"/>
      <c r="W32" s="145"/>
      <c r="X32" s="147"/>
      <c r="Y32" s="147"/>
    </row>
    <row r="33" spans="1:25" ht="15.75" customHeight="1">
      <c r="A33" s="273"/>
      <c r="B33" s="8"/>
      <c r="C33" s="52" t="s">
        <v>70</v>
      </c>
      <c r="D33" s="53"/>
      <c r="E33" s="98"/>
      <c r="F33" s="68">
        <v>731</v>
      </c>
      <c r="G33" s="148">
        <v>759</v>
      </c>
      <c r="H33" s="68">
        <v>249</v>
      </c>
      <c r="I33" s="123">
        <v>264</v>
      </c>
      <c r="J33" s="68">
        <v>31</v>
      </c>
      <c r="K33" s="124">
        <v>41</v>
      </c>
      <c r="L33" s="236">
        <v>573</v>
      </c>
      <c r="M33" s="148">
        <v>196</v>
      </c>
      <c r="N33" s="68"/>
      <c r="O33" s="122"/>
      <c r="P33" s="145"/>
      <c r="Q33" s="145"/>
      <c r="R33" s="145"/>
      <c r="S33" s="145"/>
      <c r="T33" s="147"/>
      <c r="U33" s="147"/>
      <c r="V33" s="145"/>
      <c r="W33" s="145"/>
      <c r="X33" s="147"/>
      <c r="Y33" s="147"/>
    </row>
    <row r="34" spans="1:25" ht="15.75" customHeight="1">
      <c r="A34" s="273"/>
      <c r="B34" s="8"/>
      <c r="C34" s="24"/>
      <c r="D34" s="30" t="s">
        <v>71</v>
      </c>
      <c r="E34" s="93"/>
      <c r="F34" s="70">
        <v>0</v>
      </c>
      <c r="G34" s="113">
        <v>0</v>
      </c>
      <c r="H34" s="70">
        <v>249</v>
      </c>
      <c r="I34" s="114">
        <v>264</v>
      </c>
      <c r="J34" s="70">
        <v>31</v>
      </c>
      <c r="K34" s="115">
        <v>41</v>
      </c>
      <c r="L34" s="237">
        <v>430</v>
      </c>
      <c r="M34" s="113">
        <v>49</v>
      </c>
      <c r="N34" s="70"/>
      <c r="O34" s="125"/>
      <c r="P34" s="145"/>
      <c r="Q34" s="145"/>
      <c r="R34" s="145"/>
      <c r="S34" s="145"/>
      <c r="T34" s="147"/>
      <c r="U34" s="147"/>
      <c r="V34" s="145"/>
      <c r="W34" s="145"/>
      <c r="X34" s="147"/>
      <c r="Y34" s="147"/>
    </row>
    <row r="35" spans="1:25" ht="15.75" customHeight="1">
      <c r="A35" s="273"/>
      <c r="B35" s="10"/>
      <c r="C35" s="62" t="s">
        <v>72</v>
      </c>
      <c r="D35" s="63"/>
      <c r="E35" s="99"/>
      <c r="F35" s="118">
        <v>206</v>
      </c>
      <c r="G35" s="119">
        <v>188</v>
      </c>
      <c r="H35" s="118">
        <v>6</v>
      </c>
      <c r="I35" s="120">
        <v>5</v>
      </c>
      <c r="J35" s="149" t="s">
        <v>239</v>
      </c>
      <c r="K35" s="150" t="s">
        <v>240</v>
      </c>
      <c r="L35" s="238">
        <v>0</v>
      </c>
      <c r="M35" s="119">
        <v>0</v>
      </c>
      <c r="N35" s="118"/>
      <c r="O35" s="136"/>
      <c r="P35" s="145"/>
      <c r="Q35" s="145"/>
      <c r="R35" s="145"/>
      <c r="S35" s="145"/>
      <c r="T35" s="147"/>
      <c r="U35" s="147"/>
      <c r="V35" s="145"/>
      <c r="W35" s="145"/>
      <c r="X35" s="147"/>
      <c r="Y35" s="147"/>
    </row>
    <row r="36" spans="1:25" ht="15.75" customHeight="1">
      <c r="A36" s="273"/>
      <c r="B36" s="50" t="s">
        <v>53</v>
      </c>
      <c r="C36" s="51"/>
      <c r="D36" s="51"/>
      <c r="E36" s="15" t="s">
        <v>42</v>
      </c>
      <c r="F36" s="66">
        <v>775</v>
      </c>
      <c r="G36" s="145">
        <v>770</v>
      </c>
      <c r="H36" s="66">
        <v>164</v>
      </c>
      <c r="I36" s="133">
        <v>173</v>
      </c>
      <c r="J36" s="66">
        <v>4</v>
      </c>
      <c r="K36" s="134">
        <v>0</v>
      </c>
      <c r="L36" s="235">
        <v>12</v>
      </c>
      <c r="M36" s="145">
        <v>22</v>
      </c>
      <c r="N36" s="66"/>
      <c r="O36" s="132"/>
      <c r="P36" s="145"/>
      <c r="Q36" s="145"/>
      <c r="R36" s="145"/>
      <c r="S36" s="145"/>
      <c r="T36" s="145"/>
      <c r="U36" s="145"/>
      <c r="V36" s="145"/>
      <c r="W36" s="145"/>
      <c r="X36" s="147"/>
      <c r="Y36" s="147"/>
    </row>
    <row r="37" spans="1:25" ht="15.75" customHeight="1">
      <c r="A37" s="273"/>
      <c r="B37" s="8"/>
      <c r="C37" s="30" t="s">
        <v>73</v>
      </c>
      <c r="D37" s="43"/>
      <c r="E37" s="93"/>
      <c r="F37" s="70">
        <v>731</v>
      </c>
      <c r="G37" s="113">
        <v>718</v>
      </c>
      <c r="H37" s="70">
        <v>124</v>
      </c>
      <c r="I37" s="114">
        <v>116</v>
      </c>
      <c r="J37" s="239" t="s">
        <v>239</v>
      </c>
      <c r="K37" s="115">
        <v>0</v>
      </c>
      <c r="L37" s="237">
        <v>0</v>
      </c>
      <c r="M37" s="113">
        <v>0</v>
      </c>
      <c r="N37" s="70"/>
      <c r="O37" s="125"/>
      <c r="P37" s="145"/>
      <c r="Q37" s="145"/>
      <c r="R37" s="145"/>
      <c r="S37" s="145"/>
      <c r="T37" s="145"/>
      <c r="U37" s="145"/>
      <c r="V37" s="145"/>
      <c r="W37" s="145"/>
      <c r="X37" s="147"/>
      <c r="Y37" s="147"/>
    </row>
    <row r="38" spans="1:25" ht="15.75" customHeight="1">
      <c r="A38" s="273"/>
      <c r="B38" s="10"/>
      <c r="C38" s="30" t="s">
        <v>74</v>
      </c>
      <c r="D38" s="43"/>
      <c r="E38" s="93"/>
      <c r="F38" s="69">
        <v>44</v>
      </c>
      <c r="G38" s="125">
        <v>52</v>
      </c>
      <c r="H38" s="70">
        <v>39</v>
      </c>
      <c r="I38" s="114">
        <v>57</v>
      </c>
      <c r="J38" s="70">
        <v>4</v>
      </c>
      <c r="K38" s="150">
        <v>0</v>
      </c>
      <c r="L38" s="237">
        <v>12</v>
      </c>
      <c r="M38" s="113">
        <v>22</v>
      </c>
      <c r="N38" s="70"/>
      <c r="O38" s="125"/>
      <c r="P38" s="145"/>
      <c r="Q38" s="145"/>
      <c r="R38" s="147"/>
      <c r="S38" s="147"/>
      <c r="T38" s="145"/>
      <c r="U38" s="145"/>
      <c r="V38" s="145"/>
      <c r="W38" s="145"/>
      <c r="X38" s="147"/>
      <c r="Y38" s="147"/>
    </row>
    <row r="39" spans="1:25" ht="15.75" customHeight="1">
      <c r="A39" s="274"/>
      <c r="B39" s="11" t="s">
        <v>75</v>
      </c>
      <c r="C39" s="12"/>
      <c r="D39" s="12"/>
      <c r="E39" s="97" t="s">
        <v>241</v>
      </c>
      <c r="F39" s="72">
        <f>F32-F36</f>
        <v>162</v>
      </c>
      <c r="G39" s="137">
        <f aca="true" t="shared" si="4" ref="G39:O39">G32-G36</f>
        <v>177</v>
      </c>
      <c r="H39" s="72">
        <f t="shared" si="4"/>
        <v>91</v>
      </c>
      <c r="I39" s="137">
        <f t="shared" si="4"/>
        <v>97</v>
      </c>
      <c r="J39" s="72">
        <f t="shared" si="4"/>
        <v>27</v>
      </c>
      <c r="K39" s="137">
        <f t="shared" si="4"/>
        <v>41</v>
      </c>
      <c r="L39" s="240">
        <v>561</v>
      </c>
      <c r="M39" s="137">
        <f t="shared" si="4"/>
        <v>174</v>
      </c>
      <c r="N39" s="72">
        <f t="shared" si="4"/>
        <v>0</v>
      </c>
      <c r="O39" s="137">
        <f t="shared" si="4"/>
        <v>0</v>
      </c>
      <c r="P39" s="145"/>
      <c r="Q39" s="145"/>
      <c r="R39" s="145"/>
      <c r="S39" s="145"/>
      <c r="T39" s="145"/>
      <c r="U39" s="145"/>
      <c r="V39" s="145"/>
      <c r="W39" s="145"/>
      <c r="X39" s="147"/>
      <c r="Y39" s="147"/>
    </row>
    <row r="40" spans="1:25" ht="15.75" customHeight="1">
      <c r="A40" s="262" t="s">
        <v>86</v>
      </c>
      <c r="B40" s="50" t="s">
        <v>76</v>
      </c>
      <c r="C40" s="51"/>
      <c r="D40" s="51"/>
      <c r="E40" s="15" t="s">
        <v>44</v>
      </c>
      <c r="F40" s="65">
        <v>484</v>
      </c>
      <c r="G40" s="132">
        <v>535</v>
      </c>
      <c r="H40" s="66">
        <v>493</v>
      </c>
      <c r="I40" s="133">
        <v>450</v>
      </c>
      <c r="J40" s="66">
        <v>94</v>
      </c>
      <c r="K40" s="134">
        <v>50</v>
      </c>
      <c r="L40" s="235">
        <v>785</v>
      </c>
      <c r="M40" s="145">
        <v>605</v>
      </c>
      <c r="N40" s="66"/>
      <c r="O40" s="132"/>
      <c r="P40" s="145"/>
      <c r="Q40" s="145"/>
      <c r="R40" s="145"/>
      <c r="S40" s="145"/>
      <c r="T40" s="147"/>
      <c r="U40" s="147"/>
      <c r="V40" s="147"/>
      <c r="W40" s="147"/>
      <c r="X40" s="145"/>
      <c r="Y40" s="145"/>
    </row>
    <row r="41" spans="1:25" ht="15.75" customHeight="1">
      <c r="A41" s="275"/>
      <c r="B41" s="10"/>
      <c r="C41" s="30" t="s">
        <v>77</v>
      </c>
      <c r="D41" s="43"/>
      <c r="E41" s="93"/>
      <c r="F41" s="151">
        <v>92</v>
      </c>
      <c r="G41" s="152">
        <v>96</v>
      </c>
      <c r="H41" s="149">
        <v>203</v>
      </c>
      <c r="I41" s="150">
        <v>295</v>
      </c>
      <c r="J41" s="70">
        <v>94</v>
      </c>
      <c r="K41" s="115">
        <v>50</v>
      </c>
      <c r="L41" s="237">
        <v>171</v>
      </c>
      <c r="M41" s="113">
        <v>103</v>
      </c>
      <c r="N41" s="70"/>
      <c r="O41" s="125"/>
      <c r="P41" s="147"/>
      <c r="Q41" s="147"/>
      <c r="R41" s="147"/>
      <c r="S41" s="147"/>
      <c r="T41" s="147"/>
      <c r="U41" s="147"/>
      <c r="V41" s="147"/>
      <c r="W41" s="147"/>
      <c r="X41" s="145"/>
      <c r="Y41" s="145"/>
    </row>
    <row r="42" spans="1:25" ht="15.75" customHeight="1">
      <c r="A42" s="275"/>
      <c r="B42" s="50" t="s">
        <v>64</v>
      </c>
      <c r="C42" s="51"/>
      <c r="D42" s="51"/>
      <c r="E42" s="15" t="s">
        <v>45</v>
      </c>
      <c r="F42" s="65">
        <v>669</v>
      </c>
      <c r="G42" s="132">
        <v>714</v>
      </c>
      <c r="H42" s="66">
        <v>607</v>
      </c>
      <c r="I42" s="133">
        <v>560</v>
      </c>
      <c r="J42" s="66">
        <v>95</v>
      </c>
      <c r="K42" s="134">
        <v>84</v>
      </c>
      <c r="L42" s="235">
        <v>1342</v>
      </c>
      <c r="M42" s="145">
        <v>1041</v>
      </c>
      <c r="N42" s="66"/>
      <c r="O42" s="132"/>
      <c r="P42" s="145"/>
      <c r="Q42" s="145"/>
      <c r="R42" s="145"/>
      <c r="S42" s="145"/>
      <c r="T42" s="147"/>
      <c r="U42" s="147"/>
      <c r="V42" s="145"/>
      <c r="W42" s="145"/>
      <c r="X42" s="145"/>
      <c r="Y42" s="145"/>
    </row>
    <row r="43" spans="1:25" ht="15.75" customHeight="1">
      <c r="A43" s="275"/>
      <c r="B43" s="10"/>
      <c r="C43" s="30" t="s">
        <v>78</v>
      </c>
      <c r="D43" s="43"/>
      <c r="E43" s="93"/>
      <c r="F43" s="69">
        <v>253</v>
      </c>
      <c r="G43" s="125">
        <v>274</v>
      </c>
      <c r="H43" s="70">
        <v>574</v>
      </c>
      <c r="I43" s="114">
        <v>560</v>
      </c>
      <c r="J43" s="149" t="s">
        <v>239</v>
      </c>
      <c r="K43" s="150">
        <v>39</v>
      </c>
      <c r="L43" s="237">
        <v>579</v>
      </c>
      <c r="M43" s="113">
        <v>862</v>
      </c>
      <c r="N43" s="70"/>
      <c r="O43" s="125"/>
      <c r="P43" s="145"/>
      <c r="Q43" s="145"/>
      <c r="R43" s="147"/>
      <c r="S43" s="145"/>
      <c r="T43" s="147"/>
      <c r="U43" s="147"/>
      <c r="V43" s="145"/>
      <c r="W43" s="145"/>
      <c r="X43" s="147"/>
      <c r="Y43" s="147"/>
    </row>
    <row r="44" spans="1:25" ht="15.75" customHeight="1">
      <c r="A44" s="276"/>
      <c r="B44" s="47" t="s">
        <v>75</v>
      </c>
      <c r="C44" s="31"/>
      <c r="D44" s="31"/>
      <c r="E44" s="97" t="s">
        <v>242</v>
      </c>
      <c r="F44" s="127">
        <f>F40-F42</f>
        <v>-185</v>
      </c>
      <c r="G44" s="128">
        <f aca="true" t="shared" si="5" ref="G44:O44">G40-G42</f>
        <v>-179</v>
      </c>
      <c r="H44" s="127">
        <f t="shared" si="5"/>
        <v>-114</v>
      </c>
      <c r="I44" s="128">
        <f t="shared" si="5"/>
        <v>-110</v>
      </c>
      <c r="J44" s="127">
        <f t="shared" si="5"/>
        <v>-1</v>
      </c>
      <c r="K44" s="128">
        <f t="shared" si="5"/>
        <v>-34</v>
      </c>
      <c r="L44" s="127">
        <f t="shared" si="5"/>
        <v>-557</v>
      </c>
      <c r="M44" s="128">
        <f t="shared" si="5"/>
        <v>-436</v>
      </c>
      <c r="N44" s="127">
        <f t="shared" si="5"/>
        <v>0</v>
      </c>
      <c r="O44" s="128">
        <f t="shared" si="5"/>
        <v>0</v>
      </c>
      <c r="P44" s="147"/>
      <c r="Q44" s="147"/>
      <c r="R44" s="145"/>
      <c r="S44" s="145"/>
      <c r="T44" s="147"/>
      <c r="U44" s="147"/>
      <c r="V44" s="145"/>
      <c r="W44" s="145"/>
      <c r="X44" s="145"/>
      <c r="Y44" s="145"/>
    </row>
    <row r="45" spans="1:25" ht="15.75" customHeight="1">
      <c r="A45" s="277" t="s">
        <v>87</v>
      </c>
      <c r="B45" s="25" t="s">
        <v>79</v>
      </c>
      <c r="C45" s="20"/>
      <c r="D45" s="20"/>
      <c r="E45" s="96" t="s">
        <v>243</v>
      </c>
      <c r="F45" s="153">
        <f>F39+F44</f>
        <v>-23</v>
      </c>
      <c r="G45" s="154">
        <f aca="true" t="shared" si="6" ref="G45:O45">G39+G44</f>
        <v>-2</v>
      </c>
      <c r="H45" s="153">
        <f t="shared" si="6"/>
        <v>-23</v>
      </c>
      <c r="I45" s="154">
        <f t="shared" si="6"/>
        <v>-13</v>
      </c>
      <c r="J45" s="153">
        <f t="shared" si="6"/>
        <v>26</v>
      </c>
      <c r="K45" s="154">
        <f t="shared" si="6"/>
        <v>7</v>
      </c>
      <c r="L45" s="241">
        <f t="shared" si="6"/>
        <v>4</v>
      </c>
      <c r="M45" s="154">
        <f t="shared" si="6"/>
        <v>-262</v>
      </c>
      <c r="N45" s="153">
        <f t="shared" si="6"/>
        <v>0</v>
      </c>
      <c r="O45" s="154">
        <f t="shared" si="6"/>
        <v>0</v>
      </c>
      <c r="P45" s="145"/>
      <c r="Q45" s="145"/>
      <c r="R45" s="145"/>
      <c r="S45" s="145"/>
      <c r="T45" s="145"/>
      <c r="U45" s="145"/>
      <c r="V45" s="145"/>
      <c r="W45" s="145"/>
      <c r="X45" s="145"/>
      <c r="Y45" s="145"/>
    </row>
    <row r="46" spans="1:25" ht="15.75" customHeight="1">
      <c r="A46" s="278"/>
      <c r="B46" s="44" t="s">
        <v>80</v>
      </c>
      <c r="C46" s="43"/>
      <c r="D46" s="43"/>
      <c r="E46" s="43"/>
      <c r="F46" s="151"/>
      <c r="G46" s="152"/>
      <c r="H46" s="149"/>
      <c r="I46" s="150"/>
      <c r="J46" s="149"/>
      <c r="K46" s="150"/>
      <c r="L46" s="237">
        <v>0</v>
      </c>
      <c r="M46" s="113">
        <v>0</v>
      </c>
      <c r="N46" s="149"/>
      <c r="O46" s="126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278"/>
      <c r="B47" s="44" t="s">
        <v>81</v>
      </c>
      <c r="C47" s="43"/>
      <c r="D47" s="43"/>
      <c r="E47" s="43"/>
      <c r="F47" s="70"/>
      <c r="G47" s="113"/>
      <c r="H47" s="70"/>
      <c r="I47" s="114"/>
      <c r="J47" s="70"/>
      <c r="K47" s="115"/>
      <c r="L47" s="237">
        <v>6</v>
      </c>
      <c r="M47" s="113">
        <v>2</v>
      </c>
      <c r="N47" s="70"/>
      <c r="O47" s="125"/>
      <c r="P47" s="145"/>
      <c r="Q47" s="145"/>
      <c r="R47" s="145"/>
      <c r="S47" s="145"/>
      <c r="T47" s="145"/>
      <c r="U47" s="145"/>
      <c r="V47" s="145"/>
      <c r="W47" s="145"/>
      <c r="X47" s="145"/>
      <c r="Y47" s="145"/>
    </row>
    <row r="48" spans="1:25" ht="15.75" customHeight="1">
      <c r="A48" s="279"/>
      <c r="B48" s="47" t="s">
        <v>82</v>
      </c>
      <c r="C48" s="31"/>
      <c r="D48" s="31"/>
      <c r="E48" s="31"/>
      <c r="F48" s="73"/>
      <c r="G48" s="155"/>
      <c r="H48" s="73"/>
      <c r="I48" s="156"/>
      <c r="J48" s="73"/>
      <c r="K48" s="157"/>
      <c r="L48" s="243">
        <v>4</v>
      </c>
      <c r="M48" s="155">
        <v>2</v>
      </c>
      <c r="N48" s="73"/>
      <c r="O48" s="137"/>
      <c r="P48" s="145"/>
      <c r="Q48" s="145"/>
      <c r="R48" s="145"/>
      <c r="S48" s="145"/>
      <c r="T48" s="145"/>
      <c r="U48" s="145"/>
      <c r="V48" s="145"/>
      <c r="W48" s="145"/>
      <c r="X48" s="145"/>
      <c r="Y48" s="145"/>
    </row>
    <row r="49" spans="1:15" ht="15.75" customHeight="1">
      <c r="A49" s="13" t="s">
        <v>244</v>
      </c>
      <c r="O49" s="6"/>
    </row>
    <row r="50" spans="1:15" ht="15.75" customHeight="1">
      <c r="A50" s="13"/>
      <c r="O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 verticalCentered="1"/>
  <pageMargins left="0.7874015748031497" right="0.2755905511811024" top="0.3937007874015748" bottom="0.35433070866141736" header="0.1968503937007874" footer="0.1968503937007874"/>
  <pageSetup blackAndWhite="1"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SheetLayoutView="100" zoomScalePageLayoutView="0" workbookViewId="0" topLeftCell="A1">
      <selection activeCell="E5" sqref="E5"/>
    </sheetView>
  </sheetViews>
  <sheetFormatPr defaultColWidth="8.796875" defaultRowHeight="14.25"/>
  <cols>
    <col min="1" max="2" width="3.59765625" style="216" customWidth="1"/>
    <col min="3" max="3" width="21.3984375" style="216" customWidth="1"/>
    <col min="4" max="4" width="20" style="216" customWidth="1"/>
    <col min="5" max="14" width="12.59765625" style="216" customWidth="1"/>
    <col min="15" max="16384" width="9" style="216" customWidth="1"/>
  </cols>
  <sheetData>
    <row r="1" spans="1:4" ht="33.75" customHeight="1">
      <c r="A1" s="290" t="s">
        <v>0</v>
      </c>
      <c r="B1" s="290"/>
      <c r="C1" s="291" t="s">
        <v>245</v>
      </c>
      <c r="D1" s="292"/>
    </row>
    <row r="3" spans="1:10" ht="15" customHeight="1">
      <c r="A3" s="293" t="s">
        <v>154</v>
      </c>
      <c r="B3" s="293"/>
      <c r="C3" s="293"/>
      <c r="D3" s="293"/>
      <c r="E3" s="293"/>
      <c r="F3" s="293"/>
      <c r="I3" s="293"/>
      <c r="J3" s="293"/>
    </row>
    <row r="4" spans="1:10" ht="15" customHeight="1">
      <c r="A4" s="293"/>
      <c r="B4" s="293"/>
      <c r="C4" s="293"/>
      <c r="D4" s="293"/>
      <c r="E4" s="293"/>
      <c r="F4" s="293"/>
      <c r="I4" s="293"/>
      <c r="J4" s="293"/>
    </row>
    <row r="5" spans="1:14" ht="15" customHeight="1">
      <c r="A5" s="294"/>
      <c r="B5" s="294" t="s">
        <v>246</v>
      </c>
      <c r="C5" s="294"/>
      <c r="D5" s="294"/>
      <c r="H5" s="295"/>
      <c r="L5" s="295"/>
      <c r="N5" s="295" t="s">
        <v>155</v>
      </c>
    </row>
    <row r="6" spans="1:14" ht="15" customHeight="1">
      <c r="A6" s="296"/>
      <c r="B6" s="297"/>
      <c r="C6" s="297"/>
      <c r="D6" s="297"/>
      <c r="E6" s="298" t="s">
        <v>247</v>
      </c>
      <c r="F6" s="299"/>
      <c r="G6" s="298" t="s">
        <v>248</v>
      </c>
      <c r="H6" s="299"/>
      <c r="I6" s="298" t="s">
        <v>249</v>
      </c>
      <c r="J6" s="299"/>
      <c r="K6" s="298" t="s">
        <v>250</v>
      </c>
      <c r="L6" s="299"/>
      <c r="M6" s="298"/>
      <c r="N6" s="299"/>
    </row>
    <row r="7" spans="1:14" ht="15" customHeight="1">
      <c r="A7" s="300"/>
      <c r="B7" s="301"/>
      <c r="C7" s="301"/>
      <c r="D7" s="302"/>
      <c r="E7" s="303" t="s">
        <v>227</v>
      </c>
      <c r="F7" s="304" t="s">
        <v>2</v>
      </c>
      <c r="G7" s="305" t="s">
        <v>227</v>
      </c>
      <c r="H7" s="304" t="s">
        <v>2</v>
      </c>
      <c r="I7" s="305" t="s">
        <v>227</v>
      </c>
      <c r="J7" s="304" t="s">
        <v>2</v>
      </c>
      <c r="K7" s="305" t="s">
        <v>227</v>
      </c>
      <c r="L7" s="304" t="s">
        <v>2</v>
      </c>
      <c r="M7" s="305" t="s">
        <v>227</v>
      </c>
      <c r="N7" s="306" t="s">
        <v>2</v>
      </c>
    </row>
    <row r="8" spans="1:14" ht="18" customHeight="1">
      <c r="A8" s="307" t="s">
        <v>156</v>
      </c>
      <c r="B8" s="308" t="s">
        <v>157</v>
      </c>
      <c r="C8" s="309"/>
      <c r="D8" s="310"/>
      <c r="E8" s="311">
        <v>1</v>
      </c>
      <c r="F8" s="312">
        <v>1</v>
      </c>
      <c r="G8" s="313">
        <v>9</v>
      </c>
      <c r="H8" s="313">
        <v>9</v>
      </c>
      <c r="I8" s="313">
        <v>13</v>
      </c>
      <c r="J8" s="313">
        <v>13</v>
      </c>
      <c r="K8" s="313">
        <v>13</v>
      </c>
      <c r="L8" s="313">
        <v>13</v>
      </c>
      <c r="M8" s="313"/>
      <c r="N8" s="314"/>
    </row>
    <row r="9" spans="1:14" ht="18" customHeight="1">
      <c r="A9" s="315"/>
      <c r="B9" s="307" t="s">
        <v>158</v>
      </c>
      <c r="C9" s="316" t="s">
        <v>159</v>
      </c>
      <c r="D9" s="317"/>
      <c r="E9" s="318">
        <f>SUM(E10:E14)</f>
        <v>10</v>
      </c>
      <c r="F9" s="319">
        <f aca="true" t="shared" si="0" ref="F9:N9">SUM(F10:F14)</f>
        <v>10</v>
      </c>
      <c r="G9" s="320">
        <f>SUM(G10:G14)</f>
        <v>9</v>
      </c>
      <c r="H9" s="320">
        <f t="shared" si="0"/>
        <v>9</v>
      </c>
      <c r="I9" s="320">
        <f>SUM(I10:I14)</f>
        <v>600</v>
      </c>
      <c r="J9" s="320">
        <f t="shared" si="0"/>
        <v>600</v>
      </c>
      <c r="K9" s="320">
        <f>SUM(K10:K14)</f>
        <v>1000</v>
      </c>
      <c r="L9" s="320">
        <f t="shared" si="0"/>
        <v>1000</v>
      </c>
      <c r="M9" s="320">
        <f t="shared" si="0"/>
        <v>0</v>
      </c>
      <c r="N9" s="321">
        <f t="shared" si="0"/>
        <v>0</v>
      </c>
    </row>
    <row r="10" spans="1:14" ht="18" customHeight="1">
      <c r="A10" s="315"/>
      <c r="B10" s="315"/>
      <c r="C10" s="212" t="s">
        <v>160</v>
      </c>
      <c r="D10" s="322"/>
      <c r="E10" s="323">
        <v>10</v>
      </c>
      <c r="F10" s="324">
        <v>10</v>
      </c>
      <c r="G10" s="325">
        <v>4</v>
      </c>
      <c r="H10" s="325">
        <v>4</v>
      </c>
      <c r="I10" s="325">
        <v>310</v>
      </c>
      <c r="J10" s="325">
        <v>310</v>
      </c>
      <c r="K10" s="325">
        <v>500</v>
      </c>
      <c r="L10" s="325">
        <v>500</v>
      </c>
      <c r="M10" s="325"/>
      <c r="N10" s="326"/>
    </row>
    <row r="11" spans="1:14" ht="18" customHeight="1">
      <c r="A11" s="315"/>
      <c r="B11" s="315"/>
      <c r="C11" s="212" t="s">
        <v>161</v>
      </c>
      <c r="D11" s="322"/>
      <c r="E11" s="323">
        <v>0</v>
      </c>
      <c r="F11" s="324">
        <v>0</v>
      </c>
      <c r="G11" s="325">
        <v>5</v>
      </c>
      <c r="H11" s="325">
        <v>5</v>
      </c>
      <c r="I11" s="325">
        <v>66</v>
      </c>
      <c r="J11" s="325">
        <v>66</v>
      </c>
      <c r="K11" s="325">
        <v>500</v>
      </c>
      <c r="L11" s="325">
        <v>500</v>
      </c>
      <c r="M11" s="325"/>
      <c r="N11" s="326"/>
    </row>
    <row r="12" spans="1:14" ht="18" customHeight="1">
      <c r="A12" s="315"/>
      <c r="B12" s="315"/>
      <c r="C12" s="212" t="s">
        <v>162</v>
      </c>
      <c r="D12" s="322"/>
      <c r="E12" s="323">
        <v>0</v>
      </c>
      <c r="F12" s="324">
        <v>0</v>
      </c>
      <c r="G12" s="325">
        <v>0</v>
      </c>
      <c r="H12" s="325">
        <v>0</v>
      </c>
      <c r="I12" s="325">
        <v>224</v>
      </c>
      <c r="J12" s="325">
        <v>224</v>
      </c>
      <c r="K12" s="325">
        <v>0</v>
      </c>
      <c r="L12" s="325">
        <v>0</v>
      </c>
      <c r="M12" s="325"/>
      <c r="N12" s="326"/>
    </row>
    <row r="13" spans="1:14" ht="18" customHeight="1">
      <c r="A13" s="315"/>
      <c r="B13" s="315"/>
      <c r="C13" s="212" t="s">
        <v>163</v>
      </c>
      <c r="D13" s="322"/>
      <c r="E13" s="323">
        <v>0</v>
      </c>
      <c r="F13" s="324">
        <v>0</v>
      </c>
      <c r="G13" s="325">
        <v>0</v>
      </c>
      <c r="H13" s="325">
        <v>0</v>
      </c>
      <c r="I13" s="325">
        <v>0</v>
      </c>
      <c r="J13" s="325">
        <v>0</v>
      </c>
      <c r="K13" s="325">
        <v>0</v>
      </c>
      <c r="L13" s="325">
        <v>0</v>
      </c>
      <c r="M13" s="325"/>
      <c r="N13" s="326"/>
    </row>
    <row r="14" spans="1:14" ht="18" customHeight="1">
      <c r="A14" s="327"/>
      <c r="B14" s="327"/>
      <c r="C14" s="328" t="s">
        <v>164</v>
      </c>
      <c r="D14" s="329"/>
      <c r="E14" s="330">
        <v>0</v>
      </c>
      <c r="F14" s="331">
        <v>0</v>
      </c>
      <c r="G14" s="332">
        <v>0</v>
      </c>
      <c r="H14" s="332">
        <v>0</v>
      </c>
      <c r="I14" s="332">
        <v>0</v>
      </c>
      <c r="J14" s="332">
        <v>0</v>
      </c>
      <c r="K14" s="332">
        <v>0</v>
      </c>
      <c r="L14" s="332">
        <v>0</v>
      </c>
      <c r="M14" s="332"/>
      <c r="N14" s="333"/>
    </row>
    <row r="15" spans="1:14" ht="18" customHeight="1">
      <c r="A15" s="334" t="s">
        <v>165</v>
      </c>
      <c r="B15" s="307" t="s">
        <v>166</v>
      </c>
      <c r="C15" s="316" t="s">
        <v>167</v>
      </c>
      <c r="D15" s="335"/>
      <c r="E15" s="336">
        <v>6738</v>
      </c>
      <c r="F15" s="337">
        <v>8437</v>
      </c>
      <c r="G15" s="338">
        <v>1472</v>
      </c>
      <c r="H15" s="338">
        <v>813</v>
      </c>
      <c r="I15" s="338">
        <v>1895</v>
      </c>
      <c r="J15" s="338">
        <v>1489</v>
      </c>
      <c r="K15" s="338">
        <v>1474</v>
      </c>
      <c r="L15" s="338">
        <v>1817</v>
      </c>
      <c r="M15" s="338"/>
      <c r="N15" s="339"/>
    </row>
    <row r="16" spans="1:14" ht="18" customHeight="1">
      <c r="A16" s="315"/>
      <c r="B16" s="315"/>
      <c r="C16" s="212" t="s">
        <v>168</v>
      </c>
      <c r="D16" s="213"/>
      <c r="E16" s="244">
        <v>168</v>
      </c>
      <c r="F16" s="340">
        <v>173</v>
      </c>
      <c r="G16" s="341">
        <v>6784</v>
      </c>
      <c r="H16" s="341">
        <v>7455</v>
      </c>
      <c r="I16" s="341">
        <v>1650</v>
      </c>
      <c r="J16" s="341">
        <v>1951</v>
      </c>
      <c r="K16" s="341">
        <v>6320</v>
      </c>
      <c r="L16" s="341">
        <v>6165</v>
      </c>
      <c r="M16" s="341"/>
      <c r="N16" s="215"/>
    </row>
    <row r="17" spans="1:14" ht="18" customHeight="1">
      <c r="A17" s="315"/>
      <c r="B17" s="315"/>
      <c r="C17" s="212" t="s">
        <v>169</v>
      </c>
      <c r="D17" s="213"/>
      <c r="E17" s="244">
        <v>0</v>
      </c>
      <c r="F17" s="340">
        <v>0</v>
      </c>
      <c r="G17" s="341">
        <v>0</v>
      </c>
      <c r="H17" s="341">
        <v>0</v>
      </c>
      <c r="I17" s="341">
        <v>0</v>
      </c>
      <c r="J17" s="341">
        <v>0</v>
      </c>
      <c r="K17" s="341">
        <v>0</v>
      </c>
      <c r="L17" s="341">
        <v>0</v>
      </c>
      <c r="M17" s="341"/>
      <c r="N17" s="215"/>
    </row>
    <row r="18" spans="1:14" ht="18" customHeight="1">
      <c r="A18" s="315"/>
      <c r="B18" s="327"/>
      <c r="C18" s="328" t="s">
        <v>170</v>
      </c>
      <c r="D18" s="342"/>
      <c r="E18" s="343">
        <f>SUM(E15:E17)</f>
        <v>6906</v>
      </c>
      <c r="F18" s="344">
        <f aca="true" t="shared" si="1" ref="F18:N18">SUM(F15:F17)</f>
        <v>8610</v>
      </c>
      <c r="G18" s="345">
        <f t="shared" si="1"/>
        <v>8256</v>
      </c>
      <c r="H18" s="345">
        <f t="shared" si="1"/>
        <v>8268</v>
      </c>
      <c r="I18" s="345">
        <f t="shared" si="1"/>
        <v>3545</v>
      </c>
      <c r="J18" s="345">
        <f t="shared" si="1"/>
        <v>3440</v>
      </c>
      <c r="K18" s="345">
        <f t="shared" si="1"/>
        <v>7794</v>
      </c>
      <c r="L18" s="345">
        <f t="shared" si="1"/>
        <v>7982</v>
      </c>
      <c r="M18" s="345">
        <f t="shared" si="1"/>
        <v>0</v>
      </c>
      <c r="N18" s="346">
        <f t="shared" si="1"/>
        <v>0</v>
      </c>
    </row>
    <row r="19" spans="1:14" ht="18" customHeight="1">
      <c r="A19" s="315"/>
      <c r="B19" s="307" t="s">
        <v>171</v>
      </c>
      <c r="C19" s="316" t="s">
        <v>172</v>
      </c>
      <c r="D19" s="335"/>
      <c r="E19" s="336">
        <v>3686</v>
      </c>
      <c r="F19" s="347">
        <v>6294</v>
      </c>
      <c r="G19" s="348">
        <v>246</v>
      </c>
      <c r="H19" s="348">
        <v>343</v>
      </c>
      <c r="I19" s="348">
        <v>148</v>
      </c>
      <c r="J19" s="348">
        <v>150</v>
      </c>
      <c r="K19" s="348">
        <v>4368</v>
      </c>
      <c r="L19" s="348">
        <v>4575</v>
      </c>
      <c r="M19" s="348"/>
      <c r="N19" s="339"/>
    </row>
    <row r="20" spans="1:14" ht="18" customHeight="1">
      <c r="A20" s="315"/>
      <c r="B20" s="315"/>
      <c r="C20" s="212" t="s">
        <v>173</v>
      </c>
      <c r="D20" s="213"/>
      <c r="E20" s="244">
        <v>2792</v>
      </c>
      <c r="F20" s="245">
        <v>1902</v>
      </c>
      <c r="G20" s="214">
        <v>459</v>
      </c>
      <c r="H20" s="214">
        <v>503</v>
      </c>
      <c r="I20" s="214">
        <v>80</v>
      </c>
      <c r="J20" s="214">
        <v>79</v>
      </c>
      <c r="K20" s="214">
        <v>1973</v>
      </c>
      <c r="L20" s="214">
        <v>2039</v>
      </c>
      <c r="M20" s="214"/>
      <c r="N20" s="215"/>
    </row>
    <row r="21" spans="1:14" ht="18" customHeight="1">
      <c r="A21" s="315"/>
      <c r="B21" s="315"/>
      <c r="C21" s="212" t="s">
        <v>174</v>
      </c>
      <c r="D21" s="213"/>
      <c r="E21" s="244">
        <v>0</v>
      </c>
      <c r="F21" s="245">
        <v>0</v>
      </c>
      <c r="G21" s="214">
        <v>0</v>
      </c>
      <c r="H21" s="214">
        <v>0</v>
      </c>
      <c r="I21" s="214">
        <v>0</v>
      </c>
      <c r="J21" s="214">
        <v>0</v>
      </c>
      <c r="K21" s="214">
        <v>0</v>
      </c>
      <c r="L21" s="214">
        <v>0</v>
      </c>
      <c r="M21" s="214"/>
      <c r="N21" s="215"/>
    </row>
    <row r="22" spans="1:14" ht="18" customHeight="1">
      <c r="A22" s="315"/>
      <c r="B22" s="327"/>
      <c r="C22" s="349" t="s">
        <v>175</v>
      </c>
      <c r="D22" s="350"/>
      <c r="E22" s="343">
        <f>SUM(E19:E21)</f>
        <v>6478</v>
      </c>
      <c r="F22" s="351">
        <f aca="true" t="shared" si="2" ref="F22:N22">SUM(F19:F21)</f>
        <v>8196</v>
      </c>
      <c r="G22" s="345">
        <f t="shared" si="2"/>
        <v>705</v>
      </c>
      <c r="H22" s="345">
        <f t="shared" si="2"/>
        <v>846</v>
      </c>
      <c r="I22" s="345">
        <f t="shared" si="2"/>
        <v>228</v>
      </c>
      <c r="J22" s="345">
        <f t="shared" si="2"/>
        <v>229</v>
      </c>
      <c r="K22" s="345">
        <f t="shared" si="2"/>
        <v>6341</v>
      </c>
      <c r="L22" s="345">
        <f t="shared" si="2"/>
        <v>6614</v>
      </c>
      <c r="M22" s="345">
        <f t="shared" si="2"/>
        <v>0</v>
      </c>
      <c r="N22" s="352">
        <f t="shared" si="2"/>
        <v>0</v>
      </c>
    </row>
    <row r="23" spans="1:14" ht="18" customHeight="1">
      <c r="A23" s="315"/>
      <c r="B23" s="307" t="s">
        <v>176</v>
      </c>
      <c r="C23" s="316" t="s">
        <v>177</v>
      </c>
      <c r="D23" s="335"/>
      <c r="E23" s="336">
        <v>10</v>
      </c>
      <c r="F23" s="347">
        <v>10</v>
      </c>
      <c r="G23" s="348">
        <v>9</v>
      </c>
      <c r="H23" s="348">
        <v>9</v>
      </c>
      <c r="I23" s="348">
        <v>600</v>
      </c>
      <c r="J23" s="348">
        <v>600</v>
      </c>
      <c r="K23" s="348">
        <v>500</v>
      </c>
      <c r="L23" s="348">
        <v>500</v>
      </c>
      <c r="M23" s="348"/>
      <c r="N23" s="339"/>
    </row>
    <row r="24" spans="1:14" ht="18" customHeight="1">
      <c r="A24" s="315"/>
      <c r="B24" s="315"/>
      <c r="C24" s="212" t="s">
        <v>178</v>
      </c>
      <c r="D24" s="213"/>
      <c r="E24" s="244">
        <v>0</v>
      </c>
      <c r="F24" s="245">
        <v>0</v>
      </c>
      <c r="G24" s="214">
        <v>7543</v>
      </c>
      <c r="H24" s="214">
        <v>7413</v>
      </c>
      <c r="I24" s="214">
        <v>2717</v>
      </c>
      <c r="J24" s="214">
        <v>2611</v>
      </c>
      <c r="K24" s="214">
        <v>453</v>
      </c>
      <c r="L24" s="214">
        <v>368</v>
      </c>
      <c r="M24" s="214"/>
      <c r="N24" s="215"/>
    </row>
    <row r="25" spans="1:14" ht="18" customHeight="1">
      <c r="A25" s="315"/>
      <c r="B25" s="315"/>
      <c r="C25" s="212" t="s">
        <v>179</v>
      </c>
      <c r="D25" s="213"/>
      <c r="E25" s="244">
        <v>419</v>
      </c>
      <c r="F25" s="245">
        <v>404</v>
      </c>
      <c r="G25" s="214">
        <v>0</v>
      </c>
      <c r="H25" s="214">
        <v>0</v>
      </c>
      <c r="I25" s="244">
        <v>0</v>
      </c>
      <c r="J25" s="340">
        <v>0</v>
      </c>
      <c r="K25" s="214">
        <v>500</v>
      </c>
      <c r="L25" s="214">
        <v>500</v>
      </c>
      <c r="M25" s="214"/>
      <c r="N25" s="215"/>
    </row>
    <row r="26" spans="1:14" ht="18" customHeight="1">
      <c r="A26" s="315"/>
      <c r="B26" s="327"/>
      <c r="C26" s="353" t="s">
        <v>180</v>
      </c>
      <c r="D26" s="354"/>
      <c r="E26" s="355">
        <f>SUM(E23:E25)</f>
        <v>429</v>
      </c>
      <c r="F26" s="351">
        <f aca="true" t="shared" si="3" ref="F26:N26">SUM(F23:F25)</f>
        <v>414</v>
      </c>
      <c r="G26" s="356">
        <f t="shared" si="3"/>
        <v>7552</v>
      </c>
      <c r="H26" s="355">
        <f t="shared" si="3"/>
        <v>7422</v>
      </c>
      <c r="I26" s="351">
        <f t="shared" si="3"/>
        <v>3317</v>
      </c>
      <c r="J26" s="357">
        <f t="shared" si="3"/>
        <v>3211</v>
      </c>
      <c r="K26" s="356">
        <f t="shared" si="3"/>
        <v>1453</v>
      </c>
      <c r="L26" s="356">
        <f t="shared" si="3"/>
        <v>1368</v>
      </c>
      <c r="M26" s="356">
        <f t="shared" si="3"/>
        <v>0</v>
      </c>
      <c r="N26" s="352">
        <f t="shared" si="3"/>
        <v>0</v>
      </c>
    </row>
    <row r="27" spans="1:14" ht="18" customHeight="1">
      <c r="A27" s="327"/>
      <c r="B27" s="328" t="s">
        <v>181</v>
      </c>
      <c r="C27" s="342"/>
      <c r="D27" s="342"/>
      <c r="E27" s="358">
        <f>SUM(E22,E26)</f>
        <v>6907</v>
      </c>
      <c r="F27" s="351">
        <f aca="true" t="shared" si="4" ref="F27:N27">SUM(F22,F26)</f>
        <v>8610</v>
      </c>
      <c r="G27" s="345">
        <f t="shared" si="4"/>
        <v>8257</v>
      </c>
      <c r="H27" s="345">
        <f t="shared" si="4"/>
        <v>8268</v>
      </c>
      <c r="I27" s="358">
        <f t="shared" si="4"/>
        <v>3545</v>
      </c>
      <c r="J27" s="359">
        <f t="shared" si="4"/>
        <v>3440</v>
      </c>
      <c r="K27" s="345">
        <f t="shared" si="4"/>
        <v>7794</v>
      </c>
      <c r="L27" s="345">
        <f t="shared" si="4"/>
        <v>7982</v>
      </c>
      <c r="M27" s="345">
        <f t="shared" si="4"/>
        <v>0</v>
      </c>
      <c r="N27" s="352">
        <f t="shared" si="4"/>
        <v>0</v>
      </c>
    </row>
    <row r="28" spans="1:14" ht="18" customHeight="1">
      <c r="A28" s="307" t="s">
        <v>182</v>
      </c>
      <c r="B28" s="307" t="s">
        <v>183</v>
      </c>
      <c r="C28" s="316" t="s">
        <v>184</v>
      </c>
      <c r="D28" s="360" t="s">
        <v>41</v>
      </c>
      <c r="E28" s="336">
        <v>3694</v>
      </c>
      <c r="F28" s="347">
        <v>1261</v>
      </c>
      <c r="G28" s="348">
        <v>680</v>
      </c>
      <c r="H28" s="348">
        <v>734</v>
      </c>
      <c r="I28" s="348">
        <v>1130</v>
      </c>
      <c r="J28" s="348">
        <v>1073</v>
      </c>
      <c r="K28" s="348">
        <v>5220</v>
      </c>
      <c r="L28" s="348">
        <v>5391</v>
      </c>
      <c r="M28" s="348"/>
      <c r="N28" s="339"/>
    </row>
    <row r="29" spans="1:14" ht="18" customHeight="1">
      <c r="A29" s="315"/>
      <c r="B29" s="315"/>
      <c r="C29" s="212" t="s">
        <v>185</v>
      </c>
      <c r="D29" s="361" t="s">
        <v>42</v>
      </c>
      <c r="E29" s="244">
        <v>3660</v>
      </c>
      <c r="F29" s="245">
        <v>1214</v>
      </c>
      <c r="G29" s="214">
        <v>627</v>
      </c>
      <c r="H29" s="214">
        <v>687</v>
      </c>
      <c r="I29" s="214">
        <v>403</v>
      </c>
      <c r="J29" s="214">
        <v>371</v>
      </c>
      <c r="K29" s="214">
        <v>5509</v>
      </c>
      <c r="L29" s="214">
        <v>5503</v>
      </c>
      <c r="M29" s="214"/>
      <c r="N29" s="215"/>
    </row>
    <row r="30" spans="1:14" ht="18" customHeight="1">
      <c r="A30" s="315"/>
      <c r="B30" s="315"/>
      <c r="C30" s="212" t="s">
        <v>186</v>
      </c>
      <c r="D30" s="361" t="s">
        <v>251</v>
      </c>
      <c r="E30" s="244">
        <v>32</v>
      </c>
      <c r="F30" s="245">
        <v>47</v>
      </c>
      <c r="G30" s="341">
        <v>31</v>
      </c>
      <c r="H30" s="341">
        <v>30</v>
      </c>
      <c r="I30" s="214">
        <v>541</v>
      </c>
      <c r="J30" s="214">
        <v>532</v>
      </c>
      <c r="K30" s="214">
        <v>0</v>
      </c>
      <c r="L30" s="214">
        <v>0</v>
      </c>
      <c r="M30" s="214"/>
      <c r="N30" s="215"/>
    </row>
    <row r="31" spans="1:15" ht="18" customHeight="1">
      <c r="A31" s="315"/>
      <c r="B31" s="315"/>
      <c r="C31" s="349" t="s">
        <v>187</v>
      </c>
      <c r="D31" s="362" t="s">
        <v>252</v>
      </c>
      <c r="E31" s="343">
        <f aca="true" t="shared" si="5" ref="E31:N31">E28-E29-E30</f>
        <v>2</v>
      </c>
      <c r="F31" s="344">
        <f t="shared" si="5"/>
        <v>0</v>
      </c>
      <c r="G31" s="345">
        <f t="shared" si="5"/>
        <v>22</v>
      </c>
      <c r="H31" s="345">
        <f t="shared" si="5"/>
        <v>17</v>
      </c>
      <c r="I31" s="345">
        <f t="shared" si="5"/>
        <v>186</v>
      </c>
      <c r="J31" s="345">
        <f t="shared" si="5"/>
        <v>170</v>
      </c>
      <c r="K31" s="345">
        <f t="shared" si="5"/>
        <v>-289</v>
      </c>
      <c r="L31" s="345">
        <f t="shared" si="5"/>
        <v>-112</v>
      </c>
      <c r="M31" s="345">
        <f t="shared" si="5"/>
        <v>0</v>
      </c>
      <c r="N31" s="346">
        <f t="shared" si="5"/>
        <v>0</v>
      </c>
      <c r="O31" s="363"/>
    </row>
    <row r="32" spans="1:14" ht="18" customHeight="1">
      <c r="A32" s="315"/>
      <c r="B32" s="315"/>
      <c r="C32" s="316" t="s">
        <v>188</v>
      </c>
      <c r="D32" s="360" t="s">
        <v>253</v>
      </c>
      <c r="E32" s="336">
        <v>0</v>
      </c>
      <c r="F32" s="347">
        <v>3</v>
      </c>
      <c r="G32" s="348">
        <v>41</v>
      </c>
      <c r="H32" s="348">
        <v>64</v>
      </c>
      <c r="I32" s="348">
        <v>10</v>
      </c>
      <c r="J32" s="348">
        <v>9</v>
      </c>
      <c r="K32" s="348">
        <v>100</v>
      </c>
      <c r="L32" s="348">
        <v>100</v>
      </c>
      <c r="M32" s="348"/>
      <c r="N32" s="339"/>
    </row>
    <row r="33" spans="1:14" ht="18" customHeight="1">
      <c r="A33" s="315"/>
      <c r="B33" s="315"/>
      <c r="C33" s="212" t="s">
        <v>189</v>
      </c>
      <c r="D33" s="361" t="s">
        <v>254</v>
      </c>
      <c r="E33" s="244">
        <v>0</v>
      </c>
      <c r="F33" s="245">
        <v>1</v>
      </c>
      <c r="G33" s="214">
        <v>7</v>
      </c>
      <c r="H33" s="214">
        <v>5</v>
      </c>
      <c r="I33" s="214">
        <v>0</v>
      </c>
      <c r="J33" s="214">
        <v>0</v>
      </c>
      <c r="K33" s="214">
        <v>95</v>
      </c>
      <c r="L33" s="214">
        <v>82</v>
      </c>
      <c r="M33" s="214"/>
      <c r="N33" s="215"/>
    </row>
    <row r="34" spans="1:14" ht="18" customHeight="1">
      <c r="A34" s="315"/>
      <c r="B34" s="327"/>
      <c r="C34" s="349" t="s">
        <v>190</v>
      </c>
      <c r="D34" s="362" t="s">
        <v>255</v>
      </c>
      <c r="E34" s="343">
        <f aca="true" t="shared" si="6" ref="E34:N34">E31+E32-E33</f>
        <v>2</v>
      </c>
      <c r="F34" s="351">
        <f t="shared" si="6"/>
        <v>2</v>
      </c>
      <c r="G34" s="345">
        <f t="shared" si="6"/>
        <v>56</v>
      </c>
      <c r="H34" s="345">
        <f t="shared" si="6"/>
        <v>76</v>
      </c>
      <c r="I34" s="345">
        <f t="shared" si="6"/>
        <v>196</v>
      </c>
      <c r="J34" s="345">
        <f t="shared" si="6"/>
        <v>179</v>
      </c>
      <c r="K34" s="345">
        <f t="shared" si="6"/>
        <v>-284</v>
      </c>
      <c r="L34" s="345">
        <f t="shared" si="6"/>
        <v>-94</v>
      </c>
      <c r="M34" s="345">
        <f t="shared" si="6"/>
        <v>0</v>
      </c>
      <c r="N34" s="352">
        <f t="shared" si="6"/>
        <v>0</v>
      </c>
    </row>
    <row r="35" spans="1:14" ht="18" customHeight="1">
      <c r="A35" s="315"/>
      <c r="B35" s="307" t="s">
        <v>191</v>
      </c>
      <c r="C35" s="316" t="s">
        <v>192</v>
      </c>
      <c r="D35" s="360" t="s">
        <v>256</v>
      </c>
      <c r="E35" s="336">
        <v>13</v>
      </c>
      <c r="F35" s="347">
        <v>14</v>
      </c>
      <c r="G35" s="348">
        <v>79</v>
      </c>
      <c r="H35" s="348">
        <v>618</v>
      </c>
      <c r="I35" s="348">
        <v>2</v>
      </c>
      <c r="J35" s="348">
        <v>1</v>
      </c>
      <c r="K35" s="348">
        <v>644</v>
      </c>
      <c r="L35" s="348">
        <v>553</v>
      </c>
      <c r="M35" s="348"/>
      <c r="N35" s="339"/>
    </row>
    <row r="36" spans="1:14" ht="18" customHeight="1">
      <c r="A36" s="315"/>
      <c r="B36" s="315"/>
      <c r="C36" s="212" t="s">
        <v>193</v>
      </c>
      <c r="D36" s="361" t="s">
        <v>257</v>
      </c>
      <c r="E36" s="244">
        <v>0</v>
      </c>
      <c r="F36" s="245">
        <v>0</v>
      </c>
      <c r="G36" s="214">
        <v>5</v>
      </c>
      <c r="H36" s="214">
        <v>23</v>
      </c>
      <c r="I36" s="214">
        <v>0</v>
      </c>
      <c r="J36" s="214">
        <v>0</v>
      </c>
      <c r="K36" s="214">
        <v>320</v>
      </c>
      <c r="L36" s="214">
        <v>263</v>
      </c>
      <c r="M36" s="214"/>
      <c r="N36" s="215"/>
    </row>
    <row r="37" spans="1:14" ht="18" customHeight="1">
      <c r="A37" s="315"/>
      <c r="B37" s="315"/>
      <c r="C37" s="212" t="s">
        <v>194</v>
      </c>
      <c r="D37" s="361" t="s">
        <v>258</v>
      </c>
      <c r="E37" s="364">
        <f aca="true" t="shared" si="7" ref="E37:N37">E34+E35-E36</f>
        <v>15</v>
      </c>
      <c r="F37" s="365">
        <f t="shared" si="7"/>
        <v>16</v>
      </c>
      <c r="G37" s="234">
        <f t="shared" si="7"/>
        <v>130</v>
      </c>
      <c r="H37" s="234">
        <f t="shared" si="7"/>
        <v>671</v>
      </c>
      <c r="I37" s="234">
        <f t="shared" si="7"/>
        <v>198</v>
      </c>
      <c r="J37" s="234">
        <f t="shared" si="7"/>
        <v>180</v>
      </c>
      <c r="K37" s="234">
        <f t="shared" si="7"/>
        <v>40</v>
      </c>
      <c r="L37" s="234">
        <f t="shared" si="7"/>
        <v>196</v>
      </c>
      <c r="M37" s="234">
        <f t="shared" si="7"/>
        <v>0</v>
      </c>
      <c r="N37" s="366">
        <f t="shared" si="7"/>
        <v>0</v>
      </c>
    </row>
    <row r="38" spans="1:14" ht="18" customHeight="1">
      <c r="A38" s="315"/>
      <c r="B38" s="315"/>
      <c r="C38" s="212" t="s">
        <v>195</v>
      </c>
      <c r="D38" s="361" t="s">
        <v>259</v>
      </c>
      <c r="E38" s="244">
        <v>0</v>
      </c>
      <c r="F38" s="245">
        <v>0</v>
      </c>
      <c r="G38" s="214">
        <v>5</v>
      </c>
      <c r="H38" s="214">
        <v>23</v>
      </c>
      <c r="I38" s="214">
        <v>0</v>
      </c>
      <c r="J38" s="214">
        <v>0</v>
      </c>
      <c r="K38" s="214">
        <v>0</v>
      </c>
      <c r="L38" s="214">
        <v>0</v>
      </c>
      <c r="M38" s="214"/>
      <c r="N38" s="215"/>
    </row>
    <row r="39" spans="1:14" ht="18" customHeight="1">
      <c r="A39" s="315"/>
      <c r="B39" s="315"/>
      <c r="C39" s="212" t="s">
        <v>196</v>
      </c>
      <c r="D39" s="361" t="s">
        <v>260</v>
      </c>
      <c r="E39" s="244">
        <v>0</v>
      </c>
      <c r="F39" s="245">
        <v>0</v>
      </c>
      <c r="G39" s="214">
        <v>0</v>
      </c>
      <c r="H39" s="214">
        <v>0</v>
      </c>
      <c r="I39" s="214">
        <v>0</v>
      </c>
      <c r="J39" s="214">
        <v>0</v>
      </c>
      <c r="K39" s="214">
        <v>0</v>
      </c>
      <c r="L39" s="214">
        <v>0</v>
      </c>
      <c r="M39" s="214"/>
      <c r="N39" s="215"/>
    </row>
    <row r="40" spans="1:14" ht="18" customHeight="1">
      <c r="A40" s="315"/>
      <c r="B40" s="315"/>
      <c r="C40" s="212" t="s">
        <v>197</v>
      </c>
      <c r="D40" s="361" t="s">
        <v>261</v>
      </c>
      <c r="E40" s="244">
        <v>0</v>
      </c>
      <c r="F40" s="245">
        <v>0</v>
      </c>
      <c r="G40" s="214">
        <v>0</v>
      </c>
      <c r="H40" s="214">
        <v>0</v>
      </c>
      <c r="I40" s="214">
        <v>60</v>
      </c>
      <c r="J40" s="214">
        <v>60</v>
      </c>
      <c r="K40" s="214">
        <v>23</v>
      </c>
      <c r="L40" s="214">
        <v>63</v>
      </c>
      <c r="M40" s="214"/>
      <c r="N40" s="215"/>
    </row>
    <row r="41" spans="1:14" ht="18" customHeight="1">
      <c r="A41" s="315"/>
      <c r="B41" s="315"/>
      <c r="C41" s="367" t="s">
        <v>198</v>
      </c>
      <c r="D41" s="361" t="s">
        <v>262</v>
      </c>
      <c r="E41" s="364">
        <f aca="true" t="shared" si="8" ref="E41:N41">E34+E35-E36-E40</f>
        <v>15</v>
      </c>
      <c r="F41" s="365">
        <f t="shared" si="8"/>
        <v>16</v>
      </c>
      <c r="G41" s="234">
        <v>0</v>
      </c>
      <c r="H41" s="234">
        <v>0</v>
      </c>
      <c r="I41" s="234">
        <f t="shared" si="8"/>
        <v>138</v>
      </c>
      <c r="J41" s="234">
        <f t="shared" si="8"/>
        <v>120</v>
      </c>
      <c r="K41" s="234">
        <f t="shared" si="8"/>
        <v>17</v>
      </c>
      <c r="L41" s="234">
        <f t="shared" si="8"/>
        <v>133</v>
      </c>
      <c r="M41" s="234">
        <f t="shared" si="8"/>
        <v>0</v>
      </c>
      <c r="N41" s="366">
        <f t="shared" si="8"/>
        <v>0</v>
      </c>
    </row>
    <row r="42" spans="1:14" ht="18" customHeight="1">
      <c r="A42" s="315"/>
      <c r="B42" s="315"/>
      <c r="C42" s="368" t="s">
        <v>199</v>
      </c>
      <c r="D42" s="369"/>
      <c r="E42" s="364">
        <v>0</v>
      </c>
      <c r="F42" s="370">
        <v>0</v>
      </c>
      <c r="G42" s="231">
        <f>G37+G38-G39-G40</f>
        <v>135</v>
      </c>
      <c r="H42" s="231">
        <f>H37+H38-H39-H40</f>
        <v>694</v>
      </c>
      <c r="I42" s="231">
        <v>0</v>
      </c>
      <c r="J42" s="231">
        <v>0</v>
      </c>
      <c r="K42" s="231">
        <v>0</v>
      </c>
      <c r="L42" s="231">
        <v>0</v>
      </c>
      <c r="M42" s="231">
        <v>0</v>
      </c>
      <c r="N42" s="366">
        <v>0</v>
      </c>
    </row>
    <row r="43" spans="1:14" ht="18" customHeight="1">
      <c r="A43" s="315"/>
      <c r="B43" s="315"/>
      <c r="C43" s="212" t="s">
        <v>200</v>
      </c>
      <c r="D43" s="361" t="s">
        <v>263</v>
      </c>
      <c r="E43" s="244">
        <v>0</v>
      </c>
      <c r="F43" s="245">
        <v>0</v>
      </c>
      <c r="G43" s="214">
        <v>0</v>
      </c>
      <c r="H43" s="214">
        <v>0</v>
      </c>
      <c r="I43" s="214">
        <v>0</v>
      </c>
      <c r="J43" s="214">
        <v>0</v>
      </c>
      <c r="K43" s="214">
        <v>0</v>
      </c>
      <c r="L43" s="214">
        <v>0</v>
      </c>
      <c r="M43" s="214"/>
      <c r="N43" s="215"/>
    </row>
    <row r="44" spans="1:14" ht="18" customHeight="1">
      <c r="A44" s="327"/>
      <c r="B44" s="327"/>
      <c r="C44" s="349" t="s">
        <v>201</v>
      </c>
      <c r="D44" s="371" t="s">
        <v>264</v>
      </c>
      <c r="E44" s="343">
        <f aca="true" t="shared" si="9" ref="E44:N44">E41+E43</f>
        <v>15</v>
      </c>
      <c r="F44" s="351">
        <f t="shared" si="9"/>
        <v>16</v>
      </c>
      <c r="G44" s="345">
        <f>G42+G43</f>
        <v>135</v>
      </c>
      <c r="H44" s="345">
        <f>H42+H43</f>
        <v>694</v>
      </c>
      <c r="I44" s="345">
        <f t="shared" si="9"/>
        <v>138</v>
      </c>
      <c r="J44" s="345">
        <f t="shared" si="9"/>
        <v>120</v>
      </c>
      <c r="K44" s="345">
        <f t="shared" si="9"/>
        <v>17</v>
      </c>
      <c r="L44" s="345">
        <f t="shared" si="9"/>
        <v>133</v>
      </c>
      <c r="M44" s="345">
        <f t="shared" si="9"/>
        <v>0</v>
      </c>
      <c r="N44" s="352">
        <f t="shared" si="9"/>
        <v>0</v>
      </c>
    </row>
    <row r="45" ht="13.5" customHeight="1">
      <c r="A45" s="372" t="s">
        <v>202</v>
      </c>
    </row>
    <row r="46" ht="13.5" customHeight="1">
      <c r="A46" s="372" t="s">
        <v>265</v>
      </c>
    </row>
    <row r="47" ht="13.5">
      <c r="A47" s="373"/>
    </row>
  </sheetData>
  <sheetProtection/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I6:J6"/>
    <mergeCell ref="K6:L6"/>
    <mergeCell ref="M6:N6"/>
    <mergeCell ref="A8:A14"/>
    <mergeCell ref="B9:B14"/>
  </mergeCells>
  <printOptions horizontalCentered="1" verticalCentered="1"/>
  <pageMargins left="0.7086614173228347" right="0.2362204724409449" top="0.1968503937007874" bottom="0.2362204724409449" header="0.1968503937007874" footer="0.1968503937007874"/>
  <pageSetup blackAndWhite="1"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今井　貴伸</cp:lastModifiedBy>
  <cp:lastPrinted>2018-08-23T01:29:38Z</cp:lastPrinted>
  <dcterms:created xsi:type="dcterms:W3CDTF">1999-07-06T05:17:05Z</dcterms:created>
  <dcterms:modified xsi:type="dcterms:W3CDTF">2018-10-29T08:36:29Z</dcterms:modified>
  <cp:category/>
  <cp:version/>
  <cp:contentType/>
  <cp:contentStatus/>
</cp:coreProperties>
</file>