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'3.(1)普通会計決算'!$A$1:$I$47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</definedNames>
  <calcPr fullCalcOnLoad="1"/>
</workbook>
</file>

<file path=xl/sharedStrings.xml><?xml version="1.0" encoding="utf-8"?>
<sst xmlns="http://schemas.openxmlformats.org/spreadsheetml/2006/main" count="644" uniqueCount="313">
  <si>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</si>
  <si>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</si>
  <si>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</si>
  <si>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</si>
  <si>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</si>
  <si>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</si>
  <si>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</si>
  <si>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</si>
  <si>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</si>
  <si>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</si>
  <si>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</si>
  <si>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</si>
  <si>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</si>
  <si>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</si>
  <si>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</si>
  <si>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</si>
  <si>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</si>
  <si>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</si>
  <si>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</si>
  <si>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</si>
  <si>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</si>
  <si>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</si>
  <si>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</si>
  <si>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</si>
  <si>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</si>
  <si>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</si>
  <si>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</si>
  <si>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</si>
  <si>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</si>
  <si>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</si>
  <si>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</si>
  <si>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</si>
  <si>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</si>
  <si>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</si>
  <si>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</si>
  <si>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</si>
  <si>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</si>
  <si>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</si>
  <si>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</si>
  <si>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</si>
  <si>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</si>
  <si>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</si>
  <si>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</si>
  <si>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</si>
  <si>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</si>
  <si>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</si>
  <si>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</si>
  <si>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</si>
  <si>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</si>
  <si>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</si>
  <si>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</si>
  <si>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</si>
  <si>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</si>
  <si>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</si>
  <si>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</si>
  <si>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</si>
  <si>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</si>
  <si>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</si>
  <si>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</si>
  <si>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</si>
  <si>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</si>
  <si>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</si>
  <si>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</si>
  <si>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</si>
  <si>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</si>
  <si>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</si>
  <si>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</si>
  <si>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</si>
  <si>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</si>
  <si>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</si>
  <si>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</si>
  <si>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</si>
  <si>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</si>
  <si>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</si>
  <si>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</si>
  <si>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</si>
  <si>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</si>
  <si>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</si>
  <si>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</si>
  <si>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</si>
  <si>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</si>
  <si>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</si>
  <si>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</si>
  <si>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</si>
  <si>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</si>
  <si>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</si>
  <si>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</si>
  <si>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</si>
  <si>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</si>
  <si>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</si>
  <si>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</si>
  <si>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</si>
  <si>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</si>
  <si>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</si>
  <si>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</si>
  <si>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</si>
  <si>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</si>
  <si>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</si>
  <si>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</si>
  <si>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</si>
  <si>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</si>
  <si>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</si>
  <si>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</si>
  <si>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</si>
  <si>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</si>
  <si>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</si>
  <si>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</si>
  <si>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</si>
  <si>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</si>
  <si>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</si>
  <si>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</si>
  <si>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</si>
  <si>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</si>
  <si>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</si>
  <si>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</si>
  <si>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</si>
  <si>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</si>
  <si>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</si>
  <si>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</si>
  <si>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</si>
  <si>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</si>
  <si>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</si>
  <si>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</si>
  <si>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</si>
  <si>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</si>
  <si>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</si>
  <si>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</si>
  <si>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</si>
  <si>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</si>
  <si>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</si>
  <si>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</si>
  <si>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</si>
  <si>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</si>
  <si>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</si>
  <si>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</si>
  <si>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</si>
  <si>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</si>
  <si>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</si>
  <si>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</si>
  <si>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</si>
  <si>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</si>
  <si>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</si>
  <si>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</si>
  <si>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</si>
  <si>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</si>
  <si>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</si>
  <si>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</si>
  <si>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</si>
  <si>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</si>
  <si>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</si>
  <si>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</si>
  <si>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</si>
  <si>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</si>
  <si>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</si>
  <si>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</si>
  <si>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</si>
  <si>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</si>
  <si>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</si>
  <si>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</si>
  <si>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</si>
  <si>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</si>
  <si>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</si>
  <si>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</si>
  <si>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</si>
  <si>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</si>
  <si>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</si>
  <si>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</si>
  <si>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</si>
  <si>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</si>
  <si>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</si>
  <si>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</si>
  <si>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</si>
  <si>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</si>
  <si>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</si>
  <si>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</si>
  <si>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</si>
  <si>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</si>
  <si>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</si>
  <si>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</si>
  <si>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</si>
  <si>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</si>
  <si>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</si>
  <si>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</si>
  <si>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</si>
  <si>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</si>
  <si>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</si>
  <si>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</si>
  <si>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</si>
  <si>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</si>
  <si>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</si>
  <si>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</si>
  <si>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</si>
  <si>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</si>
  <si>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</si>
  <si>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</si>
  <si>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</si>
  <si>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</si>
  <si>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</si>
  <si>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</si>
  <si>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</si>
  <si>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</si>
  <si>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</si>
  <si>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</si>
  <si>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</si>
  <si>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</si>
  <si>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</si>
  <si>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</si>
  <si>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</si>
  <si>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</si>
  <si>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</si>
  <si>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</si>
  <si>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</si>
  <si>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</si>
  <si>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</si>
  <si>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</si>
  <si>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</si>
  <si>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</si>
  <si>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</si>
  <si>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</si>
  <si>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</si>
  <si>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</si>
  <si>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</si>
  <si>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</si>
  <si>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</si>
  <si>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</si>
  <si>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</si>
  <si>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</si>
  <si>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</si>
  <si>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</si>
  <si>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</si>
  <si>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</si>
  <si>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</si>
  <si>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</si>
  <si>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</si>
  <si>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</si>
  <si>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</si>
  <si>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</si>
  <si>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</si>
  <si>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</si>
  <si>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</si>
  <si>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</si>
  <si>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</si>
  <si>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</si>
  <si>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</si>
  <si>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</si>
  <si>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</si>
  <si>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</si>
  <si>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</si>
  <si>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</si>
  <si>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</si>
  <si>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</si>
  <si>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沖縄県</t>
  </si>
  <si>
    <t>病院事業会計</t>
  </si>
  <si>
    <t>水道事業会計</t>
  </si>
  <si>
    <t>工業用水道会計</t>
  </si>
  <si>
    <t>国際物流拠点産業集積地域那覇地区特別会計</t>
  </si>
  <si>
    <t>病院事業会計</t>
  </si>
  <si>
    <t>水道事業会計</t>
  </si>
  <si>
    <t>工業用水道会計</t>
  </si>
  <si>
    <t>下水道事業特別会計</t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</si>
  <si>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</si>
  <si>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</si>
  <si>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</si>
  <si>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</si>
  <si>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29年度</t>
  </si>
  <si>
    <t>下水道事業特別会計</t>
  </si>
  <si>
    <t>中央卸売市場特別会計</t>
  </si>
  <si>
    <t>29年度</t>
  </si>
  <si>
    <t>中城湾港(新港地区)臨海部土地造成事業特別会計</t>
  </si>
  <si>
    <t>29年度</t>
  </si>
  <si>
    <t>宜野湾港整備事業特別会計</t>
  </si>
  <si>
    <t>-</t>
  </si>
  <si>
    <t>団体名</t>
  </si>
  <si>
    <t>沖縄県</t>
  </si>
  <si>
    <t>住宅供給公社</t>
  </si>
  <si>
    <t>土地開発公社</t>
  </si>
  <si>
    <t xml:space="preserve"> 旭橋都市再開発株式会社 </t>
  </si>
  <si>
    <t>沖縄県環境整備センター株式会社</t>
  </si>
  <si>
    <t>-</t>
  </si>
  <si>
    <t>-</t>
  </si>
  <si>
    <t>29年度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</si>
  <si>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</si>
  <si>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</si>
  <si>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</si>
  <si>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</si>
  <si>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</si>
  <si>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</si>
  <si>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</si>
  <si>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</si>
  <si>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中城湾港(新港地区)整備事業特別会計</t>
  </si>
  <si>
    <t>中城湾港マリンタウン特別会計</t>
  </si>
  <si>
    <t>駐車場事業特別会計</t>
  </si>
  <si>
    <t>中城湾港(泡瀬地区)臨海部土地造成事業特別会計</t>
  </si>
  <si>
    <t>沖縄県</t>
  </si>
  <si>
    <t>４.公営企業会計の状況</t>
  </si>
  <si>
    <t>(平成27年度決算ﾍﾞｰｽ）</t>
  </si>
  <si>
    <t>27年度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</si>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</sst>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Font="1" applyBorder="1" applyAlignment="1">
      <alignment horizontal="centerContinuous" vertical="center" wrapText="1"/>
    </xf>
    <xf numFmtId="0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217" fontId="0" fillId="0" borderId="12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6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2" xfId="48" applyNumberFormat="1" applyBorder="1" applyAlignment="1">
      <alignment vertical="center"/>
    </xf>
    <xf numFmtId="218" fontId="0" fillId="0" borderId="20" xfId="48" applyNumberFormat="1" applyBorder="1" applyAlignment="1">
      <alignment vertical="center"/>
    </xf>
    <xf numFmtId="218" fontId="0" fillId="0" borderId="41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35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23" xfId="0" applyNumberFormat="1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41" fontId="11" fillId="0" borderId="23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218" fontId="0" fillId="0" borderId="48" xfId="0" applyNumberFormat="1" applyBorder="1" applyAlignment="1">
      <alignment vertical="center"/>
    </xf>
    <xf numFmtId="218" fontId="0" fillId="0" borderId="28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49" xfId="0" applyNumberFormat="1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41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3" xfId="0" applyNumberFormat="1" applyBorder="1" applyAlignment="1">
      <alignment horizontal="center" vertical="center" shrinkToFit="1"/>
    </xf>
    <xf numFmtId="41" fontId="0" fillId="0" borderId="53" xfId="0" applyNumberFormat="1" applyBorder="1" applyAlignment="1">
      <alignment horizontal="center" vertical="center"/>
    </xf>
    <xf numFmtId="217" fontId="0" fillId="0" borderId="54" xfId="0" applyNumberFormat="1" applyBorder="1" applyAlignment="1">
      <alignment vertical="center"/>
    </xf>
    <xf numFmtId="217" fontId="0" fillId="0" borderId="54" xfId="48" applyNumberFormat="1" applyFill="1" applyBorder="1" applyAlignment="1">
      <alignment horizontal="right" vertical="center"/>
    </xf>
    <xf numFmtId="217" fontId="0" fillId="0" borderId="55" xfId="0" applyNumberFormat="1" applyBorder="1" applyAlignment="1">
      <alignment vertical="center"/>
    </xf>
    <xf numFmtId="217" fontId="0" fillId="0" borderId="55" xfId="48" applyNumberFormat="1" applyBorder="1" applyAlignment="1">
      <alignment horizontal="right" vertical="center"/>
    </xf>
    <xf numFmtId="217" fontId="0" fillId="0" borderId="56" xfId="0" applyNumberFormat="1" applyBorder="1" applyAlignment="1">
      <alignment vertical="center"/>
    </xf>
    <xf numFmtId="217" fontId="0" fillId="0" borderId="56" xfId="48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217" fontId="0" fillId="0" borderId="57" xfId="0" applyNumberFormat="1" applyBorder="1" applyAlignment="1">
      <alignment vertical="center"/>
    </xf>
    <xf numFmtId="217" fontId="0" fillId="0" borderId="57" xfId="48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58" xfId="0" applyNumberFormat="1" applyBorder="1" applyAlignment="1">
      <alignment horizontal="right" vertical="center"/>
    </xf>
    <xf numFmtId="217" fontId="0" fillId="0" borderId="53" xfId="0" applyNumberFormat="1" applyBorder="1" applyAlignment="1">
      <alignment vertical="center"/>
    </xf>
    <xf numFmtId="217" fontId="0" fillId="0" borderId="53" xfId="48" applyNumberFormat="1" applyBorder="1" applyAlignment="1">
      <alignment horizontal="right" vertical="center"/>
    </xf>
    <xf numFmtId="225" fontId="0" fillId="0" borderId="55" xfId="0" applyNumberForma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59" xfId="0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226" fontId="0" fillId="0" borderId="55" xfId="0" applyNumberFormat="1" applyBorder="1" applyAlignment="1">
      <alignment vertical="center"/>
    </xf>
    <xf numFmtId="226" fontId="0" fillId="0" borderId="55" xfId="48" applyNumberFormat="1" applyBorder="1" applyAlignment="1">
      <alignment vertical="center"/>
    </xf>
    <xf numFmtId="218" fontId="0" fillId="0" borderId="55" xfId="0" applyNumberFormat="1" applyBorder="1" applyAlignment="1">
      <alignment vertical="center"/>
    </xf>
    <xf numFmtId="218" fontId="0" fillId="0" borderId="55" xfId="48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218" fontId="0" fillId="0" borderId="57" xfId="0" applyNumberFormat="1" applyBorder="1" applyAlignment="1">
      <alignment vertical="center"/>
    </xf>
    <xf numFmtId="218" fontId="0" fillId="0" borderId="57" xfId="48" applyNumberFormat="1" applyBorder="1" applyAlignment="1">
      <alignment vertical="center"/>
    </xf>
    <xf numFmtId="41" fontId="0" fillId="0" borderId="58" xfId="0" applyNumberFormat="1" applyBorder="1" applyAlignment="1">
      <alignment vertical="center"/>
    </xf>
    <xf numFmtId="218" fontId="0" fillId="0" borderId="53" xfId="0" applyNumberFormat="1" applyBorder="1" applyAlignment="1">
      <alignment vertical="center"/>
    </xf>
    <xf numFmtId="218" fontId="0" fillId="0" borderId="53" xfId="48" applyNumberFormat="1" applyBorder="1" applyAlignment="1">
      <alignment vertical="center"/>
    </xf>
    <xf numFmtId="218" fontId="0" fillId="0" borderId="57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0" fillId="0" borderId="30" xfId="0" applyNumberFormat="1" applyFill="1" applyBorder="1" applyAlignment="1">
      <alignment horizontal="left" vertical="center"/>
    </xf>
    <xf numFmtId="41" fontId="0" fillId="0" borderId="29" xfId="0" applyNumberFormat="1" applyFill="1" applyBorder="1" applyAlignment="1">
      <alignment horizontal="left" vertical="center"/>
    </xf>
    <xf numFmtId="217" fontId="0" fillId="0" borderId="30" xfId="48" applyNumberForma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30" xfId="48" applyNumberFormat="1" applyFont="1" applyBorder="1" applyAlignment="1">
      <alignment horizontal="right" vertical="center"/>
    </xf>
    <xf numFmtId="217" fontId="0" fillId="0" borderId="27" xfId="48" applyNumberFormat="1" applyFill="1" applyBorder="1" applyAlignment="1">
      <alignment vertical="center"/>
    </xf>
    <xf numFmtId="217" fontId="0" fillId="0" borderId="61" xfId="48" applyNumberFormat="1" applyFill="1" applyBorder="1" applyAlignment="1">
      <alignment vertical="center"/>
    </xf>
    <xf numFmtId="217" fontId="0" fillId="0" borderId="48" xfId="48" applyNumberFormat="1" applyFill="1" applyBorder="1" applyAlignment="1">
      <alignment vertical="center"/>
    </xf>
    <xf numFmtId="217" fontId="0" fillId="0" borderId="28" xfId="48" applyNumberFormat="1" applyFont="1" applyFill="1" applyBorder="1" applyAlignment="1" quotePrefix="1">
      <alignment horizontal="right" vertical="center"/>
    </xf>
    <xf numFmtId="217" fontId="0" fillId="0" borderId="47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23" xfId="0" applyNumberFormat="1" applyFill="1" applyBorder="1" applyAlignment="1" quotePrefix="1">
      <alignment horizontal="right" vertical="center"/>
    </xf>
    <xf numFmtId="41" fontId="0" fillId="0" borderId="18" xfId="0" applyNumberFormat="1" applyFill="1" applyBorder="1" applyAlignment="1">
      <alignment horizontal="centerContinuous" vertical="center"/>
    </xf>
    <xf numFmtId="41" fontId="0" fillId="0" borderId="19" xfId="0" applyNumberFormat="1" applyFill="1" applyBorder="1" applyAlignment="1">
      <alignment horizontal="centerContinuous" vertical="center"/>
    </xf>
    <xf numFmtId="218" fontId="0" fillId="0" borderId="35" xfId="48" applyNumberFormat="1" applyFont="1" applyBorder="1" applyAlignment="1">
      <alignment horizontal="right" vertical="center"/>
    </xf>
    <xf numFmtId="218" fontId="0" fillId="0" borderId="62" xfId="48" applyNumberFormat="1" applyBorder="1" applyAlignment="1">
      <alignment vertical="center"/>
    </xf>
    <xf numFmtId="218" fontId="0" fillId="0" borderId="23" xfId="48" applyNumberFormat="1" applyFont="1" applyBorder="1" applyAlignment="1">
      <alignment horizontal="right" vertical="center"/>
    </xf>
    <xf numFmtId="217" fontId="0" fillId="0" borderId="25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18" xfId="48" applyNumberFormat="1" applyFill="1" applyBorder="1" applyAlignment="1">
      <alignment vertical="center"/>
    </xf>
    <xf numFmtId="217" fontId="0" fillId="0" borderId="39" xfId="48" applyNumberFormat="1" applyFont="1" applyFill="1" applyBorder="1" applyAlignment="1" quotePrefix="1">
      <alignment horizontal="right" vertical="center"/>
    </xf>
    <xf numFmtId="217" fontId="0" fillId="0" borderId="26" xfId="48" applyNumberFormat="1" applyFill="1" applyBorder="1" applyAlignment="1">
      <alignment vertical="center"/>
    </xf>
    <xf numFmtId="217" fontId="0" fillId="33" borderId="30" xfId="48" applyNumberFormat="1" applyFill="1" applyBorder="1" applyAlignment="1">
      <alignment vertical="center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41" fontId="0" fillId="0" borderId="22" xfId="0" applyNumberForma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217" fontId="0" fillId="0" borderId="48" xfId="48" applyNumberFormat="1" applyFill="1" applyBorder="1" applyAlignment="1">
      <alignment vertical="center"/>
    </xf>
    <xf numFmtId="217" fontId="0" fillId="0" borderId="61" xfId="0" applyNumberFormat="1" applyFill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63" xfId="0" applyNumberFormat="1" applyBorder="1" applyAlignment="1">
      <alignment horizontal="center" vertical="center" textRotation="255"/>
    </xf>
    <xf numFmtId="203" fontId="0" fillId="0" borderId="18" xfId="0" applyNumberFormat="1" applyFont="1" applyFill="1" applyBorder="1" applyAlignment="1">
      <alignment horizontal="center" vertical="center" shrinkToFit="1"/>
    </xf>
    <xf numFmtId="203" fontId="0" fillId="0" borderId="58" xfId="0" applyNumberFormat="1" applyFont="1" applyFill="1" applyBorder="1" applyAlignment="1">
      <alignment horizontal="center" vertical="center" shrinkToFit="1"/>
    </xf>
    <xf numFmtId="41" fontId="0" fillId="0" borderId="18" xfId="0" applyNumberFormat="1" applyFill="1" applyBorder="1" applyAlignment="1">
      <alignment horizontal="center" vertical="center"/>
    </xf>
    <xf numFmtId="41" fontId="0" fillId="0" borderId="58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 shrinkToFit="1"/>
    </xf>
    <xf numFmtId="41" fontId="0" fillId="0" borderId="58" xfId="0" applyNumberForma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3" fillId="0" borderId="10" xfId="60" applyNumberFormat="1" applyFont="1" applyFill="1" applyBorder="1" applyAlignment="1">
      <alignment horizontal="distributed" vertical="center"/>
      <protection/>
    </xf>
    <xf numFmtId="0" fontId="13" fillId="0" borderId="11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224" fontId="16" fillId="0" borderId="63" xfId="48" applyNumberFormat="1" applyFont="1" applyFill="1" applyBorder="1" applyAlignment="1">
      <alignment vertical="center" textRotation="255"/>
    </xf>
    <xf numFmtId="41" fontId="0" fillId="0" borderId="10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right" vertical="center"/>
    </xf>
    <xf numFmtId="217" fontId="0" fillId="0" borderId="10" xfId="48" applyNumberFormat="1" applyFill="1" applyBorder="1" applyAlignment="1">
      <alignment vertical="center"/>
    </xf>
    <xf numFmtId="217" fontId="0" fillId="0" borderId="67" xfId="48" applyNumberFormat="1" applyFill="1" applyBorder="1" applyAlignment="1">
      <alignment vertical="center"/>
    </xf>
    <xf numFmtId="217" fontId="0" fillId="0" borderId="42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6" fillId="0" borderId="64" xfId="48" applyNumberFormat="1" applyFont="1" applyFill="1" applyBorder="1" applyAlignment="1">
      <alignment vertical="center" textRotation="255"/>
    </xf>
    <xf numFmtId="41" fontId="0" fillId="0" borderId="20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right" vertical="center"/>
    </xf>
    <xf numFmtId="217" fontId="0" fillId="0" borderId="20" xfId="48" applyNumberFormat="1" applyFill="1" applyBorder="1" applyAlignment="1">
      <alignment vertical="center"/>
    </xf>
    <xf numFmtId="217" fontId="0" fillId="0" borderId="35" xfId="48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59" xfId="0" applyNumberFormat="1" applyFill="1" applyBorder="1" applyAlignment="1">
      <alignment horizontal="left" vertical="center"/>
    </xf>
    <xf numFmtId="41" fontId="0" fillId="0" borderId="60" xfId="0" applyNumberFormat="1" applyFill="1" applyBorder="1" applyAlignment="1">
      <alignment horizontal="right" vertical="center"/>
    </xf>
    <xf numFmtId="217" fontId="0" fillId="0" borderId="13" xfId="48" applyNumberFormat="1" applyFill="1" applyBorder="1" applyAlignment="1">
      <alignment vertical="center"/>
    </xf>
    <xf numFmtId="217" fontId="0" fillId="0" borderId="62" xfId="48" applyNumberFormat="1" applyFill="1" applyBorder="1" applyAlignment="1">
      <alignment vertical="center"/>
    </xf>
    <xf numFmtId="217" fontId="0" fillId="0" borderId="6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horizontal="left"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217" fontId="0" fillId="0" borderId="37" xfId="48" applyNumberFormat="1" applyFill="1" applyBorder="1" applyAlignment="1">
      <alignment vertical="center"/>
    </xf>
    <xf numFmtId="217" fontId="0" fillId="0" borderId="22" xfId="48" applyNumberForma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0" fontId="0" fillId="0" borderId="35" xfId="0" applyNumberFormat="1" applyFill="1" applyBorder="1" applyAlignment="1">
      <alignment horizontal="center" vertical="center"/>
    </xf>
    <xf numFmtId="217" fontId="0" fillId="0" borderId="39" xfId="0" applyNumberFormat="1" applyFill="1" applyBorder="1" applyAlignment="1" quotePrefix="1">
      <alignment horizontal="right" vertical="center"/>
    </xf>
    <xf numFmtId="217" fontId="0" fillId="0" borderId="35" xfId="48" applyNumberFormat="1" applyFont="1" applyFill="1" applyBorder="1" applyAlignment="1" quotePrefix="1">
      <alignment horizontal="right" vertical="center"/>
    </xf>
    <xf numFmtId="224" fontId="16" fillId="0" borderId="65" xfId="48" applyNumberFormat="1" applyFont="1" applyFill="1" applyBorder="1" applyAlignment="1">
      <alignment vertical="center" textRotation="255"/>
    </xf>
    <xf numFmtId="41" fontId="0" fillId="0" borderId="14" xfId="0" applyNumberFormat="1" applyFill="1" applyBorder="1" applyAlignment="1">
      <alignment horizontal="left" vertical="center"/>
    </xf>
    <xf numFmtId="0" fontId="0" fillId="0" borderId="33" xfId="0" applyNumberFormat="1" applyFill="1" applyBorder="1" applyAlignment="1">
      <alignment horizontal="center" vertical="center"/>
    </xf>
    <xf numFmtId="217" fontId="0" fillId="0" borderId="26" xfId="48" applyNumberFormat="1" applyFont="1" applyFill="1" applyBorder="1" applyAlignment="1" quotePrefix="1">
      <alignment horizontal="right" vertical="center"/>
    </xf>
    <xf numFmtId="217" fontId="0" fillId="0" borderId="15" xfId="48" applyNumberFormat="1" applyFont="1" applyFill="1" applyBorder="1" applyAlignment="1" quotePrefix="1">
      <alignment horizontal="right" vertical="center"/>
    </xf>
    <xf numFmtId="217" fontId="0" fillId="0" borderId="66" xfId="48" applyNumberFormat="1" applyFont="1" applyFill="1" applyBorder="1" applyAlignment="1" quotePrefix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44" xfId="0" applyNumberFormat="1" applyFill="1" applyBorder="1" applyAlignment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217" fontId="0" fillId="0" borderId="37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0" fontId="0" fillId="0" borderId="60" xfId="0" applyFill="1" applyBorder="1" applyAlignment="1">
      <alignment horizontal="right" vertical="center"/>
    </xf>
    <xf numFmtId="217" fontId="0" fillId="0" borderId="13" xfId="0" applyNumberFormat="1" applyFill="1" applyBorder="1" applyAlignment="1">
      <alignment vertical="center"/>
    </xf>
    <xf numFmtId="217" fontId="0" fillId="0" borderId="17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3" fillId="0" borderId="10" xfId="0" applyNumberFormat="1" applyFont="1" applyFill="1" applyBorder="1" applyAlignment="1">
      <alignment horizontal="distributed" vertical="center"/>
    </xf>
    <xf numFmtId="0" fontId="13" fillId="0" borderId="11" xfId="0" applyNumberFormat="1" applyFont="1" applyFill="1" applyBorder="1" applyAlignment="1">
      <alignment horizontal="distributed" vertical="center"/>
    </xf>
    <xf numFmtId="0" fontId="13" fillId="0" borderId="42" xfId="0" applyNumberFormat="1" applyFont="1" applyFill="1" applyBorder="1" applyAlignment="1">
      <alignment horizontal="distributed" vertical="center"/>
    </xf>
    <xf numFmtId="203" fontId="0" fillId="0" borderId="0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>
      <alignment horizontal="distributed" vertical="center"/>
    </xf>
    <xf numFmtId="0" fontId="13" fillId="0" borderId="33" xfId="0" applyNumberFormat="1" applyFont="1" applyFill="1" applyBorder="1" applyAlignment="1">
      <alignment horizontal="distributed" vertical="center"/>
    </xf>
    <xf numFmtId="203" fontId="0" fillId="0" borderId="21" xfId="0" applyNumberFormat="1" applyFont="1" applyFill="1" applyBorder="1" applyAlignment="1">
      <alignment horizontal="center" vertical="center"/>
    </xf>
    <xf numFmtId="203" fontId="0" fillId="0" borderId="33" xfId="0" applyNumberFormat="1" applyFont="1" applyFill="1" applyBorder="1" applyAlignment="1">
      <alignment horizontal="center" vertical="center"/>
    </xf>
    <xf numFmtId="203" fontId="0" fillId="0" borderId="28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0" xfId="48" applyNumberForma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64" xfId="61" applyFont="1" applyFill="1" applyBorder="1" applyAlignment="1">
      <alignment vertical="center" textRotation="255"/>
      <protection/>
    </xf>
    <xf numFmtId="41" fontId="0" fillId="0" borderId="34" xfId="0" applyNumberFormat="1" applyFill="1" applyBorder="1" applyAlignment="1">
      <alignment horizontal="right" vertical="center"/>
    </xf>
    <xf numFmtId="217" fontId="0" fillId="0" borderId="34" xfId="48" applyNumberFormat="1" applyFill="1" applyBorder="1" applyAlignment="1">
      <alignment vertical="center"/>
    </xf>
    <xf numFmtId="41" fontId="0" fillId="0" borderId="62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right" vertical="center"/>
    </xf>
    <xf numFmtId="217" fontId="0" fillId="0" borderId="29" xfId="48" applyNumberFormat="1" applyFill="1" applyBorder="1" applyAlignment="1">
      <alignment vertical="center"/>
    </xf>
    <xf numFmtId="41" fontId="0" fillId="0" borderId="62" xfId="0" applyNumberFormat="1" applyFill="1" applyBorder="1" applyAlignment="1">
      <alignment horizontal="left" vertical="center"/>
    </xf>
    <xf numFmtId="41" fontId="0" fillId="0" borderId="59" xfId="0" applyNumberFormat="1" applyFill="1" applyBorder="1" applyAlignment="1">
      <alignment horizontal="right" vertical="center"/>
    </xf>
    <xf numFmtId="217" fontId="0" fillId="0" borderId="59" xfId="48" applyNumberFormat="1" applyFill="1" applyBorder="1" applyAlignment="1">
      <alignment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0" fontId="14" fillId="0" borderId="65" xfId="61" applyFont="1" applyFill="1" applyBorder="1" applyAlignment="1">
      <alignment vertical="center" textRotation="255"/>
      <protection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right" vertical="center"/>
    </xf>
    <xf numFmtId="0" fontId="14" fillId="0" borderId="64" xfId="61" applyFont="1" applyFill="1" applyBorder="1" applyAlignment="1">
      <alignment vertical="center"/>
      <protection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0" fillId="0" borderId="23" xfId="48" applyNumberFormat="1" applyFont="1" applyFill="1" applyBorder="1" applyAlignment="1" quotePrefix="1">
      <alignment horizontal="right" vertical="center"/>
    </xf>
    <xf numFmtId="0" fontId="14" fillId="0" borderId="65" xfId="61" applyFont="1" applyFill="1" applyBorder="1" applyAlignment="1">
      <alignment vertical="center"/>
      <protection/>
    </xf>
    <xf numFmtId="224" fontId="16" fillId="0" borderId="12" xfId="48" applyNumberFormat="1" applyFont="1" applyFill="1" applyBorder="1" applyAlignment="1">
      <alignment vertical="center" textRotation="255"/>
    </xf>
    <xf numFmtId="41" fontId="0" fillId="0" borderId="18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217" fontId="0" fillId="0" borderId="68" xfId="48" applyNumberFormat="1" applyFill="1" applyBorder="1" applyAlignment="1">
      <alignment vertical="center"/>
    </xf>
    <xf numFmtId="0" fontId="14" fillId="0" borderId="12" xfId="61" applyFont="1" applyFill="1" applyBorder="1" applyAlignment="1">
      <alignment vertical="center"/>
      <protection/>
    </xf>
    <xf numFmtId="0" fontId="14" fillId="0" borderId="14" xfId="61" applyFont="1" applyFill="1" applyBorder="1" applyAlignment="1">
      <alignment vertical="center"/>
      <protection/>
    </xf>
    <xf numFmtId="217" fontId="0" fillId="0" borderId="15" xfId="48" applyNumberFormat="1" applyFill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217" fontId="0" fillId="0" borderId="29" xfId="0" applyNumberFormat="1" applyFill="1" applyBorder="1" applyAlignment="1" quotePrefix="1">
      <alignment horizontal="right" vertical="center"/>
    </xf>
    <xf numFmtId="217" fontId="0" fillId="0" borderId="20" xfId="0" applyNumberFormat="1" applyFill="1" applyBorder="1" applyAlignment="1" quotePrefix="1">
      <alignment horizontal="right" vertical="center"/>
    </xf>
    <xf numFmtId="217" fontId="0" fillId="0" borderId="17" xfId="48" applyNumberFormat="1" applyFill="1" applyBorder="1" applyAlignment="1">
      <alignment vertical="center"/>
    </xf>
    <xf numFmtId="217" fontId="0" fillId="0" borderId="61" xfId="48" applyNumberFormat="1" applyFill="1" applyBorder="1" applyAlignment="1">
      <alignment vertical="center"/>
    </xf>
    <xf numFmtId="217" fontId="0" fillId="0" borderId="18" xfId="48" applyNumberFormat="1" applyFont="1" applyFill="1" applyBorder="1" applyAlignment="1">
      <alignment horizontal="right" vertical="center"/>
    </xf>
    <xf numFmtId="217" fontId="0" fillId="0" borderId="26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217" fontId="0" fillId="0" borderId="11" xfId="48" applyNumberFormat="1" applyFill="1" applyBorder="1" applyAlignment="1">
      <alignment vertical="center"/>
    </xf>
    <xf numFmtId="203" fontId="0" fillId="0" borderId="18" xfId="0" applyNumberFormat="1" applyFont="1" applyFill="1" applyBorder="1" applyAlignment="1">
      <alignment horizontal="center" vertical="center"/>
    </xf>
    <xf numFmtId="203" fontId="0" fillId="0" borderId="5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Continuous" vertical="center"/>
    </xf>
    <xf numFmtId="41" fontId="4" fillId="0" borderId="15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Continuous" vertical="center"/>
    </xf>
    <xf numFmtId="41" fontId="0" fillId="0" borderId="36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47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textRotation="255"/>
    </xf>
    <xf numFmtId="41" fontId="0" fillId="0" borderId="49" xfId="0" applyNumberFormat="1" applyFont="1" applyFill="1" applyBorder="1" applyAlignment="1">
      <alignment vertical="center"/>
    </xf>
    <xf numFmtId="0" fontId="0" fillId="0" borderId="50" xfId="0" applyFill="1" applyBorder="1" applyAlignment="1">
      <alignment horizontal="distributed" vertical="center"/>
    </xf>
    <xf numFmtId="217" fontId="0" fillId="0" borderId="69" xfId="48" applyNumberFormat="1" applyFill="1" applyBorder="1" applyAlignment="1">
      <alignment horizontal="center" vertical="center"/>
    </xf>
    <xf numFmtId="217" fontId="0" fillId="0" borderId="70" xfId="48" applyNumberFormat="1" applyFill="1" applyBorder="1" applyAlignment="1">
      <alignment horizontal="center" vertical="center"/>
    </xf>
    <xf numFmtId="217" fontId="0" fillId="0" borderId="46" xfId="48" applyNumberForma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textRotation="255"/>
    </xf>
    <xf numFmtId="41" fontId="0" fillId="0" borderId="18" xfId="0" applyNumberFormat="1" applyFill="1" applyBorder="1" applyAlignment="1">
      <alignment horizontal="left" vertical="center"/>
    </xf>
    <xf numFmtId="41" fontId="0" fillId="0" borderId="19" xfId="0" applyNumberFormat="1" applyFill="1" applyBorder="1" applyAlignment="1">
      <alignment horizontal="left" vertical="center"/>
    </xf>
    <xf numFmtId="217" fontId="0" fillId="0" borderId="17" xfId="48" applyNumberFormat="1" applyFill="1" applyBorder="1" applyAlignment="1">
      <alignment horizontal="center" vertical="center"/>
    </xf>
    <xf numFmtId="217" fontId="0" fillId="0" borderId="62" xfId="48" applyNumberFormat="1" applyFill="1" applyBorder="1" applyAlignment="1">
      <alignment horizontal="center" vertical="center"/>
    </xf>
    <xf numFmtId="217" fontId="0" fillId="0" borderId="61" xfId="48" applyNumberFormat="1" applyFill="1" applyBorder="1" applyAlignment="1">
      <alignment horizontal="center" vertical="center"/>
    </xf>
    <xf numFmtId="217" fontId="0" fillId="0" borderId="39" xfId="48" applyNumberFormat="1" applyFill="1" applyBorder="1" applyAlignment="1">
      <alignment horizontal="center" vertical="center"/>
    </xf>
    <xf numFmtId="217" fontId="0" fillId="0" borderId="20" xfId="48" applyNumberFormat="1" applyFill="1" applyBorder="1" applyAlignment="1">
      <alignment horizontal="center" vertical="center"/>
    </xf>
    <xf numFmtId="217" fontId="0" fillId="0" borderId="23" xfId="48" applyNumberForma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textRotation="255"/>
    </xf>
    <xf numFmtId="217" fontId="0" fillId="0" borderId="26" xfId="48" applyNumberFormat="1" applyFill="1" applyBorder="1" applyAlignment="1">
      <alignment horizontal="center" vertical="center"/>
    </xf>
    <xf numFmtId="217" fontId="0" fillId="0" borderId="21" xfId="48" applyNumberFormat="1" applyFill="1" applyBorder="1" applyAlignment="1">
      <alignment horizontal="center" vertical="center"/>
    </xf>
    <xf numFmtId="217" fontId="0" fillId="0" borderId="28" xfId="48" applyNumberFormat="1" applyFill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 textRotation="255"/>
    </xf>
    <xf numFmtId="217" fontId="0" fillId="0" borderId="71" xfId="48" applyNumberFormat="1" applyFill="1" applyBorder="1" applyAlignment="1">
      <alignment vertical="center"/>
    </xf>
    <xf numFmtId="217" fontId="0" fillId="0" borderId="72" xfId="48" applyNumberFormat="1" applyFill="1" applyBorder="1" applyAlignment="1">
      <alignment vertical="center"/>
    </xf>
    <xf numFmtId="217" fontId="0" fillId="0" borderId="66" xfId="48" applyNumberForma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1" xfId="48" applyNumberFormat="1" applyFill="1" applyBorder="1" applyAlignment="1">
      <alignment vertical="center"/>
    </xf>
    <xf numFmtId="217" fontId="0" fillId="0" borderId="49" xfId="48" applyNumberFormat="1" applyFill="1" applyBorder="1" applyAlignment="1">
      <alignment vertical="center"/>
    </xf>
    <xf numFmtId="41" fontId="0" fillId="0" borderId="19" xfId="0" applyNumberFormat="1" applyFill="1" applyBorder="1" applyAlignment="1" quotePrefix="1">
      <alignment horizontal="right" vertical="center"/>
    </xf>
    <xf numFmtId="41" fontId="0" fillId="0" borderId="29" xfId="0" applyNumberFormat="1" applyFill="1" applyBorder="1" applyAlignment="1" quotePrefix="1">
      <alignment horizontal="right" vertical="center"/>
    </xf>
    <xf numFmtId="41" fontId="0" fillId="0" borderId="15" xfId="0" applyNumberFormat="1" applyFill="1" applyBorder="1" applyAlignment="1" quotePrefix="1">
      <alignment horizontal="right" vertical="center"/>
    </xf>
    <xf numFmtId="217" fontId="0" fillId="0" borderId="41" xfId="48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17" fillId="0" borderId="30" xfId="0" applyNumberFormat="1" applyFont="1" applyFill="1" applyBorder="1" applyAlignment="1">
      <alignment horizontal="right" vertical="center"/>
    </xf>
    <xf numFmtId="41" fontId="17" fillId="0" borderId="3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21" sqref="H2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47" t="s">
        <v>0</v>
      </c>
      <c r="B1" s="47"/>
      <c r="C1" s="47"/>
      <c r="D1" s="47"/>
      <c r="E1" s="82" t="s">
        <v>251</v>
      </c>
      <c r="F1" s="1"/>
    </row>
    <row r="3" ht="14.25">
      <c r="A3" s="23" t="s">
        <v>93</v>
      </c>
    </row>
    <row r="5" spans="1:5" ht="13.5">
      <c r="A5" s="48" t="s">
        <v>237</v>
      </c>
      <c r="B5" s="48"/>
      <c r="C5" s="48"/>
      <c r="D5" s="48"/>
      <c r="E5" s="4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238</v>
      </c>
      <c r="G7" s="19"/>
      <c r="H7" s="29" t="s">
        <v>2</v>
      </c>
      <c r="I7" s="31" t="s">
        <v>22</v>
      </c>
    </row>
    <row r="8" spans="1:9" ht="16.5" customHeight="1">
      <c r="A8" s="49"/>
      <c r="B8" s="50"/>
      <c r="C8" s="50"/>
      <c r="D8" s="50"/>
      <c r="E8" s="50"/>
      <c r="F8" s="16" t="s">
        <v>91</v>
      </c>
      <c r="G8" s="22" t="s">
        <v>3</v>
      </c>
      <c r="H8" s="30"/>
      <c r="I8" s="32"/>
    </row>
    <row r="9" spans="1:11" ht="18" customHeight="1">
      <c r="A9" s="169" t="s">
        <v>88</v>
      </c>
      <c r="B9" s="169" t="s">
        <v>90</v>
      </c>
      <c r="C9" s="45" t="s">
        <v>4</v>
      </c>
      <c r="D9" s="46"/>
      <c r="E9" s="46"/>
      <c r="F9" s="52">
        <v>138656</v>
      </c>
      <c r="G9" s="62">
        <f>F9/$F$27*100</f>
        <v>19.444526248623937</v>
      </c>
      <c r="H9" s="53">
        <v>138641</v>
      </c>
      <c r="I9" s="67">
        <f>(F9/H9-1)*100</f>
        <v>0.010819310305021368</v>
      </c>
      <c r="K9" s="86"/>
    </row>
    <row r="10" spans="1:9" ht="18" customHeight="1">
      <c r="A10" s="170"/>
      <c r="B10" s="170"/>
      <c r="C10" s="7"/>
      <c r="D10" s="42" t="s">
        <v>23</v>
      </c>
      <c r="E10" s="43"/>
      <c r="F10" s="54">
        <v>40674</v>
      </c>
      <c r="G10" s="63">
        <f aca="true" t="shared" si="0" ref="G10:G27">F10/$F$27*100</f>
        <v>5.703948337154757</v>
      </c>
      <c r="H10" s="55">
        <v>39758</v>
      </c>
      <c r="I10" s="68">
        <f aca="true" t="shared" si="1" ref="I10:I27">(F10/H10-1)*100</f>
        <v>2.303938829921015</v>
      </c>
    </row>
    <row r="11" spans="1:9" ht="18" customHeight="1">
      <c r="A11" s="170"/>
      <c r="B11" s="170"/>
      <c r="C11" s="7"/>
      <c r="D11" s="15"/>
      <c r="E11" s="20" t="s">
        <v>24</v>
      </c>
      <c r="F11" s="168">
        <v>34533</v>
      </c>
      <c r="G11" s="64">
        <f t="shared" si="0"/>
        <v>4.842760680704264</v>
      </c>
      <c r="H11" s="57">
        <v>33088</v>
      </c>
      <c r="I11" s="69">
        <f t="shared" si="1"/>
        <v>4.367142166344284</v>
      </c>
    </row>
    <row r="12" spans="1:9" ht="18" customHeight="1">
      <c r="A12" s="170"/>
      <c r="B12" s="170"/>
      <c r="C12" s="7"/>
      <c r="D12" s="15"/>
      <c r="E12" s="20" t="s">
        <v>25</v>
      </c>
      <c r="F12" s="168">
        <v>3130</v>
      </c>
      <c r="G12" s="64">
        <f t="shared" si="0"/>
        <v>0.43893785453347073</v>
      </c>
      <c r="H12" s="57">
        <v>2833</v>
      </c>
      <c r="I12" s="69">
        <f t="shared" si="1"/>
        <v>10.483586304271086</v>
      </c>
    </row>
    <row r="13" spans="1:9" ht="18" customHeight="1">
      <c r="A13" s="170"/>
      <c r="B13" s="170"/>
      <c r="C13" s="7"/>
      <c r="D13" s="28"/>
      <c r="E13" s="20" t="s">
        <v>26</v>
      </c>
      <c r="F13" s="56">
        <v>178</v>
      </c>
      <c r="G13" s="64">
        <f t="shared" si="0"/>
        <v>0.024961961056536038</v>
      </c>
      <c r="H13" s="57">
        <v>373</v>
      </c>
      <c r="I13" s="69">
        <f t="shared" si="1"/>
        <v>-52.27882037533512</v>
      </c>
    </row>
    <row r="14" spans="1:9" ht="18" customHeight="1">
      <c r="A14" s="170"/>
      <c r="B14" s="170"/>
      <c r="C14" s="7"/>
      <c r="D14" s="51" t="s">
        <v>27</v>
      </c>
      <c r="E14" s="41"/>
      <c r="F14" s="52">
        <v>24947</v>
      </c>
      <c r="G14" s="62">
        <f t="shared" si="0"/>
        <v>3.4984609127944073</v>
      </c>
      <c r="H14" s="53">
        <v>23331</v>
      </c>
      <c r="I14" s="70">
        <f t="shared" si="1"/>
        <v>6.926406926406936</v>
      </c>
    </row>
    <row r="15" spans="1:9" ht="18" customHeight="1">
      <c r="A15" s="170"/>
      <c r="B15" s="170"/>
      <c r="C15" s="7"/>
      <c r="D15" s="15"/>
      <c r="E15" s="20" t="s">
        <v>28</v>
      </c>
      <c r="F15" s="56">
        <v>1554</v>
      </c>
      <c r="G15" s="64">
        <f t="shared" si="0"/>
        <v>0.21792633416773594</v>
      </c>
      <c r="H15" s="57">
        <v>1420</v>
      </c>
      <c r="I15" s="69">
        <f t="shared" si="1"/>
        <v>9.436619718309869</v>
      </c>
    </row>
    <row r="16" spans="1:11" ht="18" customHeight="1">
      <c r="A16" s="170"/>
      <c r="B16" s="170"/>
      <c r="C16" s="7"/>
      <c r="D16" s="15"/>
      <c r="E16" s="24" t="s">
        <v>29</v>
      </c>
      <c r="F16" s="54">
        <v>23393</v>
      </c>
      <c r="G16" s="63">
        <f t="shared" si="0"/>
        <v>3.2805345786266713</v>
      </c>
      <c r="H16" s="55">
        <v>21911</v>
      </c>
      <c r="I16" s="68">
        <f t="shared" si="1"/>
        <v>6.763725982383284</v>
      </c>
      <c r="K16" s="87"/>
    </row>
    <row r="17" spans="1:9" ht="18" customHeight="1">
      <c r="A17" s="170"/>
      <c r="B17" s="170"/>
      <c r="C17" s="7"/>
      <c r="D17" s="172" t="s">
        <v>30</v>
      </c>
      <c r="E17" s="173"/>
      <c r="F17" s="54">
        <v>43717</v>
      </c>
      <c r="G17" s="63">
        <f t="shared" si="0"/>
        <v>6.130685682632505</v>
      </c>
      <c r="H17" s="55">
        <v>46778</v>
      </c>
      <c r="I17" s="68">
        <f t="shared" si="1"/>
        <v>-6.543674376843811</v>
      </c>
    </row>
    <row r="18" spans="1:9" ht="18" customHeight="1">
      <c r="A18" s="170"/>
      <c r="B18" s="170"/>
      <c r="C18" s="7"/>
      <c r="D18" s="174" t="s">
        <v>94</v>
      </c>
      <c r="E18" s="175"/>
      <c r="F18" s="56">
        <v>3825</v>
      </c>
      <c r="G18" s="64">
        <f t="shared" si="0"/>
        <v>0.5364016912429794</v>
      </c>
      <c r="H18" s="57">
        <v>3808</v>
      </c>
      <c r="I18" s="69">
        <f t="shared" si="1"/>
        <v>0.44642857142858094</v>
      </c>
    </row>
    <row r="19" spans="1:26" ht="18" customHeight="1">
      <c r="A19" s="170"/>
      <c r="B19" s="170"/>
      <c r="C19" s="10"/>
      <c r="D19" s="174" t="s">
        <v>95</v>
      </c>
      <c r="E19" s="175"/>
      <c r="F19" s="145">
        <v>0</v>
      </c>
      <c r="G19" s="64">
        <f t="shared" si="0"/>
        <v>0</v>
      </c>
      <c r="H19" s="57">
        <v>0</v>
      </c>
      <c r="I19" s="69" t="e">
        <f t="shared" si="1"/>
        <v>#DIV/0!</v>
      </c>
      <c r="Z19" s="2" t="s">
        <v>96</v>
      </c>
    </row>
    <row r="20" spans="1:9" ht="18" customHeight="1">
      <c r="A20" s="170"/>
      <c r="B20" s="170"/>
      <c r="C20" s="34" t="s">
        <v>5</v>
      </c>
      <c r="D20" s="33"/>
      <c r="E20" s="33"/>
      <c r="F20" s="56">
        <v>20603</v>
      </c>
      <c r="G20" s="64">
        <f t="shared" si="0"/>
        <v>2.8892768744259096</v>
      </c>
      <c r="H20" s="57">
        <v>19951</v>
      </c>
      <c r="I20" s="69">
        <f t="shared" si="1"/>
        <v>3.2680066162097177</v>
      </c>
    </row>
    <row r="21" spans="1:9" ht="18" customHeight="1">
      <c r="A21" s="170"/>
      <c r="B21" s="170"/>
      <c r="C21" s="34" t="s">
        <v>6</v>
      </c>
      <c r="D21" s="33"/>
      <c r="E21" s="33"/>
      <c r="F21" s="56">
        <v>206550</v>
      </c>
      <c r="G21" s="64">
        <f t="shared" si="0"/>
        <v>28.96569132712089</v>
      </c>
      <c r="H21" s="57">
        <v>206550</v>
      </c>
      <c r="I21" s="69">
        <f t="shared" si="1"/>
        <v>0</v>
      </c>
    </row>
    <row r="22" spans="1:9" ht="18" customHeight="1">
      <c r="A22" s="170"/>
      <c r="B22" s="170"/>
      <c r="C22" s="34" t="s">
        <v>31</v>
      </c>
      <c r="D22" s="33"/>
      <c r="E22" s="33"/>
      <c r="F22" s="56">
        <v>15186</v>
      </c>
      <c r="G22" s="64">
        <f t="shared" si="0"/>
        <v>2.1296198910368327</v>
      </c>
      <c r="H22" s="57">
        <v>15040</v>
      </c>
      <c r="I22" s="69">
        <f t="shared" si="1"/>
        <v>0.9707446808510545</v>
      </c>
    </row>
    <row r="23" spans="1:9" ht="18" customHeight="1">
      <c r="A23" s="170"/>
      <c r="B23" s="170"/>
      <c r="C23" s="34" t="s">
        <v>7</v>
      </c>
      <c r="D23" s="33"/>
      <c r="E23" s="33"/>
      <c r="F23" s="56">
        <v>208604</v>
      </c>
      <c r="G23" s="64">
        <f t="shared" si="0"/>
        <v>29.25373552942496</v>
      </c>
      <c r="H23" s="57">
        <v>232919</v>
      </c>
      <c r="I23" s="69">
        <f t="shared" si="1"/>
        <v>-10.439251413581541</v>
      </c>
    </row>
    <row r="24" spans="1:9" ht="18" customHeight="1">
      <c r="A24" s="170"/>
      <c r="B24" s="170"/>
      <c r="C24" s="34" t="s">
        <v>32</v>
      </c>
      <c r="D24" s="33"/>
      <c r="E24" s="33"/>
      <c r="F24" s="56">
        <v>2729</v>
      </c>
      <c r="G24" s="64">
        <f t="shared" si="0"/>
        <v>0.3827033242881283</v>
      </c>
      <c r="H24" s="57">
        <v>2450</v>
      </c>
      <c r="I24" s="69">
        <f t="shared" si="1"/>
        <v>11.38775510204082</v>
      </c>
    </row>
    <row r="25" spans="1:9" ht="18" customHeight="1">
      <c r="A25" s="170"/>
      <c r="B25" s="170"/>
      <c r="C25" s="34" t="s">
        <v>8</v>
      </c>
      <c r="D25" s="33"/>
      <c r="E25" s="33"/>
      <c r="F25" s="56">
        <v>56385</v>
      </c>
      <c r="G25" s="64">
        <f t="shared" si="0"/>
        <v>7.907191989734744</v>
      </c>
      <c r="H25" s="57">
        <v>57624</v>
      </c>
      <c r="I25" s="69">
        <f t="shared" si="1"/>
        <v>-2.150145772594747</v>
      </c>
    </row>
    <row r="26" spans="1:9" ht="18" customHeight="1">
      <c r="A26" s="170"/>
      <c r="B26" s="170"/>
      <c r="C26" s="35" t="s">
        <v>9</v>
      </c>
      <c r="D26" s="36"/>
      <c r="E26" s="36"/>
      <c r="F26" s="58">
        <v>64372</v>
      </c>
      <c r="G26" s="65">
        <f t="shared" si="0"/>
        <v>9.027254815344595</v>
      </c>
      <c r="H26" s="59">
        <v>57195</v>
      </c>
      <c r="I26" s="71">
        <f t="shared" si="1"/>
        <v>12.54829967654516</v>
      </c>
    </row>
    <row r="27" spans="1:9" ht="18" customHeight="1">
      <c r="A27" s="170"/>
      <c r="B27" s="171"/>
      <c r="C27" s="37" t="s">
        <v>10</v>
      </c>
      <c r="D27" s="26"/>
      <c r="E27" s="26"/>
      <c r="F27" s="60">
        <f>SUM(F9,F20:F26)</f>
        <v>713085</v>
      </c>
      <c r="G27" s="66">
        <f t="shared" si="0"/>
        <v>100</v>
      </c>
      <c r="H27" s="60">
        <f>SUM(H9,H20:H26)</f>
        <v>730370</v>
      </c>
      <c r="I27" s="72">
        <f t="shared" si="1"/>
        <v>-2.3666087051768314</v>
      </c>
    </row>
    <row r="28" spans="1:9" ht="18" customHeight="1">
      <c r="A28" s="170"/>
      <c r="B28" s="169" t="s">
        <v>89</v>
      </c>
      <c r="C28" s="45" t="s">
        <v>11</v>
      </c>
      <c r="D28" s="46"/>
      <c r="E28" s="46"/>
      <c r="F28" s="52">
        <f>SUM(F29:F31)</f>
        <v>302928</v>
      </c>
      <c r="G28" s="62">
        <f>F28/$F$45*100</f>
        <v>42.481331117608704</v>
      </c>
      <c r="H28" s="52">
        <v>295085</v>
      </c>
      <c r="I28" s="73">
        <f>(F28/H28-1)*100</f>
        <v>2.6578782384736543</v>
      </c>
    </row>
    <row r="29" spans="1:9" ht="18" customHeight="1">
      <c r="A29" s="170"/>
      <c r="B29" s="170"/>
      <c r="C29" s="7"/>
      <c r="D29" s="25" t="s">
        <v>12</v>
      </c>
      <c r="E29" s="33"/>
      <c r="F29" s="56">
        <v>193775</v>
      </c>
      <c r="G29" s="64">
        <f aca="true" t="shared" si="2" ref="G29:G45">F29/$F$45*100</f>
        <v>27.174179796237475</v>
      </c>
      <c r="H29" s="56">
        <v>191611</v>
      </c>
      <c r="I29" s="74">
        <f aca="true" t="shared" si="3" ref="I29:I45">(F29/H29-1)*100</f>
        <v>1.1293714870231897</v>
      </c>
    </row>
    <row r="30" spans="1:9" ht="18" customHeight="1">
      <c r="A30" s="170"/>
      <c r="B30" s="170"/>
      <c r="C30" s="7"/>
      <c r="D30" s="25" t="s">
        <v>33</v>
      </c>
      <c r="E30" s="33"/>
      <c r="F30" s="56">
        <v>33908</v>
      </c>
      <c r="G30" s="64">
        <f t="shared" si="2"/>
        <v>4.755113345533842</v>
      </c>
      <c r="H30" s="56">
        <v>32682</v>
      </c>
      <c r="I30" s="74">
        <f t="shared" si="3"/>
        <v>3.7513004100116376</v>
      </c>
    </row>
    <row r="31" spans="1:9" ht="18" customHeight="1">
      <c r="A31" s="170"/>
      <c r="B31" s="170"/>
      <c r="C31" s="17"/>
      <c r="D31" s="25" t="s">
        <v>13</v>
      </c>
      <c r="E31" s="33"/>
      <c r="F31" s="56">
        <v>75245</v>
      </c>
      <c r="G31" s="64">
        <f t="shared" si="2"/>
        <v>10.552037975837383</v>
      </c>
      <c r="H31" s="56">
        <v>70792</v>
      </c>
      <c r="I31" s="74">
        <f t="shared" si="3"/>
        <v>6.2902587863035375</v>
      </c>
    </row>
    <row r="32" spans="1:9" ht="18" customHeight="1">
      <c r="A32" s="170"/>
      <c r="B32" s="170"/>
      <c r="C32" s="40" t="s">
        <v>14</v>
      </c>
      <c r="D32" s="41"/>
      <c r="E32" s="41"/>
      <c r="F32" s="52">
        <v>251908</v>
      </c>
      <c r="G32" s="62">
        <f t="shared" si="2"/>
        <v>35.326503852976856</v>
      </c>
      <c r="H32" s="52">
        <v>255296</v>
      </c>
      <c r="I32" s="73">
        <f t="shared" si="3"/>
        <v>-1.3270869892203607</v>
      </c>
    </row>
    <row r="33" spans="1:9" ht="18" customHeight="1">
      <c r="A33" s="170"/>
      <c r="B33" s="170"/>
      <c r="C33" s="7"/>
      <c r="D33" s="25" t="s">
        <v>15</v>
      </c>
      <c r="E33" s="33"/>
      <c r="F33" s="56">
        <v>49997</v>
      </c>
      <c r="G33" s="64">
        <f t="shared" si="2"/>
        <v>7.011366106424901</v>
      </c>
      <c r="H33" s="56">
        <v>50094</v>
      </c>
      <c r="I33" s="74">
        <f t="shared" si="3"/>
        <v>-0.1936359643869512</v>
      </c>
    </row>
    <row r="34" spans="1:9" ht="18" customHeight="1">
      <c r="A34" s="170"/>
      <c r="B34" s="170"/>
      <c r="C34" s="7"/>
      <c r="D34" s="25" t="s">
        <v>34</v>
      </c>
      <c r="E34" s="33"/>
      <c r="F34" s="56">
        <v>3349</v>
      </c>
      <c r="G34" s="64">
        <f t="shared" si="2"/>
        <v>0.4696494807771865</v>
      </c>
      <c r="H34" s="56">
        <v>3422</v>
      </c>
      <c r="I34" s="74">
        <f t="shared" si="3"/>
        <v>-2.1332554061952114</v>
      </c>
    </row>
    <row r="35" spans="1:9" ht="18" customHeight="1">
      <c r="A35" s="170"/>
      <c r="B35" s="170"/>
      <c r="C35" s="7"/>
      <c r="D35" s="25" t="s">
        <v>35</v>
      </c>
      <c r="E35" s="33"/>
      <c r="F35" s="56">
        <v>178487</v>
      </c>
      <c r="G35" s="64">
        <f t="shared" si="2"/>
        <v>25.03025586010083</v>
      </c>
      <c r="H35" s="56">
        <v>182413</v>
      </c>
      <c r="I35" s="74">
        <f t="shared" si="3"/>
        <v>-2.152258885057534</v>
      </c>
    </row>
    <row r="36" spans="1:9" ht="18" customHeight="1">
      <c r="A36" s="170"/>
      <c r="B36" s="170"/>
      <c r="C36" s="7"/>
      <c r="D36" s="25" t="s">
        <v>36</v>
      </c>
      <c r="E36" s="33"/>
      <c r="F36" s="56">
        <v>2781</v>
      </c>
      <c r="G36" s="64">
        <f t="shared" si="2"/>
        <v>0.38999558257430744</v>
      </c>
      <c r="H36" s="56">
        <v>2821</v>
      </c>
      <c r="I36" s="74">
        <f t="shared" si="3"/>
        <v>-1.4179369018078702</v>
      </c>
    </row>
    <row r="37" spans="1:9" ht="18" customHeight="1">
      <c r="A37" s="170"/>
      <c r="B37" s="170"/>
      <c r="C37" s="7"/>
      <c r="D37" s="25" t="s">
        <v>16</v>
      </c>
      <c r="E37" s="33"/>
      <c r="F37" s="56">
        <v>3236</v>
      </c>
      <c r="G37" s="64">
        <f t="shared" si="2"/>
        <v>0.4538028425783743</v>
      </c>
      <c r="H37" s="56">
        <v>2897</v>
      </c>
      <c r="I37" s="74">
        <f t="shared" si="3"/>
        <v>11.701760441836374</v>
      </c>
    </row>
    <row r="38" spans="1:9" ht="18" customHeight="1">
      <c r="A38" s="170"/>
      <c r="B38" s="170"/>
      <c r="C38" s="17"/>
      <c r="D38" s="25" t="s">
        <v>37</v>
      </c>
      <c r="E38" s="33"/>
      <c r="F38" s="56">
        <v>13738</v>
      </c>
      <c r="G38" s="64">
        <f t="shared" si="2"/>
        <v>1.9265585449140006</v>
      </c>
      <c r="H38" s="56">
        <v>13330</v>
      </c>
      <c r="I38" s="74">
        <f t="shared" si="3"/>
        <v>3.0607651912978318</v>
      </c>
    </row>
    <row r="39" spans="1:9" ht="18" customHeight="1">
      <c r="A39" s="170"/>
      <c r="B39" s="170"/>
      <c r="C39" s="40" t="s">
        <v>17</v>
      </c>
      <c r="D39" s="41"/>
      <c r="E39" s="41"/>
      <c r="F39" s="52">
        <f>SUM(F40,F43)</f>
        <v>158249</v>
      </c>
      <c r="G39" s="62">
        <f t="shared" si="2"/>
        <v>22.192165029414447</v>
      </c>
      <c r="H39" s="52">
        <v>179989</v>
      </c>
      <c r="I39" s="73">
        <f t="shared" si="3"/>
        <v>-12.078515909305565</v>
      </c>
    </row>
    <row r="40" spans="1:9" ht="18" customHeight="1">
      <c r="A40" s="170"/>
      <c r="B40" s="170"/>
      <c r="C40" s="7"/>
      <c r="D40" s="42" t="s">
        <v>18</v>
      </c>
      <c r="E40" s="43"/>
      <c r="F40" s="54">
        <v>154817</v>
      </c>
      <c r="G40" s="63">
        <f t="shared" si="2"/>
        <v>21.710875982526627</v>
      </c>
      <c r="H40" s="54">
        <v>176619</v>
      </c>
      <c r="I40" s="75">
        <f t="shared" si="3"/>
        <v>-12.34408529093699</v>
      </c>
    </row>
    <row r="41" spans="1:9" ht="18" customHeight="1">
      <c r="A41" s="170"/>
      <c r="B41" s="170"/>
      <c r="C41" s="7"/>
      <c r="D41" s="15"/>
      <c r="E41" s="83" t="s">
        <v>92</v>
      </c>
      <c r="F41" s="56">
        <v>141244</v>
      </c>
      <c r="G41" s="64">
        <f t="shared" si="2"/>
        <v>19.807456334097616</v>
      </c>
      <c r="H41" s="56">
        <v>163160</v>
      </c>
      <c r="I41" s="76">
        <f t="shared" si="3"/>
        <v>-13.432213777886737</v>
      </c>
    </row>
    <row r="42" spans="1:9" ht="18" customHeight="1">
      <c r="A42" s="170"/>
      <c r="B42" s="170"/>
      <c r="C42" s="7"/>
      <c r="D42" s="28"/>
      <c r="E42" s="27" t="s">
        <v>38</v>
      </c>
      <c r="F42" s="56">
        <v>13573</v>
      </c>
      <c r="G42" s="64">
        <f t="shared" si="2"/>
        <v>1.9034196484290091</v>
      </c>
      <c r="H42" s="56">
        <v>13459</v>
      </c>
      <c r="I42" s="76">
        <f t="shared" si="3"/>
        <v>0.8470168660375865</v>
      </c>
    </row>
    <row r="43" spans="1:9" ht="18" customHeight="1">
      <c r="A43" s="170"/>
      <c r="B43" s="170"/>
      <c r="C43" s="7"/>
      <c r="D43" s="25" t="s">
        <v>39</v>
      </c>
      <c r="E43" s="44"/>
      <c r="F43" s="56">
        <v>3432</v>
      </c>
      <c r="G43" s="64">
        <f t="shared" si="2"/>
        <v>0.4812890468878184</v>
      </c>
      <c r="H43" s="56">
        <v>3370</v>
      </c>
      <c r="I43" s="76">
        <f t="shared" si="3"/>
        <v>1.8397626112759635</v>
      </c>
    </row>
    <row r="44" spans="1:9" ht="18" customHeight="1">
      <c r="A44" s="170"/>
      <c r="B44" s="170"/>
      <c r="C44" s="11"/>
      <c r="D44" s="38" t="s">
        <v>40</v>
      </c>
      <c r="E44" s="39"/>
      <c r="F44" s="60">
        <v>0</v>
      </c>
      <c r="G44" s="66">
        <f t="shared" si="2"/>
        <v>0</v>
      </c>
      <c r="H44" s="59">
        <v>0</v>
      </c>
      <c r="I44" s="71" t="e">
        <f t="shared" si="3"/>
        <v>#DIV/0!</v>
      </c>
    </row>
    <row r="45" spans="1:9" ht="18" customHeight="1">
      <c r="A45" s="171"/>
      <c r="B45" s="171"/>
      <c r="C45" s="11" t="s">
        <v>19</v>
      </c>
      <c r="D45" s="12"/>
      <c r="E45" s="12"/>
      <c r="F45" s="61">
        <f>SUM(F28,F32,F39)</f>
        <v>713085</v>
      </c>
      <c r="G45" s="72">
        <f t="shared" si="2"/>
        <v>100</v>
      </c>
      <c r="H45" s="61">
        <f>SUM(H28,H32,H39)</f>
        <v>730370</v>
      </c>
      <c r="I45" s="72">
        <f t="shared" si="3"/>
        <v>-2.3666087051768314</v>
      </c>
    </row>
    <row r="46" ht="13.5">
      <c r="A46" s="84" t="s">
        <v>20</v>
      </c>
    </row>
    <row r="47" ht="13.5">
      <c r="A47" s="85" t="s">
        <v>21</v>
      </c>
    </row>
    <row r="48" ht="13.5">
      <c r="A48" s="8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25" sqref="G25:G26"/>
    </sheetView>
  </sheetViews>
  <sheetFormatPr defaultColWidth="8.796875" defaultRowHeight="14.25"/>
  <cols>
    <col min="1" max="1" width="3.59765625" style="144" customWidth="1"/>
    <col min="2" max="3" width="1.59765625" style="144" customWidth="1"/>
    <col min="4" max="4" width="22.59765625" style="144" customWidth="1"/>
    <col min="5" max="5" width="10.59765625" style="144" customWidth="1"/>
    <col min="6" max="11" width="13.59765625" style="144" customWidth="1"/>
    <col min="12" max="12" width="13.59765625" style="192" customWidth="1"/>
    <col min="13" max="21" width="13.59765625" style="144" customWidth="1"/>
    <col min="22" max="25" width="12" style="144" customWidth="1"/>
    <col min="26" max="16384" width="9" style="144" customWidth="1"/>
  </cols>
  <sheetData>
    <row r="1" spans="1:7" ht="33.75" customHeight="1">
      <c r="A1" s="188" t="s">
        <v>0</v>
      </c>
      <c r="B1" s="189"/>
      <c r="C1" s="189"/>
      <c r="D1" s="190" t="s">
        <v>251</v>
      </c>
      <c r="E1" s="191"/>
      <c r="F1" s="191"/>
      <c r="G1" s="191"/>
    </row>
    <row r="2" ht="15" customHeight="1"/>
    <row r="3" spans="1:4" ht="15" customHeight="1">
      <c r="A3" s="193" t="s">
        <v>47</v>
      </c>
      <c r="B3" s="193"/>
      <c r="C3" s="193"/>
      <c r="D3" s="193"/>
    </row>
    <row r="4" spans="1:4" ht="15" customHeight="1">
      <c r="A4" s="193"/>
      <c r="B4" s="193"/>
      <c r="C4" s="193"/>
      <c r="D4" s="193"/>
    </row>
    <row r="5" spans="1:15" ht="15.75" customHeight="1">
      <c r="A5" s="194" t="s">
        <v>239</v>
      </c>
      <c r="B5" s="194"/>
      <c r="C5" s="194"/>
      <c r="D5" s="194"/>
      <c r="K5" s="195"/>
      <c r="O5" s="195" t="s">
        <v>48</v>
      </c>
    </row>
    <row r="6" spans="1:15" ht="15.75" customHeight="1">
      <c r="A6" s="196" t="s">
        <v>49</v>
      </c>
      <c r="B6" s="197"/>
      <c r="C6" s="197"/>
      <c r="D6" s="197"/>
      <c r="E6" s="198"/>
      <c r="F6" s="176" t="s">
        <v>252</v>
      </c>
      <c r="G6" s="177"/>
      <c r="H6" s="176" t="s">
        <v>253</v>
      </c>
      <c r="I6" s="177"/>
      <c r="J6" s="176" t="s">
        <v>254</v>
      </c>
      <c r="K6" s="177"/>
      <c r="L6" s="199"/>
      <c r="M6" s="177"/>
      <c r="N6" s="199"/>
      <c r="O6" s="177"/>
    </row>
    <row r="7" spans="1:15" ht="15.75" customHeight="1">
      <c r="A7" s="200"/>
      <c r="B7" s="201"/>
      <c r="C7" s="201"/>
      <c r="D7" s="201"/>
      <c r="E7" s="202"/>
      <c r="F7" s="203" t="s">
        <v>241</v>
      </c>
      <c r="G7" s="204" t="s">
        <v>2</v>
      </c>
      <c r="H7" s="203" t="s">
        <v>264</v>
      </c>
      <c r="I7" s="204" t="s">
        <v>2</v>
      </c>
      <c r="J7" s="203" t="s">
        <v>264</v>
      </c>
      <c r="K7" s="204" t="s">
        <v>2</v>
      </c>
      <c r="L7" s="205" t="s">
        <v>240</v>
      </c>
      <c r="M7" s="206" t="s">
        <v>2</v>
      </c>
      <c r="N7" s="205" t="s">
        <v>240</v>
      </c>
      <c r="O7" s="207" t="s">
        <v>2</v>
      </c>
    </row>
    <row r="8" spans="1:25" ht="15.75" customHeight="1">
      <c r="A8" s="208" t="s">
        <v>83</v>
      </c>
      <c r="B8" s="209" t="s">
        <v>50</v>
      </c>
      <c r="C8" s="210"/>
      <c r="D8" s="210"/>
      <c r="E8" s="211" t="s">
        <v>41</v>
      </c>
      <c r="F8" s="212">
        <f>F9+F10</f>
        <v>59524.69900000001</v>
      </c>
      <c r="G8" s="146">
        <f>G9+G10</f>
        <v>57506.556000000004</v>
      </c>
      <c r="H8" s="212">
        <f>H9+H10</f>
        <v>28829</v>
      </c>
      <c r="I8" s="146">
        <v>28082</v>
      </c>
      <c r="J8" s="212">
        <f>J9+J10</f>
        <v>672</v>
      </c>
      <c r="K8" s="146">
        <v>666</v>
      </c>
      <c r="L8" s="158"/>
      <c r="M8" s="213"/>
      <c r="N8" s="158"/>
      <c r="O8" s="214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15.75" customHeight="1">
      <c r="A9" s="216"/>
      <c r="B9" s="192"/>
      <c r="C9" s="217" t="s">
        <v>51</v>
      </c>
      <c r="D9" s="141"/>
      <c r="E9" s="218" t="s">
        <v>42</v>
      </c>
      <c r="F9" s="142">
        <f>52131.19+7334.762</f>
        <v>59465.952000000005</v>
      </c>
      <c r="G9" s="143">
        <f>50015.042+7336.514</f>
        <v>57351.556000000004</v>
      </c>
      <c r="H9" s="142">
        <v>28732</v>
      </c>
      <c r="I9" s="143">
        <v>27810</v>
      </c>
      <c r="J9" s="142">
        <v>672</v>
      </c>
      <c r="K9" s="143">
        <v>666</v>
      </c>
      <c r="L9" s="160"/>
      <c r="M9" s="219"/>
      <c r="N9" s="160"/>
      <c r="O9" s="220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 customHeight="1">
      <c r="A10" s="216"/>
      <c r="B10" s="221"/>
      <c r="C10" s="217" t="s">
        <v>52</v>
      </c>
      <c r="D10" s="141"/>
      <c r="E10" s="218" t="s">
        <v>43</v>
      </c>
      <c r="F10" s="142">
        <v>58.747</v>
      </c>
      <c r="G10" s="143">
        <v>155</v>
      </c>
      <c r="H10" s="142">
        <v>97</v>
      </c>
      <c r="I10" s="143">
        <v>272</v>
      </c>
      <c r="J10" s="142">
        <v>0</v>
      </c>
      <c r="K10" s="143" t="s">
        <v>312</v>
      </c>
      <c r="L10" s="160"/>
      <c r="M10" s="219"/>
      <c r="N10" s="160"/>
      <c r="O10" s="220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5" ht="15.75" customHeight="1">
      <c r="A11" s="216"/>
      <c r="B11" s="222" t="s">
        <v>53</v>
      </c>
      <c r="C11" s="223"/>
      <c r="D11" s="223"/>
      <c r="E11" s="224" t="s">
        <v>44</v>
      </c>
      <c r="F11" s="225">
        <f>F12+F13</f>
        <v>59129.739</v>
      </c>
      <c r="G11" s="147">
        <f>G12+G13</f>
        <v>56961.515999999996</v>
      </c>
      <c r="H11" s="225">
        <f>H12+H13</f>
        <v>29022</v>
      </c>
      <c r="I11" s="147">
        <v>28390</v>
      </c>
      <c r="J11" s="225">
        <f>J12+J13</f>
        <v>673</v>
      </c>
      <c r="K11" s="147">
        <v>667</v>
      </c>
      <c r="L11" s="161"/>
      <c r="M11" s="226"/>
      <c r="N11" s="161"/>
      <c r="O11" s="227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15.75" customHeight="1">
      <c r="A12" s="216"/>
      <c r="B12" s="228"/>
      <c r="C12" s="217" t="s">
        <v>54</v>
      </c>
      <c r="D12" s="141"/>
      <c r="E12" s="218" t="s">
        <v>45</v>
      </c>
      <c r="F12" s="142">
        <f>58111.078+819.427</f>
        <v>58930.505000000005</v>
      </c>
      <c r="G12" s="143">
        <f>55974.662+772.959</f>
        <v>56747.621</v>
      </c>
      <c r="H12" s="142">
        <v>28949</v>
      </c>
      <c r="I12" s="143">
        <v>28014</v>
      </c>
      <c r="J12" s="142">
        <v>673</v>
      </c>
      <c r="K12" s="143">
        <v>667</v>
      </c>
      <c r="L12" s="160"/>
      <c r="M12" s="219"/>
      <c r="N12" s="160"/>
      <c r="O12" s="220"/>
      <c r="P12" s="215"/>
      <c r="Q12" s="215"/>
      <c r="R12" s="215"/>
      <c r="S12" s="215"/>
      <c r="T12" s="215"/>
      <c r="U12" s="215"/>
      <c r="V12" s="215"/>
      <c r="W12" s="215"/>
      <c r="X12" s="215"/>
      <c r="Y12" s="215"/>
    </row>
    <row r="13" spans="1:25" ht="15.75" customHeight="1">
      <c r="A13" s="216"/>
      <c r="B13" s="192"/>
      <c r="C13" s="229" t="s">
        <v>55</v>
      </c>
      <c r="D13" s="230"/>
      <c r="E13" s="231" t="s">
        <v>46</v>
      </c>
      <c r="F13" s="232">
        <f>189.234+10</f>
        <v>199.234</v>
      </c>
      <c r="G13" s="148">
        <f>203.895+10</f>
        <v>213.895</v>
      </c>
      <c r="H13" s="232">
        <v>73</v>
      </c>
      <c r="I13" s="148">
        <v>376</v>
      </c>
      <c r="J13" s="232">
        <v>0</v>
      </c>
      <c r="K13" s="148" t="s">
        <v>312</v>
      </c>
      <c r="L13" s="159"/>
      <c r="M13" s="233"/>
      <c r="N13" s="159"/>
      <c r="O13" s="234"/>
      <c r="P13" s="215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" ht="15.75" customHeight="1">
      <c r="A14" s="216"/>
      <c r="B14" s="140" t="s">
        <v>56</v>
      </c>
      <c r="C14" s="141"/>
      <c r="D14" s="141"/>
      <c r="E14" s="218" t="s">
        <v>97</v>
      </c>
      <c r="F14" s="142">
        <f>F9-F12</f>
        <v>535.4470000000001</v>
      </c>
      <c r="G14" s="143">
        <f aca="true" t="shared" si="0" ref="G14:O15">G9-G12</f>
        <v>603.935000000005</v>
      </c>
      <c r="H14" s="142">
        <f t="shared" si="0"/>
        <v>-217</v>
      </c>
      <c r="I14" s="143">
        <f t="shared" si="0"/>
        <v>-204</v>
      </c>
      <c r="J14" s="142">
        <f t="shared" si="0"/>
        <v>-1</v>
      </c>
      <c r="K14" s="143">
        <f t="shared" si="0"/>
        <v>-1</v>
      </c>
      <c r="L14" s="142">
        <f t="shared" si="0"/>
        <v>0</v>
      </c>
      <c r="M14" s="143">
        <f t="shared" si="0"/>
        <v>0</v>
      </c>
      <c r="N14" s="142">
        <f t="shared" si="0"/>
        <v>0</v>
      </c>
      <c r="O14" s="143">
        <f t="shared" si="0"/>
        <v>0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" ht="15.75" customHeight="1">
      <c r="A15" s="216"/>
      <c r="B15" s="140" t="s">
        <v>57</v>
      </c>
      <c r="C15" s="141"/>
      <c r="D15" s="141"/>
      <c r="E15" s="218" t="s">
        <v>98</v>
      </c>
      <c r="F15" s="142">
        <f>F10-F13</f>
        <v>-140.48700000000002</v>
      </c>
      <c r="G15" s="143">
        <f t="shared" si="0"/>
        <v>-58.89500000000001</v>
      </c>
      <c r="H15" s="142">
        <f t="shared" si="0"/>
        <v>24</v>
      </c>
      <c r="I15" s="143">
        <f t="shared" si="0"/>
        <v>-104</v>
      </c>
      <c r="J15" s="142">
        <f t="shared" si="0"/>
        <v>0</v>
      </c>
      <c r="K15" s="143" t="s">
        <v>312</v>
      </c>
      <c r="L15" s="142">
        <f>L10-L13</f>
        <v>0</v>
      </c>
      <c r="M15" s="143">
        <f>M10-M13</f>
        <v>0</v>
      </c>
      <c r="N15" s="142">
        <f>N10-N13</f>
        <v>0</v>
      </c>
      <c r="O15" s="143">
        <f>O10-O13</f>
        <v>0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" ht="15.75" customHeight="1">
      <c r="A16" s="216"/>
      <c r="B16" s="140" t="s">
        <v>58</v>
      </c>
      <c r="C16" s="141"/>
      <c r="D16" s="141"/>
      <c r="E16" s="218" t="s">
        <v>99</v>
      </c>
      <c r="F16" s="232">
        <f aca="true" t="shared" si="1" ref="F16:O16">F8-F11</f>
        <v>394.9600000000064</v>
      </c>
      <c r="G16" s="148">
        <f t="shared" si="1"/>
        <v>545.0400000000081</v>
      </c>
      <c r="H16" s="232">
        <f t="shared" si="1"/>
        <v>-193</v>
      </c>
      <c r="I16" s="148">
        <f t="shared" si="1"/>
        <v>-308</v>
      </c>
      <c r="J16" s="232">
        <f t="shared" si="1"/>
        <v>-1</v>
      </c>
      <c r="K16" s="148">
        <f t="shared" si="1"/>
        <v>-1</v>
      </c>
      <c r="L16" s="232">
        <f t="shared" si="1"/>
        <v>0</v>
      </c>
      <c r="M16" s="148">
        <f t="shared" si="1"/>
        <v>0</v>
      </c>
      <c r="N16" s="232">
        <f t="shared" si="1"/>
        <v>0</v>
      </c>
      <c r="O16" s="148">
        <f t="shared" si="1"/>
        <v>0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25" ht="15.75" customHeight="1">
      <c r="A17" s="216"/>
      <c r="B17" s="140" t="s">
        <v>59</v>
      </c>
      <c r="C17" s="141"/>
      <c r="D17" s="141"/>
      <c r="E17" s="235"/>
      <c r="F17" s="142">
        <f>3739-F16</f>
        <v>3344.0399999999936</v>
      </c>
      <c r="G17" s="143">
        <v>3738.959999999992</v>
      </c>
      <c r="H17" s="142"/>
      <c r="I17" s="143"/>
      <c r="J17" s="142"/>
      <c r="K17" s="143"/>
      <c r="L17" s="160"/>
      <c r="M17" s="219"/>
      <c r="N17" s="236"/>
      <c r="O17" s="237"/>
      <c r="P17" s="215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1:25" ht="15.75" customHeight="1">
      <c r="A18" s="238"/>
      <c r="B18" s="239" t="s">
        <v>60</v>
      </c>
      <c r="C18" s="194"/>
      <c r="D18" s="194"/>
      <c r="E18" s="240"/>
      <c r="F18" s="164">
        <v>0</v>
      </c>
      <c r="G18" s="149"/>
      <c r="H18" s="164"/>
      <c r="I18" s="149"/>
      <c r="J18" s="164"/>
      <c r="K18" s="149"/>
      <c r="L18" s="241"/>
      <c r="M18" s="242"/>
      <c r="N18" s="241"/>
      <c r="O18" s="243"/>
      <c r="P18" s="215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1:25" ht="15.75" customHeight="1">
      <c r="A19" s="216" t="s">
        <v>84</v>
      </c>
      <c r="B19" s="222" t="s">
        <v>61</v>
      </c>
      <c r="C19" s="244"/>
      <c r="D19" s="244"/>
      <c r="E19" s="245"/>
      <c r="F19" s="246">
        <f>7254+1570+1598</f>
        <v>10422</v>
      </c>
      <c r="G19" s="150">
        <v>8250</v>
      </c>
      <c r="H19" s="246">
        <v>12048</v>
      </c>
      <c r="I19" s="150">
        <v>14506</v>
      </c>
      <c r="J19" s="246">
        <v>113</v>
      </c>
      <c r="K19" s="150">
        <v>101</v>
      </c>
      <c r="L19" s="162"/>
      <c r="M19" s="247"/>
      <c r="N19" s="162"/>
      <c r="O19" s="248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5" ht="15.75" customHeight="1">
      <c r="A20" s="216"/>
      <c r="B20" s="249"/>
      <c r="C20" s="217" t="s">
        <v>62</v>
      </c>
      <c r="D20" s="141"/>
      <c r="E20" s="218"/>
      <c r="F20" s="142">
        <v>7254</v>
      </c>
      <c r="G20" s="143">
        <v>4807</v>
      </c>
      <c r="H20" s="142">
        <v>2600</v>
      </c>
      <c r="I20" s="143">
        <v>3069</v>
      </c>
      <c r="J20" s="142">
        <v>0</v>
      </c>
      <c r="K20" s="143" t="s">
        <v>312</v>
      </c>
      <c r="L20" s="160"/>
      <c r="M20" s="219"/>
      <c r="N20" s="160"/>
      <c r="O20" s="220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ht="15.75" customHeight="1">
      <c r="A21" s="216"/>
      <c r="B21" s="250" t="s">
        <v>63</v>
      </c>
      <c r="C21" s="223"/>
      <c r="D21" s="223"/>
      <c r="E21" s="224" t="s">
        <v>100</v>
      </c>
      <c r="F21" s="225">
        <f>F19</f>
        <v>10422</v>
      </c>
      <c r="G21" s="147">
        <f>G19</f>
        <v>8250</v>
      </c>
      <c r="H21" s="225">
        <v>12048</v>
      </c>
      <c r="I21" s="147">
        <v>14506</v>
      </c>
      <c r="J21" s="225">
        <v>113</v>
      </c>
      <c r="K21" s="147">
        <v>101</v>
      </c>
      <c r="L21" s="161"/>
      <c r="M21" s="226"/>
      <c r="N21" s="161"/>
      <c r="O21" s="227"/>
      <c r="P21" s="215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 ht="15.75" customHeight="1">
      <c r="A22" s="216"/>
      <c r="B22" s="222" t="s">
        <v>64</v>
      </c>
      <c r="C22" s="244"/>
      <c r="D22" s="244"/>
      <c r="E22" s="245" t="s">
        <v>101</v>
      </c>
      <c r="F22" s="246">
        <v>12140</v>
      </c>
      <c r="G22" s="150">
        <v>10025</v>
      </c>
      <c r="H22" s="246">
        <v>17033</v>
      </c>
      <c r="I22" s="150">
        <v>19431</v>
      </c>
      <c r="J22" s="246">
        <v>129</v>
      </c>
      <c r="K22" s="150">
        <v>163</v>
      </c>
      <c r="L22" s="162"/>
      <c r="M22" s="247"/>
      <c r="N22" s="162"/>
      <c r="O22" s="248"/>
      <c r="P22" s="215"/>
      <c r="Q22" s="215"/>
      <c r="R22" s="215"/>
      <c r="S22" s="215"/>
      <c r="T22" s="215"/>
      <c r="U22" s="215"/>
      <c r="V22" s="215"/>
      <c r="W22" s="215"/>
      <c r="X22" s="215"/>
      <c r="Y22" s="215"/>
    </row>
    <row r="23" spans="1:25" ht="15.75" customHeight="1">
      <c r="A23" s="216"/>
      <c r="B23" s="228" t="s">
        <v>65</v>
      </c>
      <c r="C23" s="229" t="s">
        <v>66</v>
      </c>
      <c r="D23" s="230"/>
      <c r="E23" s="231"/>
      <c r="F23" s="232">
        <v>2516</v>
      </c>
      <c r="G23" s="148">
        <v>2723</v>
      </c>
      <c r="H23" s="232">
        <v>4219</v>
      </c>
      <c r="I23" s="148">
        <v>4119</v>
      </c>
      <c r="J23" s="232">
        <v>48</v>
      </c>
      <c r="K23" s="148">
        <v>52</v>
      </c>
      <c r="L23" s="159"/>
      <c r="M23" s="233"/>
      <c r="N23" s="159"/>
      <c r="O23" s="234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ht="15.75" customHeight="1">
      <c r="A24" s="216"/>
      <c r="B24" s="140" t="s">
        <v>102</v>
      </c>
      <c r="C24" s="141"/>
      <c r="D24" s="141"/>
      <c r="E24" s="218" t="s">
        <v>103</v>
      </c>
      <c r="F24" s="142">
        <f aca="true" t="shared" si="2" ref="F24:O24">F21-F22</f>
        <v>-1718</v>
      </c>
      <c r="G24" s="143">
        <f t="shared" si="2"/>
        <v>-1775</v>
      </c>
      <c r="H24" s="142">
        <f t="shared" si="2"/>
        <v>-4985</v>
      </c>
      <c r="I24" s="143">
        <f t="shared" si="2"/>
        <v>-4925</v>
      </c>
      <c r="J24" s="142">
        <f t="shared" si="2"/>
        <v>-16</v>
      </c>
      <c r="K24" s="143">
        <f t="shared" si="2"/>
        <v>-62</v>
      </c>
      <c r="L24" s="142">
        <f t="shared" si="2"/>
        <v>0</v>
      </c>
      <c r="M24" s="143">
        <f t="shared" si="2"/>
        <v>0</v>
      </c>
      <c r="N24" s="142">
        <f t="shared" si="2"/>
        <v>0</v>
      </c>
      <c r="O24" s="143">
        <f t="shared" si="2"/>
        <v>0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5" ht="15.75" customHeight="1">
      <c r="A25" s="216"/>
      <c r="B25" s="251" t="s">
        <v>67</v>
      </c>
      <c r="C25" s="230"/>
      <c r="D25" s="230"/>
      <c r="E25" s="252" t="s">
        <v>104</v>
      </c>
      <c r="F25" s="253">
        <f>-F24</f>
        <v>1718</v>
      </c>
      <c r="G25" s="178">
        <v>1775</v>
      </c>
      <c r="H25" s="253">
        <v>4985</v>
      </c>
      <c r="I25" s="178">
        <v>4925</v>
      </c>
      <c r="J25" s="253">
        <v>16</v>
      </c>
      <c r="K25" s="178">
        <v>62</v>
      </c>
      <c r="L25" s="254"/>
      <c r="M25" s="178"/>
      <c r="N25" s="254"/>
      <c r="O25" s="178"/>
      <c r="P25" s="215"/>
      <c r="Q25" s="215"/>
      <c r="R25" s="215"/>
      <c r="S25" s="215"/>
      <c r="T25" s="215"/>
      <c r="U25" s="215"/>
      <c r="V25" s="215"/>
      <c r="W25" s="215"/>
      <c r="X25" s="215"/>
      <c r="Y25" s="215"/>
    </row>
    <row r="26" spans="1:25" ht="15.75" customHeight="1">
      <c r="A26" s="216"/>
      <c r="B26" s="250" t="s">
        <v>68</v>
      </c>
      <c r="C26" s="223"/>
      <c r="D26" s="223"/>
      <c r="E26" s="255"/>
      <c r="F26" s="256"/>
      <c r="G26" s="179"/>
      <c r="H26" s="256"/>
      <c r="I26" s="179"/>
      <c r="J26" s="256"/>
      <c r="K26" s="179"/>
      <c r="L26" s="257"/>
      <c r="M26" s="179"/>
      <c r="N26" s="257"/>
      <c r="O26" s="179"/>
      <c r="P26" s="215"/>
      <c r="Q26" s="215"/>
      <c r="R26" s="215"/>
      <c r="S26" s="215"/>
      <c r="T26" s="215"/>
      <c r="U26" s="215"/>
      <c r="V26" s="215"/>
      <c r="W26" s="215"/>
      <c r="X26" s="215"/>
      <c r="Y26" s="215"/>
    </row>
    <row r="27" spans="1:25" ht="15.75" customHeight="1">
      <c r="A27" s="238"/>
      <c r="B27" s="239" t="s">
        <v>105</v>
      </c>
      <c r="C27" s="194"/>
      <c r="D27" s="194"/>
      <c r="E27" s="258" t="s">
        <v>106</v>
      </c>
      <c r="F27" s="163">
        <f aca="true" t="shared" si="3" ref="F27:O27">F24+F25</f>
        <v>0</v>
      </c>
      <c r="G27" s="151">
        <f t="shared" si="3"/>
        <v>0</v>
      </c>
      <c r="H27" s="163">
        <f t="shared" si="3"/>
        <v>0</v>
      </c>
      <c r="I27" s="151">
        <f t="shared" si="3"/>
        <v>0</v>
      </c>
      <c r="J27" s="163">
        <f t="shared" si="3"/>
        <v>0</v>
      </c>
      <c r="K27" s="151">
        <f t="shared" si="3"/>
        <v>0</v>
      </c>
      <c r="L27" s="163">
        <f t="shared" si="3"/>
        <v>0</v>
      </c>
      <c r="M27" s="151">
        <f t="shared" si="3"/>
        <v>0</v>
      </c>
      <c r="N27" s="163">
        <f t="shared" si="3"/>
        <v>0</v>
      </c>
      <c r="O27" s="151">
        <f t="shared" si="3"/>
        <v>0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</row>
    <row r="28" spans="1:25" ht="15.75" customHeight="1">
      <c r="A28" s="259"/>
      <c r="F28" s="215"/>
      <c r="G28" s="215"/>
      <c r="H28" s="215"/>
      <c r="I28" s="215"/>
      <c r="J28" s="215"/>
      <c r="K28" s="215"/>
      <c r="L28" s="260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</row>
    <row r="29" spans="1:25" ht="15.75" customHeight="1">
      <c r="A29" s="194"/>
      <c r="F29" s="215"/>
      <c r="G29" s="215"/>
      <c r="H29" s="215"/>
      <c r="I29" s="215"/>
      <c r="J29" s="261"/>
      <c r="K29" s="261"/>
      <c r="L29" s="260"/>
      <c r="M29" s="215"/>
      <c r="N29" s="215"/>
      <c r="O29" s="261" t="s">
        <v>107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61"/>
    </row>
    <row r="30" spans="1:25" ht="15.75" customHeight="1">
      <c r="A30" s="262" t="s">
        <v>69</v>
      </c>
      <c r="B30" s="263"/>
      <c r="C30" s="263"/>
      <c r="D30" s="263"/>
      <c r="E30" s="264"/>
      <c r="F30" s="182" t="s">
        <v>265</v>
      </c>
      <c r="G30" s="183"/>
      <c r="H30" s="182" t="s">
        <v>266</v>
      </c>
      <c r="I30" s="183"/>
      <c r="J30" s="182" t="s">
        <v>268</v>
      </c>
      <c r="K30" s="183"/>
      <c r="L30" s="182" t="s">
        <v>270</v>
      </c>
      <c r="M30" s="183"/>
      <c r="N30" s="182" t="s">
        <v>255</v>
      </c>
      <c r="O30" s="183"/>
      <c r="P30" s="265"/>
      <c r="Q30" s="260"/>
      <c r="R30" s="265"/>
      <c r="S30" s="260"/>
      <c r="T30" s="265"/>
      <c r="U30" s="260"/>
      <c r="V30" s="265"/>
      <c r="W30" s="260"/>
      <c r="X30" s="265"/>
      <c r="Y30" s="260"/>
    </row>
    <row r="31" spans="1:25" ht="15.75" customHeight="1">
      <c r="A31" s="266"/>
      <c r="B31" s="267"/>
      <c r="C31" s="267"/>
      <c r="D31" s="267"/>
      <c r="E31" s="268"/>
      <c r="F31" s="205" t="s">
        <v>241</v>
      </c>
      <c r="G31" s="269" t="s">
        <v>2</v>
      </c>
      <c r="H31" s="205" t="s">
        <v>267</v>
      </c>
      <c r="I31" s="269" t="s">
        <v>2</v>
      </c>
      <c r="J31" s="205" t="s">
        <v>269</v>
      </c>
      <c r="K31" s="270" t="s">
        <v>2</v>
      </c>
      <c r="L31" s="205" t="s">
        <v>241</v>
      </c>
      <c r="M31" s="269" t="s">
        <v>2</v>
      </c>
      <c r="N31" s="205" t="s">
        <v>240</v>
      </c>
      <c r="O31" s="271" t="s">
        <v>2</v>
      </c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5.75" customHeight="1">
      <c r="A32" s="208" t="s">
        <v>85</v>
      </c>
      <c r="B32" s="209" t="s">
        <v>50</v>
      </c>
      <c r="C32" s="210"/>
      <c r="D32" s="210"/>
      <c r="E32" s="273" t="s">
        <v>41</v>
      </c>
      <c r="F32" s="162">
        <v>5285</v>
      </c>
      <c r="G32" s="274">
        <v>5038</v>
      </c>
      <c r="H32" s="158">
        <v>366</v>
      </c>
      <c r="I32" s="213">
        <v>368</v>
      </c>
      <c r="J32" s="158">
        <v>705</v>
      </c>
      <c r="K32" s="214">
        <v>743</v>
      </c>
      <c r="L32" s="162">
        <v>185</v>
      </c>
      <c r="M32" s="274">
        <v>170</v>
      </c>
      <c r="N32" s="158">
        <v>467.1</v>
      </c>
      <c r="O32" s="146">
        <v>577</v>
      </c>
      <c r="P32" s="274"/>
      <c r="Q32" s="274"/>
      <c r="R32" s="274"/>
      <c r="S32" s="274"/>
      <c r="T32" s="275"/>
      <c r="U32" s="275"/>
      <c r="V32" s="274"/>
      <c r="W32" s="274"/>
      <c r="X32" s="275"/>
      <c r="Y32" s="275"/>
    </row>
    <row r="33" spans="1:25" ht="15.75" customHeight="1">
      <c r="A33" s="276"/>
      <c r="B33" s="192"/>
      <c r="C33" s="229" t="s">
        <v>70</v>
      </c>
      <c r="D33" s="230"/>
      <c r="E33" s="277"/>
      <c r="F33" s="159">
        <v>4848</v>
      </c>
      <c r="G33" s="278">
        <v>4673</v>
      </c>
      <c r="H33" s="159">
        <v>292</v>
      </c>
      <c r="I33" s="233">
        <v>297</v>
      </c>
      <c r="J33" s="159">
        <v>705</v>
      </c>
      <c r="K33" s="234">
        <v>743</v>
      </c>
      <c r="L33" s="159">
        <v>158</v>
      </c>
      <c r="M33" s="278">
        <v>137</v>
      </c>
      <c r="N33" s="159">
        <v>467</v>
      </c>
      <c r="O33" s="148">
        <v>577</v>
      </c>
      <c r="P33" s="274"/>
      <c r="Q33" s="274"/>
      <c r="R33" s="274"/>
      <c r="S33" s="274"/>
      <c r="T33" s="275"/>
      <c r="U33" s="275"/>
      <c r="V33" s="274"/>
      <c r="W33" s="274"/>
      <c r="X33" s="275"/>
      <c r="Y33" s="275"/>
    </row>
    <row r="34" spans="1:25" ht="15.75" customHeight="1">
      <c r="A34" s="276"/>
      <c r="B34" s="192"/>
      <c r="C34" s="279"/>
      <c r="D34" s="217" t="s">
        <v>71</v>
      </c>
      <c r="E34" s="280"/>
      <c r="F34" s="160"/>
      <c r="G34" s="281"/>
      <c r="H34" s="159">
        <v>218</v>
      </c>
      <c r="I34" s="219">
        <v>226</v>
      </c>
      <c r="J34" s="160">
        <v>663</v>
      </c>
      <c r="K34" s="220">
        <v>738</v>
      </c>
      <c r="L34" s="160">
        <v>158</v>
      </c>
      <c r="M34" s="281">
        <v>137</v>
      </c>
      <c r="N34" s="160">
        <v>346.2</v>
      </c>
      <c r="O34" s="143">
        <v>380</v>
      </c>
      <c r="P34" s="274"/>
      <c r="Q34" s="274"/>
      <c r="R34" s="274"/>
      <c r="S34" s="274"/>
      <c r="T34" s="275"/>
      <c r="U34" s="275"/>
      <c r="V34" s="274"/>
      <c r="W34" s="274"/>
      <c r="X34" s="275"/>
      <c r="Y34" s="275"/>
    </row>
    <row r="35" spans="1:25" ht="15.75" customHeight="1">
      <c r="A35" s="276"/>
      <c r="B35" s="221"/>
      <c r="C35" s="282" t="s">
        <v>72</v>
      </c>
      <c r="D35" s="223"/>
      <c r="E35" s="283"/>
      <c r="F35" s="161">
        <v>437</v>
      </c>
      <c r="G35" s="284">
        <v>365</v>
      </c>
      <c r="H35" s="160">
        <v>74</v>
      </c>
      <c r="I35" s="226">
        <v>70</v>
      </c>
      <c r="J35" s="166"/>
      <c r="K35" s="285"/>
      <c r="L35" s="161">
        <v>27</v>
      </c>
      <c r="M35" s="284">
        <v>33</v>
      </c>
      <c r="N35" s="161"/>
      <c r="O35" s="147"/>
      <c r="P35" s="274"/>
      <c r="Q35" s="274"/>
      <c r="R35" s="274"/>
      <c r="S35" s="274"/>
      <c r="T35" s="275"/>
      <c r="U35" s="275"/>
      <c r="V35" s="274"/>
      <c r="W35" s="274"/>
      <c r="X35" s="275"/>
      <c r="Y35" s="275"/>
    </row>
    <row r="36" spans="1:25" ht="15.75" customHeight="1">
      <c r="A36" s="276"/>
      <c r="B36" s="222" t="s">
        <v>53</v>
      </c>
      <c r="C36" s="244"/>
      <c r="D36" s="244"/>
      <c r="E36" s="273" t="s">
        <v>42</v>
      </c>
      <c r="F36" s="246">
        <v>4967</v>
      </c>
      <c r="G36" s="148">
        <v>4741</v>
      </c>
      <c r="H36" s="160">
        <v>340</v>
      </c>
      <c r="I36" s="247">
        <v>324</v>
      </c>
      <c r="J36" s="286">
        <f>J37+J38</f>
        <v>125</v>
      </c>
      <c r="K36" s="248">
        <v>137</v>
      </c>
      <c r="L36" s="162">
        <v>122</v>
      </c>
      <c r="M36" s="274">
        <v>103</v>
      </c>
      <c r="N36" s="162">
        <v>430.7</v>
      </c>
      <c r="O36" s="150">
        <v>488</v>
      </c>
      <c r="P36" s="274"/>
      <c r="Q36" s="274"/>
      <c r="R36" s="274"/>
      <c r="S36" s="274"/>
      <c r="T36" s="274"/>
      <c r="U36" s="274"/>
      <c r="V36" s="274"/>
      <c r="W36" s="274"/>
      <c r="X36" s="275"/>
      <c r="Y36" s="275"/>
    </row>
    <row r="37" spans="1:25" ht="15.75" customHeight="1">
      <c r="A37" s="276"/>
      <c r="B37" s="192"/>
      <c r="C37" s="217" t="s">
        <v>73</v>
      </c>
      <c r="D37" s="141"/>
      <c r="E37" s="280"/>
      <c r="F37" s="142">
        <v>4534</v>
      </c>
      <c r="G37" s="143">
        <v>4288</v>
      </c>
      <c r="H37" s="162">
        <v>333</v>
      </c>
      <c r="I37" s="219">
        <v>313</v>
      </c>
      <c r="J37" s="287">
        <v>92</v>
      </c>
      <c r="K37" s="220">
        <v>68</v>
      </c>
      <c r="L37" s="160">
        <v>95</v>
      </c>
      <c r="M37" s="281">
        <v>69</v>
      </c>
      <c r="N37" s="160">
        <v>429.7</v>
      </c>
      <c r="O37" s="143">
        <v>487</v>
      </c>
      <c r="P37" s="274"/>
      <c r="Q37" s="274"/>
      <c r="R37" s="274"/>
      <c r="S37" s="274"/>
      <c r="T37" s="274"/>
      <c r="U37" s="274"/>
      <c r="V37" s="274"/>
      <c r="W37" s="274"/>
      <c r="X37" s="275"/>
      <c r="Y37" s="275"/>
    </row>
    <row r="38" spans="1:25" ht="15.75" customHeight="1">
      <c r="A38" s="276"/>
      <c r="B38" s="221"/>
      <c r="C38" s="217" t="s">
        <v>74</v>
      </c>
      <c r="D38" s="141"/>
      <c r="E38" s="280"/>
      <c r="F38" s="142">
        <v>433</v>
      </c>
      <c r="G38" s="143">
        <v>453</v>
      </c>
      <c r="H38" s="160">
        <v>7</v>
      </c>
      <c r="I38" s="219">
        <v>11</v>
      </c>
      <c r="J38" s="287">
        <v>33</v>
      </c>
      <c r="K38" s="285">
        <v>69</v>
      </c>
      <c r="L38" s="160">
        <v>27</v>
      </c>
      <c r="M38" s="281">
        <v>33</v>
      </c>
      <c r="N38" s="160">
        <v>0.7</v>
      </c>
      <c r="O38" s="143">
        <v>1</v>
      </c>
      <c r="P38" s="274"/>
      <c r="Q38" s="274"/>
      <c r="R38" s="275"/>
      <c r="S38" s="275"/>
      <c r="T38" s="274"/>
      <c r="U38" s="274"/>
      <c r="V38" s="274"/>
      <c r="W38" s="274"/>
      <c r="X38" s="275"/>
      <c r="Y38" s="275"/>
    </row>
    <row r="39" spans="1:25" ht="15.75" customHeight="1">
      <c r="A39" s="288"/>
      <c r="B39" s="289" t="s">
        <v>75</v>
      </c>
      <c r="C39" s="290"/>
      <c r="D39" s="290"/>
      <c r="E39" s="291" t="s">
        <v>108</v>
      </c>
      <c r="F39" s="163">
        <v>318</v>
      </c>
      <c r="G39" s="151">
        <v>297</v>
      </c>
      <c r="H39" s="163">
        <f>H32-H36</f>
        <v>26</v>
      </c>
      <c r="I39" s="151">
        <f>I32-I36</f>
        <v>44</v>
      </c>
      <c r="J39" s="163">
        <f>J32-J36</f>
        <v>580</v>
      </c>
      <c r="K39" s="151">
        <f>K32-K36</f>
        <v>606</v>
      </c>
      <c r="L39" s="163">
        <v>63</v>
      </c>
      <c r="M39" s="151">
        <v>67</v>
      </c>
      <c r="N39" s="163">
        <f>N32-N36</f>
        <v>36.400000000000034</v>
      </c>
      <c r="O39" s="151">
        <f>O32-O36</f>
        <v>89</v>
      </c>
      <c r="P39" s="274"/>
      <c r="Q39" s="274"/>
      <c r="R39" s="274"/>
      <c r="S39" s="274"/>
      <c r="T39" s="274"/>
      <c r="U39" s="274"/>
      <c r="V39" s="274"/>
      <c r="W39" s="274"/>
      <c r="X39" s="275"/>
      <c r="Y39" s="275"/>
    </row>
    <row r="40" spans="1:25" ht="15.75" customHeight="1">
      <c r="A40" s="208" t="s">
        <v>86</v>
      </c>
      <c r="B40" s="222" t="s">
        <v>76</v>
      </c>
      <c r="C40" s="244"/>
      <c r="D40" s="244"/>
      <c r="E40" s="273" t="s">
        <v>44</v>
      </c>
      <c r="F40" s="246">
        <v>6840</v>
      </c>
      <c r="G40" s="150">
        <v>6728</v>
      </c>
      <c r="H40" s="162">
        <v>26</v>
      </c>
      <c r="I40" s="247">
        <v>44</v>
      </c>
      <c r="J40" s="162">
        <f>J41</f>
        <v>1033</v>
      </c>
      <c r="K40" s="248">
        <v>1437</v>
      </c>
      <c r="L40" s="162">
        <v>422</v>
      </c>
      <c r="M40" s="274">
        <v>405</v>
      </c>
      <c r="N40" s="162">
        <v>117.2</v>
      </c>
      <c r="O40" s="150"/>
      <c r="P40" s="274"/>
      <c r="Q40" s="274"/>
      <c r="R40" s="274"/>
      <c r="S40" s="274"/>
      <c r="T40" s="275"/>
      <c r="U40" s="275"/>
      <c r="V40" s="275"/>
      <c r="W40" s="275"/>
      <c r="X40" s="274"/>
      <c r="Y40" s="274"/>
    </row>
    <row r="41" spans="1:25" ht="15.75" customHeight="1">
      <c r="A41" s="292"/>
      <c r="B41" s="221"/>
      <c r="C41" s="217" t="s">
        <v>77</v>
      </c>
      <c r="D41" s="141"/>
      <c r="E41" s="280"/>
      <c r="F41" s="293">
        <v>877</v>
      </c>
      <c r="G41" s="294">
        <v>871</v>
      </c>
      <c r="H41" s="166">
        <v>0</v>
      </c>
      <c r="I41" s="285">
        <v>44</v>
      </c>
      <c r="J41" s="160">
        <f>1033</f>
        <v>1033</v>
      </c>
      <c r="K41" s="220">
        <v>1437</v>
      </c>
      <c r="L41" s="160">
        <v>334</v>
      </c>
      <c r="M41" s="281">
        <v>355</v>
      </c>
      <c r="N41" s="160">
        <v>117.2</v>
      </c>
      <c r="O41" s="143"/>
      <c r="P41" s="275"/>
      <c r="Q41" s="275"/>
      <c r="R41" s="275"/>
      <c r="S41" s="275"/>
      <c r="T41" s="275"/>
      <c r="U41" s="275"/>
      <c r="V41" s="275"/>
      <c r="W41" s="275"/>
      <c r="X41" s="274"/>
      <c r="Y41" s="274"/>
    </row>
    <row r="42" spans="1:25" ht="15.75" customHeight="1">
      <c r="A42" s="292"/>
      <c r="B42" s="222" t="s">
        <v>64</v>
      </c>
      <c r="C42" s="244"/>
      <c r="D42" s="244"/>
      <c r="E42" s="273" t="s">
        <v>45</v>
      </c>
      <c r="F42" s="246">
        <v>7891</v>
      </c>
      <c r="G42" s="150">
        <v>7180</v>
      </c>
      <c r="H42" s="162">
        <v>51</v>
      </c>
      <c r="I42" s="247">
        <v>87</v>
      </c>
      <c r="J42" s="160">
        <f>J43</f>
        <v>1613</v>
      </c>
      <c r="K42" s="248">
        <v>2043</v>
      </c>
      <c r="L42" s="162">
        <v>485</v>
      </c>
      <c r="M42" s="274">
        <v>497</v>
      </c>
      <c r="N42" s="162">
        <v>153.5</v>
      </c>
      <c r="O42" s="150">
        <v>89</v>
      </c>
      <c r="P42" s="274"/>
      <c r="Q42" s="274"/>
      <c r="R42" s="274"/>
      <c r="S42" s="274"/>
      <c r="T42" s="275"/>
      <c r="U42" s="275"/>
      <c r="V42" s="274"/>
      <c r="W42" s="274"/>
      <c r="X42" s="274"/>
      <c r="Y42" s="274"/>
    </row>
    <row r="43" spans="1:25" ht="15.75" customHeight="1">
      <c r="A43" s="292"/>
      <c r="B43" s="221"/>
      <c r="C43" s="217" t="s">
        <v>78</v>
      </c>
      <c r="D43" s="141"/>
      <c r="E43" s="280"/>
      <c r="F43" s="142">
        <v>994</v>
      </c>
      <c r="G43" s="143">
        <v>947</v>
      </c>
      <c r="H43" s="160">
        <v>51</v>
      </c>
      <c r="I43" s="219">
        <v>87</v>
      </c>
      <c r="J43" s="160">
        <f>1613</f>
        <v>1613</v>
      </c>
      <c r="K43" s="285">
        <v>2043</v>
      </c>
      <c r="L43" s="160">
        <v>485</v>
      </c>
      <c r="M43" s="281">
        <v>497</v>
      </c>
      <c r="N43" s="160">
        <v>153.5</v>
      </c>
      <c r="O43" s="143">
        <v>89</v>
      </c>
      <c r="P43" s="274"/>
      <c r="Q43" s="274"/>
      <c r="R43" s="275"/>
      <c r="S43" s="274"/>
      <c r="T43" s="275"/>
      <c r="U43" s="275"/>
      <c r="V43" s="274"/>
      <c r="W43" s="274"/>
      <c r="X43" s="275"/>
      <c r="Y43" s="275"/>
    </row>
    <row r="44" spans="1:25" ht="15.75" customHeight="1">
      <c r="A44" s="295"/>
      <c r="B44" s="239" t="s">
        <v>75</v>
      </c>
      <c r="C44" s="194"/>
      <c r="D44" s="194"/>
      <c r="E44" s="291" t="s">
        <v>109</v>
      </c>
      <c r="F44" s="164">
        <v>-1051</v>
      </c>
      <c r="G44" s="149">
        <v>-452</v>
      </c>
      <c r="H44" s="164">
        <f>H40-H42</f>
        <v>-25</v>
      </c>
      <c r="I44" s="149">
        <f>I40-I42</f>
        <v>-43</v>
      </c>
      <c r="J44" s="164">
        <f>J40-J42</f>
        <v>-580</v>
      </c>
      <c r="K44" s="149">
        <f>K40-K42</f>
        <v>-606</v>
      </c>
      <c r="L44" s="164">
        <v>-63</v>
      </c>
      <c r="M44" s="149">
        <v>-92</v>
      </c>
      <c r="N44" s="164">
        <f>N40-N42</f>
        <v>-36.3</v>
      </c>
      <c r="O44" s="149">
        <f>O40-O42</f>
        <v>-89</v>
      </c>
      <c r="P44" s="275"/>
      <c r="Q44" s="275"/>
      <c r="R44" s="274"/>
      <c r="S44" s="274"/>
      <c r="T44" s="275"/>
      <c r="U44" s="275"/>
      <c r="V44" s="274"/>
      <c r="W44" s="274"/>
      <c r="X44" s="274"/>
      <c r="Y44" s="274"/>
    </row>
    <row r="45" spans="1:25" ht="15.75" customHeight="1">
      <c r="A45" s="296" t="s">
        <v>87</v>
      </c>
      <c r="B45" s="297" t="s">
        <v>79</v>
      </c>
      <c r="C45" s="298"/>
      <c r="D45" s="298"/>
      <c r="E45" s="299" t="s">
        <v>110</v>
      </c>
      <c r="F45" s="165">
        <v>-733</v>
      </c>
      <c r="G45" s="300">
        <v>-155</v>
      </c>
      <c r="H45" s="165">
        <f>H39+H44</f>
        <v>1</v>
      </c>
      <c r="I45" s="300">
        <f>I39+I44</f>
        <v>1</v>
      </c>
      <c r="J45" s="165">
        <f>J39+J44</f>
        <v>0</v>
      </c>
      <c r="K45" s="300">
        <f>K39+K44</f>
        <v>0</v>
      </c>
      <c r="L45" s="165">
        <v>0</v>
      </c>
      <c r="M45" s="300">
        <v>-25</v>
      </c>
      <c r="N45" s="165">
        <f>N39+N44</f>
        <v>0.10000000000003695</v>
      </c>
      <c r="O45" s="300">
        <f>O39+O44</f>
        <v>0</v>
      </c>
      <c r="P45" s="274"/>
      <c r="Q45" s="274"/>
      <c r="R45" s="274"/>
      <c r="S45" s="274"/>
      <c r="T45" s="274"/>
      <c r="U45" s="274"/>
      <c r="V45" s="274"/>
      <c r="W45" s="274"/>
      <c r="X45" s="274"/>
      <c r="Y45" s="274"/>
    </row>
    <row r="46" spans="1:25" ht="15.75" customHeight="1">
      <c r="A46" s="301"/>
      <c r="B46" s="140" t="s">
        <v>80</v>
      </c>
      <c r="C46" s="141"/>
      <c r="D46" s="141"/>
      <c r="E46" s="141"/>
      <c r="F46" s="293"/>
      <c r="G46" s="294"/>
      <c r="H46" s="166"/>
      <c r="I46" s="285"/>
      <c r="J46" s="166"/>
      <c r="K46" s="285"/>
      <c r="L46" s="160"/>
      <c r="M46" s="281"/>
      <c r="N46" s="166"/>
      <c r="O46" s="237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1:25" ht="15.75" customHeight="1">
      <c r="A47" s="301"/>
      <c r="B47" s="140" t="s">
        <v>81</v>
      </c>
      <c r="C47" s="141"/>
      <c r="D47" s="141"/>
      <c r="E47" s="141"/>
      <c r="F47" s="142"/>
      <c r="G47" s="143"/>
      <c r="H47" s="160"/>
      <c r="I47" s="219"/>
      <c r="J47" s="160"/>
      <c r="K47" s="220"/>
      <c r="L47" s="160"/>
      <c r="M47" s="281"/>
      <c r="N47" s="160"/>
      <c r="O47" s="143"/>
      <c r="P47" s="274"/>
      <c r="Q47" s="274"/>
      <c r="R47" s="274"/>
      <c r="S47" s="274"/>
      <c r="T47" s="274"/>
      <c r="U47" s="274"/>
      <c r="V47" s="274"/>
      <c r="W47" s="274"/>
      <c r="X47" s="274"/>
      <c r="Y47" s="274"/>
    </row>
    <row r="48" spans="1:25" ht="15.75" customHeight="1">
      <c r="A48" s="302"/>
      <c r="B48" s="239" t="s">
        <v>82</v>
      </c>
      <c r="C48" s="194"/>
      <c r="D48" s="194"/>
      <c r="E48" s="194"/>
      <c r="F48" s="167"/>
      <c r="G48" s="303"/>
      <c r="H48" s="167"/>
      <c r="I48" s="304"/>
      <c r="J48" s="167"/>
      <c r="K48" s="305"/>
      <c r="L48" s="167"/>
      <c r="M48" s="303"/>
      <c r="N48" s="167"/>
      <c r="O48" s="151"/>
      <c r="P48" s="274"/>
      <c r="Q48" s="274"/>
      <c r="R48" s="274"/>
      <c r="S48" s="274"/>
      <c r="T48" s="274"/>
      <c r="U48" s="274"/>
      <c r="V48" s="274"/>
      <c r="W48" s="274"/>
      <c r="X48" s="274"/>
      <c r="Y48" s="274"/>
    </row>
    <row r="49" spans="1:16" ht="15.75" customHeight="1">
      <c r="A49" s="259" t="s">
        <v>111</v>
      </c>
      <c r="O49" s="192"/>
      <c r="P49" s="192"/>
    </row>
    <row r="50" spans="1:16" ht="15.75" customHeight="1">
      <c r="A50" s="259"/>
      <c r="O50" s="192"/>
      <c r="P50" s="192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1" sqref="I11"/>
    </sheetView>
  </sheetViews>
  <sheetFormatPr defaultColWidth="8.796875" defaultRowHeight="14.25"/>
  <cols>
    <col min="1" max="1" width="3.59765625" style="144" customWidth="1"/>
    <col min="2" max="3" width="1.59765625" style="144" customWidth="1"/>
    <col min="4" max="4" width="22.59765625" style="144" customWidth="1"/>
    <col min="5" max="5" width="10.59765625" style="144" customWidth="1"/>
    <col min="6" max="11" width="13.59765625" style="144" customWidth="1"/>
    <col min="12" max="12" width="13.59765625" style="192" customWidth="1"/>
    <col min="13" max="21" width="13.59765625" style="144" customWidth="1"/>
    <col min="22" max="25" width="12" style="144" customWidth="1"/>
    <col min="26" max="16384" width="9" style="144" customWidth="1"/>
  </cols>
  <sheetData>
    <row r="1" spans="1:7" ht="33.75" customHeight="1">
      <c r="A1" s="188" t="s">
        <v>0</v>
      </c>
      <c r="B1" s="189"/>
      <c r="C1" s="189"/>
      <c r="D1" s="190" t="s">
        <v>251</v>
      </c>
      <c r="E1" s="191"/>
      <c r="F1" s="191"/>
      <c r="G1" s="191"/>
    </row>
    <row r="2" ht="15" customHeight="1"/>
    <row r="3" spans="1:4" ht="15" customHeight="1">
      <c r="A3" s="193" t="s">
        <v>47</v>
      </c>
      <c r="B3" s="193"/>
      <c r="C3" s="193"/>
      <c r="D3" s="193"/>
    </row>
    <row r="4" spans="1:4" ht="15" customHeight="1">
      <c r="A4" s="193"/>
      <c r="B4" s="193"/>
      <c r="C4" s="193"/>
      <c r="D4" s="193"/>
    </row>
    <row r="5" spans="1:15" ht="15.75" customHeight="1">
      <c r="A5" s="194" t="s">
        <v>239</v>
      </c>
      <c r="B5" s="194"/>
      <c r="C5" s="194"/>
      <c r="D5" s="194"/>
      <c r="K5" s="195"/>
      <c r="O5" s="195" t="s">
        <v>48</v>
      </c>
    </row>
    <row r="6" spans="1:15" ht="15.75" customHeight="1">
      <c r="A6" s="196" t="s">
        <v>49</v>
      </c>
      <c r="B6" s="197"/>
      <c r="C6" s="197"/>
      <c r="D6" s="197"/>
      <c r="E6" s="198"/>
      <c r="F6" s="199"/>
      <c r="G6" s="177"/>
      <c r="H6" s="199"/>
      <c r="I6" s="177"/>
      <c r="J6" s="199"/>
      <c r="K6" s="177"/>
      <c r="L6" s="199"/>
      <c r="M6" s="177"/>
      <c r="N6" s="199"/>
      <c r="O6" s="177"/>
    </row>
    <row r="7" spans="1:15" ht="15.75" customHeight="1">
      <c r="A7" s="200"/>
      <c r="B7" s="201"/>
      <c r="C7" s="201"/>
      <c r="D7" s="201"/>
      <c r="E7" s="202"/>
      <c r="F7" s="205" t="s">
        <v>280</v>
      </c>
      <c r="G7" s="206" t="s">
        <v>2</v>
      </c>
      <c r="H7" s="205" t="s">
        <v>240</v>
      </c>
      <c r="I7" s="206" t="s">
        <v>2</v>
      </c>
      <c r="J7" s="205" t="s">
        <v>240</v>
      </c>
      <c r="K7" s="206" t="s">
        <v>2</v>
      </c>
      <c r="L7" s="205" t="s">
        <v>240</v>
      </c>
      <c r="M7" s="206" t="s">
        <v>2</v>
      </c>
      <c r="N7" s="205" t="s">
        <v>240</v>
      </c>
      <c r="O7" s="206" t="s">
        <v>2</v>
      </c>
    </row>
    <row r="8" spans="1:25" ht="15.75" customHeight="1">
      <c r="A8" s="208" t="s">
        <v>83</v>
      </c>
      <c r="B8" s="209" t="s">
        <v>50</v>
      </c>
      <c r="C8" s="210"/>
      <c r="D8" s="210"/>
      <c r="E8" s="211" t="s">
        <v>41</v>
      </c>
      <c r="F8" s="158"/>
      <c r="G8" s="213"/>
      <c r="H8" s="158"/>
      <c r="I8" s="213"/>
      <c r="J8" s="158"/>
      <c r="K8" s="213"/>
      <c r="L8" s="158"/>
      <c r="M8" s="213"/>
      <c r="N8" s="158"/>
      <c r="O8" s="214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15.75" customHeight="1">
      <c r="A9" s="216"/>
      <c r="B9" s="192"/>
      <c r="C9" s="217" t="s">
        <v>51</v>
      </c>
      <c r="D9" s="141"/>
      <c r="E9" s="218" t="s">
        <v>42</v>
      </c>
      <c r="F9" s="160"/>
      <c r="G9" s="219"/>
      <c r="H9" s="160"/>
      <c r="I9" s="219"/>
      <c r="J9" s="160"/>
      <c r="K9" s="219"/>
      <c r="L9" s="160"/>
      <c r="M9" s="219"/>
      <c r="N9" s="160"/>
      <c r="O9" s="220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 customHeight="1">
      <c r="A10" s="216"/>
      <c r="B10" s="221"/>
      <c r="C10" s="217" t="s">
        <v>52</v>
      </c>
      <c r="D10" s="141"/>
      <c r="E10" s="218" t="s">
        <v>43</v>
      </c>
      <c r="F10" s="160"/>
      <c r="G10" s="219"/>
      <c r="H10" s="160"/>
      <c r="I10" s="219"/>
      <c r="J10" s="160"/>
      <c r="K10" s="219"/>
      <c r="L10" s="160"/>
      <c r="M10" s="219"/>
      <c r="N10" s="160"/>
      <c r="O10" s="220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5" ht="15.75" customHeight="1">
      <c r="A11" s="216"/>
      <c r="B11" s="222" t="s">
        <v>53</v>
      </c>
      <c r="C11" s="223"/>
      <c r="D11" s="223"/>
      <c r="E11" s="224" t="s">
        <v>44</v>
      </c>
      <c r="F11" s="161"/>
      <c r="G11" s="226"/>
      <c r="H11" s="161"/>
      <c r="I11" s="226"/>
      <c r="J11" s="161"/>
      <c r="K11" s="226"/>
      <c r="L11" s="161"/>
      <c r="M11" s="226"/>
      <c r="N11" s="161"/>
      <c r="O11" s="227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15.75" customHeight="1">
      <c r="A12" s="216"/>
      <c r="B12" s="228"/>
      <c r="C12" s="217" t="s">
        <v>54</v>
      </c>
      <c r="D12" s="141"/>
      <c r="E12" s="218" t="s">
        <v>45</v>
      </c>
      <c r="F12" s="160"/>
      <c r="G12" s="219"/>
      <c r="H12" s="160"/>
      <c r="I12" s="219"/>
      <c r="J12" s="160"/>
      <c r="K12" s="219"/>
      <c r="L12" s="160"/>
      <c r="M12" s="219"/>
      <c r="N12" s="160"/>
      <c r="O12" s="220"/>
      <c r="P12" s="215"/>
      <c r="Q12" s="215"/>
      <c r="R12" s="215"/>
      <c r="S12" s="215"/>
      <c r="T12" s="215"/>
      <c r="U12" s="215"/>
      <c r="V12" s="215"/>
      <c r="W12" s="215"/>
      <c r="X12" s="215"/>
      <c r="Y12" s="215"/>
    </row>
    <row r="13" spans="1:25" ht="15.75" customHeight="1">
      <c r="A13" s="216"/>
      <c r="B13" s="192"/>
      <c r="C13" s="229" t="s">
        <v>55</v>
      </c>
      <c r="D13" s="230"/>
      <c r="E13" s="231" t="s">
        <v>46</v>
      </c>
      <c r="F13" s="159"/>
      <c r="G13" s="233"/>
      <c r="H13" s="159"/>
      <c r="I13" s="233"/>
      <c r="J13" s="159"/>
      <c r="K13" s="233"/>
      <c r="L13" s="159"/>
      <c r="M13" s="233"/>
      <c r="N13" s="159"/>
      <c r="O13" s="234"/>
      <c r="P13" s="215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" ht="15.75" customHeight="1">
      <c r="A14" s="216"/>
      <c r="B14" s="140" t="s">
        <v>56</v>
      </c>
      <c r="C14" s="141"/>
      <c r="D14" s="141"/>
      <c r="E14" s="218" t="s">
        <v>97</v>
      </c>
      <c r="F14" s="142">
        <f aca="true" t="shared" si="0" ref="F14:O15">F9-F12</f>
        <v>0</v>
      </c>
      <c r="G14" s="143">
        <f t="shared" si="0"/>
        <v>0</v>
      </c>
      <c r="H14" s="142">
        <f t="shared" si="0"/>
        <v>0</v>
      </c>
      <c r="I14" s="143">
        <f t="shared" si="0"/>
        <v>0</v>
      </c>
      <c r="J14" s="142">
        <f t="shared" si="0"/>
        <v>0</v>
      </c>
      <c r="K14" s="143">
        <f t="shared" si="0"/>
        <v>0</v>
      </c>
      <c r="L14" s="142">
        <f t="shared" si="0"/>
        <v>0</v>
      </c>
      <c r="M14" s="143">
        <f t="shared" si="0"/>
        <v>0</v>
      </c>
      <c r="N14" s="142">
        <f t="shared" si="0"/>
        <v>0</v>
      </c>
      <c r="O14" s="143">
        <f t="shared" si="0"/>
        <v>0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" ht="15.75" customHeight="1">
      <c r="A15" s="216"/>
      <c r="B15" s="140" t="s">
        <v>57</v>
      </c>
      <c r="C15" s="141"/>
      <c r="D15" s="141"/>
      <c r="E15" s="218" t="s">
        <v>98</v>
      </c>
      <c r="F15" s="142">
        <f t="shared" si="0"/>
        <v>0</v>
      </c>
      <c r="G15" s="143">
        <f t="shared" si="0"/>
        <v>0</v>
      </c>
      <c r="H15" s="142">
        <f t="shared" si="0"/>
        <v>0</v>
      </c>
      <c r="I15" s="143">
        <f t="shared" si="0"/>
        <v>0</v>
      </c>
      <c r="J15" s="142">
        <f t="shared" si="0"/>
        <v>0</v>
      </c>
      <c r="K15" s="143">
        <f t="shared" si="0"/>
        <v>0</v>
      </c>
      <c r="L15" s="142">
        <f t="shared" si="0"/>
        <v>0</v>
      </c>
      <c r="M15" s="143">
        <f t="shared" si="0"/>
        <v>0</v>
      </c>
      <c r="N15" s="142">
        <f t="shared" si="0"/>
        <v>0</v>
      </c>
      <c r="O15" s="143">
        <f t="shared" si="0"/>
        <v>0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" ht="15.75" customHeight="1">
      <c r="A16" s="216"/>
      <c r="B16" s="140" t="s">
        <v>58</v>
      </c>
      <c r="C16" s="141"/>
      <c r="D16" s="141"/>
      <c r="E16" s="218" t="s">
        <v>99</v>
      </c>
      <c r="F16" s="232">
        <f aca="true" t="shared" si="1" ref="F16:K16">F8-F11</f>
        <v>0</v>
      </c>
      <c r="G16" s="148">
        <f t="shared" si="1"/>
        <v>0</v>
      </c>
      <c r="H16" s="232">
        <f t="shared" si="1"/>
        <v>0</v>
      </c>
      <c r="I16" s="148">
        <f t="shared" si="1"/>
        <v>0</v>
      </c>
      <c r="J16" s="232">
        <f t="shared" si="1"/>
        <v>0</v>
      </c>
      <c r="K16" s="148">
        <f t="shared" si="1"/>
        <v>0</v>
      </c>
      <c r="L16" s="232">
        <f>L8-L11</f>
        <v>0</v>
      </c>
      <c r="M16" s="148">
        <f>M8-M11</f>
        <v>0</v>
      </c>
      <c r="N16" s="232">
        <f>N8-N11</f>
        <v>0</v>
      </c>
      <c r="O16" s="148">
        <f>O8-O11</f>
        <v>0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25" ht="15.75" customHeight="1">
      <c r="A17" s="216"/>
      <c r="B17" s="140" t="s">
        <v>59</v>
      </c>
      <c r="C17" s="141"/>
      <c r="D17" s="141"/>
      <c r="E17" s="235"/>
      <c r="F17" s="160"/>
      <c r="G17" s="219"/>
      <c r="H17" s="160"/>
      <c r="I17" s="219"/>
      <c r="J17" s="160"/>
      <c r="K17" s="219"/>
      <c r="L17" s="160"/>
      <c r="M17" s="219"/>
      <c r="N17" s="236"/>
      <c r="O17" s="237"/>
      <c r="P17" s="215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1:25" ht="15.75" customHeight="1">
      <c r="A18" s="238"/>
      <c r="B18" s="239" t="s">
        <v>60</v>
      </c>
      <c r="C18" s="194"/>
      <c r="D18" s="194"/>
      <c r="E18" s="240"/>
      <c r="F18" s="241"/>
      <c r="G18" s="242"/>
      <c r="H18" s="241"/>
      <c r="I18" s="242"/>
      <c r="J18" s="241"/>
      <c r="K18" s="242"/>
      <c r="L18" s="241"/>
      <c r="M18" s="242"/>
      <c r="N18" s="241"/>
      <c r="O18" s="243"/>
      <c r="P18" s="215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1:25" ht="15.75" customHeight="1">
      <c r="A19" s="216" t="s">
        <v>84</v>
      </c>
      <c r="B19" s="222" t="s">
        <v>61</v>
      </c>
      <c r="C19" s="244"/>
      <c r="D19" s="244"/>
      <c r="E19" s="245"/>
      <c r="F19" s="162"/>
      <c r="G19" s="247"/>
      <c r="H19" s="162"/>
      <c r="I19" s="247"/>
      <c r="J19" s="162"/>
      <c r="K19" s="247"/>
      <c r="L19" s="162"/>
      <c r="M19" s="247"/>
      <c r="N19" s="162"/>
      <c r="O19" s="248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5" ht="15.75" customHeight="1">
      <c r="A20" s="216"/>
      <c r="B20" s="249"/>
      <c r="C20" s="217" t="s">
        <v>62</v>
      </c>
      <c r="D20" s="141"/>
      <c r="E20" s="218"/>
      <c r="F20" s="160"/>
      <c r="G20" s="219"/>
      <c r="H20" s="160"/>
      <c r="I20" s="219"/>
      <c r="J20" s="160"/>
      <c r="K20" s="219"/>
      <c r="L20" s="160"/>
      <c r="M20" s="219"/>
      <c r="N20" s="160"/>
      <c r="O20" s="220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ht="15.75" customHeight="1">
      <c r="A21" s="216"/>
      <c r="B21" s="250" t="s">
        <v>63</v>
      </c>
      <c r="C21" s="223"/>
      <c r="D21" s="223"/>
      <c r="E21" s="224" t="s">
        <v>281</v>
      </c>
      <c r="F21" s="161"/>
      <c r="G21" s="226"/>
      <c r="H21" s="161"/>
      <c r="I21" s="226"/>
      <c r="J21" s="161"/>
      <c r="K21" s="226"/>
      <c r="L21" s="161"/>
      <c r="M21" s="226"/>
      <c r="N21" s="161"/>
      <c r="O21" s="227"/>
      <c r="P21" s="215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 ht="15.75" customHeight="1">
      <c r="A22" s="216"/>
      <c r="B22" s="222" t="s">
        <v>64</v>
      </c>
      <c r="C22" s="244"/>
      <c r="D22" s="244"/>
      <c r="E22" s="245" t="s">
        <v>282</v>
      </c>
      <c r="F22" s="162"/>
      <c r="G22" s="247"/>
      <c r="H22" s="162"/>
      <c r="I22" s="247"/>
      <c r="J22" s="162"/>
      <c r="K22" s="247"/>
      <c r="L22" s="162"/>
      <c r="M22" s="247"/>
      <c r="N22" s="162"/>
      <c r="O22" s="248"/>
      <c r="P22" s="215"/>
      <c r="Q22" s="215"/>
      <c r="R22" s="215"/>
      <c r="S22" s="215"/>
      <c r="T22" s="215"/>
      <c r="U22" s="215"/>
      <c r="V22" s="215"/>
      <c r="W22" s="215"/>
      <c r="X22" s="215"/>
      <c r="Y22" s="215"/>
    </row>
    <row r="23" spans="1:25" ht="15.75" customHeight="1">
      <c r="A23" s="216"/>
      <c r="B23" s="228" t="s">
        <v>65</v>
      </c>
      <c r="C23" s="229" t="s">
        <v>66</v>
      </c>
      <c r="D23" s="230"/>
      <c r="E23" s="231"/>
      <c r="F23" s="159"/>
      <c r="G23" s="233"/>
      <c r="H23" s="159"/>
      <c r="I23" s="233"/>
      <c r="J23" s="159"/>
      <c r="K23" s="233"/>
      <c r="L23" s="159"/>
      <c r="M23" s="233"/>
      <c r="N23" s="159"/>
      <c r="O23" s="234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ht="15.75" customHeight="1">
      <c r="A24" s="216"/>
      <c r="B24" s="140" t="s">
        <v>283</v>
      </c>
      <c r="C24" s="141"/>
      <c r="D24" s="141"/>
      <c r="E24" s="218" t="s">
        <v>284</v>
      </c>
      <c r="F24" s="142">
        <f aca="true" t="shared" si="2" ref="F24:K24">F21-F22</f>
        <v>0</v>
      </c>
      <c r="G24" s="143">
        <f t="shared" si="2"/>
        <v>0</v>
      </c>
      <c r="H24" s="142">
        <f t="shared" si="2"/>
        <v>0</v>
      </c>
      <c r="I24" s="143">
        <f t="shared" si="2"/>
        <v>0</v>
      </c>
      <c r="J24" s="142">
        <f t="shared" si="2"/>
        <v>0</v>
      </c>
      <c r="K24" s="143">
        <f t="shared" si="2"/>
        <v>0</v>
      </c>
      <c r="L24" s="142">
        <f>L21-L22</f>
        <v>0</v>
      </c>
      <c r="M24" s="143">
        <f>M21-M22</f>
        <v>0</v>
      </c>
      <c r="N24" s="142">
        <f>N21-N22</f>
        <v>0</v>
      </c>
      <c r="O24" s="143">
        <f>O21-O22</f>
        <v>0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5" ht="15.75" customHeight="1">
      <c r="A25" s="216"/>
      <c r="B25" s="251" t="s">
        <v>67</v>
      </c>
      <c r="C25" s="230"/>
      <c r="D25" s="230"/>
      <c r="E25" s="252" t="s">
        <v>285</v>
      </c>
      <c r="F25" s="254"/>
      <c r="G25" s="178"/>
      <c r="H25" s="254"/>
      <c r="I25" s="178"/>
      <c r="J25" s="254"/>
      <c r="K25" s="178"/>
      <c r="L25" s="254"/>
      <c r="M25" s="178"/>
      <c r="N25" s="254"/>
      <c r="O25" s="178"/>
      <c r="P25" s="215"/>
      <c r="Q25" s="215"/>
      <c r="R25" s="215"/>
      <c r="S25" s="215"/>
      <c r="T25" s="215"/>
      <c r="U25" s="215"/>
      <c r="V25" s="215"/>
      <c r="W25" s="215"/>
      <c r="X25" s="215"/>
      <c r="Y25" s="215"/>
    </row>
    <row r="26" spans="1:25" ht="15.75" customHeight="1">
      <c r="A26" s="216"/>
      <c r="B26" s="250" t="s">
        <v>68</v>
      </c>
      <c r="C26" s="223"/>
      <c r="D26" s="223"/>
      <c r="E26" s="255"/>
      <c r="F26" s="257"/>
      <c r="G26" s="179"/>
      <c r="H26" s="257"/>
      <c r="I26" s="179"/>
      <c r="J26" s="257"/>
      <c r="K26" s="179"/>
      <c r="L26" s="257"/>
      <c r="M26" s="179"/>
      <c r="N26" s="257"/>
      <c r="O26" s="179"/>
      <c r="P26" s="215"/>
      <c r="Q26" s="215"/>
      <c r="R26" s="215"/>
      <c r="S26" s="215"/>
      <c r="T26" s="215"/>
      <c r="U26" s="215"/>
      <c r="V26" s="215"/>
      <c r="W26" s="215"/>
      <c r="X26" s="215"/>
      <c r="Y26" s="215"/>
    </row>
    <row r="27" spans="1:25" ht="15.75" customHeight="1">
      <c r="A27" s="238"/>
      <c r="B27" s="239" t="s">
        <v>286</v>
      </c>
      <c r="C27" s="194"/>
      <c r="D27" s="194"/>
      <c r="E27" s="258" t="s">
        <v>287</v>
      </c>
      <c r="F27" s="163">
        <f aca="true" t="shared" si="3" ref="F27:K27">F24+F25</f>
        <v>0</v>
      </c>
      <c r="G27" s="151">
        <f t="shared" si="3"/>
        <v>0</v>
      </c>
      <c r="H27" s="163">
        <f t="shared" si="3"/>
        <v>0</v>
      </c>
      <c r="I27" s="151">
        <f t="shared" si="3"/>
        <v>0</v>
      </c>
      <c r="J27" s="163">
        <f t="shared" si="3"/>
        <v>0</v>
      </c>
      <c r="K27" s="151">
        <f t="shared" si="3"/>
        <v>0</v>
      </c>
      <c r="L27" s="163">
        <f>L24+L25</f>
        <v>0</v>
      </c>
      <c r="M27" s="151">
        <f>M24+M25</f>
        <v>0</v>
      </c>
      <c r="N27" s="163">
        <f>N24+N25</f>
        <v>0</v>
      </c>
      <c r="O27" s="151">
        <f>O24+O25</f>
        <v>0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</row>
    <row r="28" spans="1:25" ht="15.75" customHeight="1">
      <c r="A28" s="259"/>
      <c r="F28" s="215"/>
      <c r="G28" s="215"/>
      <c r="H28" s="215"/>
      <c r="I28" s="215"/>
      <c r="J28" s="215"/>
      <c r="K28" s="215"/>
      <c r="L28" s="260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</row>
    <row r="29" spans="1:25" ht="15.75" customHeight="1">
      <c r="A29" s="194"/>
      <c r="F29" s="215"/>
      <c r="G29" s="215"/>
      <c r="H29" s="215"/>
      <c r="I29" s="215"/>
      <c r="J29" s="261"/>
      <c r="K29" s="261"/>
      <c r="L29" s="260"/>
      <c r="M29" s="215"/>
      <c r="N29" s="215"/>
      <c r="O29" s="261" t="s">
        <v>288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61"/>
    </row>
    <row r="30" spans="1:25" ht="15.75" customHeight="1">
      <c r="A30" s="262" t="s">
        <v>69</v>
      </c>
      <c r="B30" s="263"/>
      <c r="C30" s="263"/>
      <c r="D30" s="263"/>
      <c r="E30" s="264"/>
      <c r="F30" s="182" t="s">
        <v>289</v>
      </c>
      <c r="G30" s="183"/>
      <c r="H30" s="182" t="s">
        <v>290</v>
      </c>
      <c r="I30" s="183"/>
      <c r="J30" s="182" t="s">
        <v>291</v>
      </c>
      <c r="K30" s="183"/>
      <c r="L30" s="182" t="s">
        <v>292</v>
      </c>
      <c r="M30" s="183"/>
      <c r="N30" s="182"/>
      <c r="O30" s="183"/>
      <c r="P30" s="265"/>
      <c r="Q30" s="260"/>
      <c r="R30" s="265"/>
      <c r="S30" s="260"/>
      <c r="T30" s="265"/>
      <c r="U30" s="260"/>
      <c r="V30" s="265"/>
      <c r="W30" s="260"/>
      <c r="X30" s="265"/>
      <c r="Y30" s="260"/>
    </row>
    <row r="31" spans="1:25" ht="15.75" customHeight="1">
      <c r="A31" s="266"/>
      <c r="B31" s="267"/>
      <c r="C31" s="267"/>
      <c r="D31" s="267"/>
      <c r="E31" s="268"/>
      <c r="F31" s="205" t="s">
        <v>240</v>
      </c>
      <c r="G31" s="269" t="s">
        <v>2</v>
      </c>
      <c r="H31" s="205" t="s">
        <v>240</v>
      </c>
      <c r="I31" s="269" t="s">
        <v>2</v>
      </c>
      <c r="J31" s="205" t="s">
        <v>240</v>
      </c>
      <c r="K31" s="270" t="s">
        <v>2</v>
      </c>
      <c r="L31" s="205" t="s">
        <v>240</v>
      </c>
      <c r="M31" s="269" t="s">
        <v>2</v>
      </c>
      <c r="N31" s="205" t="s">
        <v>240</v>
      </c>
      <c r="O31" s="271" t="s">
        <v>2</v>
      </c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5.75" customHeight="1">
      <c r="A32" s="208" t="s">
        <v>85</v>
      </c>
      <c r="B32" s="209" t="s">
        <v>50</v>
      </c>
      <c r="C32" s="210"/>
      <c r="D32" s="210"/>
      <c r="E32" s="273" t="s">
        <v>41</v>
      </c>
      <c r="F32" s="162">
        <v>134</v>
      </c>
      <c r="G32" s="274">
        <v>120</v>
      </c>
      <c r="H32" s="158">
        <v>26</v>
      </c>
      <c r="I32" s="213">
        <v>606</v>
      </c>
      <c r="J32" s="158">
        <v>75</v>
      </c>
      <c r="K32" s="214">
        <v>98</v>
      </c>
      <c r="L32" s="162">
        <v>0</v>
      </c>
      <c r="M32" s="274"/>
      <c r="N32" s="158"/>
      <c r="O32" s="158"/>
      <c r="P32" s="274"/>
      <c r="Q32" s="274"/>
      <c r="R32" s="274"/>
      <c r="S32" s="274"/>
      <c r="T32" s="275"/>
      <c r="U32" s="275"/>
      <c r="V32" s="274"/>
      <c r="W32" s="274"/>
      <c r="X32" s="275"/>
      <c r="Y32" s="275"/>
    </row>
    <row r="33" spans="1:25" ht="15.75" customHeight="1">
      <c r="A33" s="276"/>
      <c r="B33" s="192"/>
      <c r="C33" s="229" t="s">
        <v>70</v>
      </c>
      <c r="D33" s="230"/>
      <c r="E33" s="277"/>
      <c r="F33" s="159">
        <v>109</v>
      </c>
      <c r="G33" s="278">
        <v>90</v>
      </c>
      <c r="H33" s="159">
        <v>26</v>
      </c>
      <c r="I33" s="233">
        <v>559</v>
      </c>
      <c r="J33" s="159">
        <v>75</v>
      </c>
      <c r="K33" s="234">
        <v>71</v>
      </c>
      <c r="L33" s="159">
        <v>0</v>
      </c>
      <c r="M33" s="278"/>
      <c r="N33" s="159"/>
      <c r="O33" s="159"/>
      <c r="P33" s="274"/>
      <c r="Q33" s="274"/>
      <c r="R33" s="274"/>
      <c r="S33" s="274"/>
      <c r="T33" s="275"/>
      <c r="U33" s="275"/>
      <c r="V33" s="274"/>
      <c r="W33" s="274"/>
      <c r="X33" s="275"/>
      <c r="Y33" s="275"/>
    </row>
    <row r="34" spans="1:25" ht="15.75" customHeight="1">
      <c r="A34" s="276"/>
      <c r="B34" s="192"/>
      <c r="C34" s="279"/>
      <c r="D34" s="217" t="s">
        <v>71</v>
      </c>
      <c r="E34" s="280"/>
      <c r="F34" s="160">
        <v>109</v>
      </c>
      <c r="G34" s="281">
        <v>90</v>
      </c>
      <c r="H34" s="160">
        <v>26</v>
      </c>
      <c r="I34" s="219">
        <v>559</v>
      </c>
      <c r="J34" s="160"/>
      <c r="K34" s="220"/>
      <c r="L34" s="160">
        <v>0</v>
      </c>
      <c r="M34" s="281"/>
      <c r="N34" s="160"/>
      <c r="O34" s="160"/>
      <c r="P34" s="274"/>
      <c r="Q34" s="274"/>
      <c r="R34" s="274"/>
      <c r="S34" s="274"/>
      <c r="T34" s="275"/>
      <c r="U34" s="275"/>
      <c r="V34" s="274"/>
      <c r="W34" s="274"/>
      <c r="X34" s="275"/>
      <c r="Y34" s="275"/>
    </row>
    <row r="35" spans="1:25" ht="15.75" customHeight="1">
      <c r="A35" s="276"/>
      <c r="B35" s="221"/>
      <c r="C35" s="282" t="s">
        <v>72</v>
      </c>
      <c r="D35" s="223"/>
      <c r="E35" s="283"/>
      <c r="F35" s="161">
        <v>25</v>
      </c>
      <c r="G35" s="284">
        <v>29</v>
      </c>
      <c r="H35" s="161">
        <v>198</v>
      </c>
      <c r="I35" s="226">
        <v>47</v>
      </c>
      <c r="J35" s="166">
        <v>1</v>
      </c>
      <c r="K35" s="285">
        <v>27</v>
      </c>
      <c r="L35" s="161">
        <v>0</v>
      </c>
      <c r="M35" s="284"/>
      <c r="N35" s="161"/>
      <c r="O35" s="161"/>
      <c r="P35" s="274"/>
      <c r="Q35" s="274"/>
      <c r="R35" s="274"/>
      <c r="S35" s="274"/>
      <c r="T35" s="275"/>
      <c r="U35" s="275"/>
      <c r="V35" s="274"/>
      <c r="W35" s="274"/>
      <c r="X35" s="275"/>
      <c r="Y35" s="275"/>
    </row>
    <row r="36" spans="1:25" ht="15.75" customHeight="1">
      <c r="A36" s="276"/>
      <c r="B36" s="222" t="s">
        <v>53</v>
      </c>
      <c r="C36" s="244"/>
      <c r="D36" s="244"/>
      <c r="E36" s="273" t="s">
        <v>42</v>
      </c>
      <c r="F36" s="246">
        <v>51</v>
      </c>
      <c r="G36" s="148">
        <v>49</v>
      </c>
      <c r="H36" s="162">
        <v>177</v>
      </c>
      <c r="I36" s="247">
        <v>106</v>
      </c>
      <c r="J36" s="162">
        <v>7</v>
      </c>
      <c r="K36" s="248">
        <v>8</v>
      </c>
      <c r="L36" s="162">
        <v>0</v>
      </c>
      <c r="M36" s="274"/>
      <c r="N36" s="162"/>
      <c r="O36" s="162"/>
      <c r="P36" s="274"/>
      <c r="Q36" s="274"/>
      <c r="R36" s="274"/>
      <c r="S36" s="274"/>
      <c r="T36" s="274"/>
      <c r="U36" s="274"/>
      <c r="V36" s="274"/>
      <c r="W36" s="274"/>
      <c r="X36" s="275"/>
      <c r="Y36" s="275"/>
    </row>
    <row r="37" spans="1:25" ht="15.75" customHeight="1">
      <c r="A37" s="276"/>
      <c r="B37" s="192"/>
      <c r="C37" s="217" t="s">
        <v>73</v>
      </c>
      <c r="D37" s="141"/>
      <c r="E37" s="280"/>
      <c r="F37" s="142">
        <v>26</v>
      </c>
      <c r="G37" s="143">
        <v>20</v>
      </c>
      <c r="H37" s="160">
        <v>46</v>
      </c>
      <c r="I37" s="219">
        <v>44</v>
      </c>
      <c r="J37" s="160">
        <v>6</v>
      </c>
      <c r="K37" s="220">
        <v>6</v>
      </c>
      <c r="L37" s="160">
        <v>0</v>
      </c>
      <c r="M37" s="281"/>
      <c r="N37" s="160"/>
      <c r="O37" s="160"/>
      <c r="P37" s="274"/>
      <c r="Q37" s="274"/>
      <c r="R37" s="274"/>
      <c r="S37" s="274"/>
      <c r="T37" s="274"/>
      <c r="U37" s="274"/>
      <c r="V37" s="274"/>
      <c r="W37" s="274"/>
      <c r="X37" s="275"/>
      <c r="Y37" s="275"/>
    </row>
    <row r="38" spans="1:25" ht="15.75" customHeight="1">
      <c r="A38" s="276"/>
      <c r="B38" s="221"/>
      <c r="C38" s="217" t="s">
        <v>74</v>
      </c>
      <c r="D38" s="141"/>
      <c r="E38" s="280"/>
      <c r="F38" s="142">
        <v>25</v>
      </c>
      <c r="G38" s="143">
        <v>29</v>
      </c>
      <c r="H38" s="160">
        <v>131</v>
      </c>
      <c r="I38" s="219">
        <v>62</v>
      </c>
      <c r="J38" s="160">
        <v>1</v>
      </c>
      <c r="K38" s="285">
        <v>2</v>
      </c>
      <c r="L38" s="160">
        <v>0</v>
      </c>
      <c r="M38" s="281"/>
      <c r="N38" s="160"/>
      <c r="O38" s="160"/>
      <c r="P38" s="274"/>
      <c r="Q38" s="274"/>
      <c r="R38" s="275"/>
      <c r="S38" s="275"/>
      <c r="T38" s="274"/>
      <c r="U38" s="274"/>
      <c r="V38" s="274"/>
      <c r="W38" s="274"/>
      <c r="X38" s="275"/>
      <c r="Y38" s="275"/>
    </row>
    <row r="39" spans="1:25" ht="15.75" customHeight="1">
      <c r="A39" s="288"/>
      <c r="B39" s="289" t="s">
        <v>75</v>
      </c>
      <c r="C39" s="290"/>
      <c r="D39" s="290"/>
      <c r="E39" s="291" t="s">
        <v>108</v>
      </c>
      <c r="F39" s="163">
        <v>83</v>
      </c>
      <c r="G39" s="151">
        <v>71</v>
      </c>
      <c r="H39" s="163">
        <v>-151</v>
      </c>
      <c r="I39" s="151">
        <v>500</v>
      </c>
      <c r="J39" s="163">
        <v>70</v>
      </c>
      <c r="K39" s="151">
        <v>90</v>
      </c>
      <c r="L39" s="163">
        <v>0</v>
      </c>
      <c r="M39" s="151">
        <v>0</v>
      </c>
      <c r="N39" s="163">
        <f>N32-N36</f>
        <v>0</v>
      </c>
      <c r="O39" s="163">
        <f>O32-O36</f>
        <v>0</v>
      </c>
      <c r="P39" s="274"/>
      <c r="Q39" s="274"/>
      <c r="R39" s="274"/>
      <c r="S39" s="274"/>
      <c r="T39" s="274"/>
      <c r="U39" s="274"/>
      <c r="V39" s="274"/>
      <c r="W39" s="274"/>
      <c r="X39" s="275"/>
      <c r="Y39" s="275"/>
    </row>
    <row r="40" spans="1:25" ht="15.75" customHeight="1">
      <c r="A40" s="208" t="s">
        <v>86</v>
      </c>
      <c r="B40" s="222" t="s">
        <v>76</v>
      </c>
      <c r="C40" s="244"/>
      <c r="D40" s="244"/>
      <c r="E40" s="273" t="s">
        <v>44</v>
      </c>
      <c r="F40" s="246">
        <v>353</v>
      </c>
      <c r="G40" s="150">
        <v>377</v>
      </c>
      <c r="H40" s="162">
        <v>0</v>
      </c>
      <c r="I40" s="247">
        <v>1259</v>
      </c>
      <c r="J40" s="162">
        <v>17</v>
      </c>
      <c r="K40" s="248">
        <v>25</v>
      </c>
      <c r="L40" s="162">
        <v>605</v>
      </c>
      <c r="M40" s="274">
        <v>510</v>
      </c>
      <c r="N40" s="162"/>
      <c r="O40" s="162"/>
      <c r="P40" s="274"/>
      <c r="Q40" s="274"/>
      <c r="R40" s="274"/>
      <c r="S40" s="274"/>
      <c r="T40" s="275"/>
      <c r="U40" s="275"/>
      <c r="V40" s="275"/>
      <c r="W40" s="275"/>
      <c r="X40" s="274"/>
      <c r="Y40" s="274"/>
    </row>
    <row r="41" spans="1:25" ht="15.75" customHeight="1">
      <c r="A41" s="292"/>
      <c r="B41" s="221"/>
      <c r="C41" s="217" t="s">
        <v>77</v>
      </c>
      <c r="D41" s="141"/>
      <c r="E41" s="280"/>
      <c r="F41" s="293">
        <v>14</v>
      </c>
      <c r="G41" s="294">
        <v>69</v>
      </c>
      <c r="H41" s="166">
        <v>0</v>
      </c>
      <c r="I41" s="285">
        <v>1203</v>
      </c>
      <c r="J41" s="160"/>
      <c r="K41" s="220"/>
      <c r="L41" s="160">
        <v>605</v>
      </c>
      <c r="M41" s="281">
        <v>510</v>
      </c>
      <c r="N41" s="160"/>
      <c r="O41" s="160"/>
      <c r="P41" s="275"/>
      <c r="Q41" s="275"/>
      <c r="R41" s="275"/>
      <c r="S41" s="275"/>
      <c r="T41" s="275"/>
      <c r="U41" s="275"/>
      <c r="V41" s="275"/>
      <c r="W41" s="275"/>
      <c r="X41" s="274"/>
      <c r="Y41" s="274"/>
    </row>
    <row r="42" spans="1:25" ht="15.75" customHeight="1">
      <c r="A42" s="292"/>
      <c r="B42" s="222" t="s">
        <v>64</v>
      </c>
      <c r="C42" s="244"/>
      <c r="D42" s="244"/>
      <c r="E42" s="273" t="s">
        <v>45</v>
      </c>
      <c r="F42" s="246">
        <v>464</v>
      </c>
      <c r="G42" s="150">
        <v>460</v>
      </c>
      <c r="H42" s="162">
        <v>5593</v>
      </c>
      <c r="I42" s="247">
        <v>1778</v>
      </c>
      <c r="J42" s="162">
        <v>68</v>
      </c>
      <c r="K42" s="248">
        <v>115</v>
      </c>
      <c r="L42" s="162">
        <v>605</v>
      </c>
      <c r="M42" s="274">
        <v>510</v>
      </c>
      <c r="N42" s="162"/>
      <c r="O42" s="162"/>
      <c r="P42" s="274"/>
      <c r="Q42" s="274"/>
      <c r="R42" s="274"/>
      <c r="S42" s="274"/>
      <c r="T42" s="275"/>
      <c r="U42" s="275"/>
      <c r="V42" s="274"/>
      <c r="W42" s="274"/>
      <c r="X42" s="274"/>
      <c r="Y42" s="274"/>
    </row>
    <row r="43" spans="1:25" ht="15.75" customHeight="1">
      <c r="A43" s="292"/>
      <c r="B43" s="221"/>
      <c r="C43" s="217" t="s">
        <v>78</v>
      </c>
      <c r="D43" s="141"/>
      <c r="E43" s="280"/>
      <c r="F43" s="142">
        <v>181</v>
      </c>
      <c r="G43" s="143">
        <v>197</v>
      </c>
      <c r="H43" s="160">
        <v>5407</v>
      </c>
      <c r="I43" s="219">
        <v>1632</v>
      </c>
      <c r="J43" s="166">
        <v>51</v>
      </c>
      <c r="K43" s="285">
        <v>90</v>
      </c>
      <c r="L43" s="160">
        <v>298</v>
      </c>
      <c r="M43" s="281">
        <v>298</v>
      </c>
      <c r="N43" s="160"/>
      <c r="O43" s="160"/>
      <c r="P43" s="274"/>
      <c r="Q43" s="274"/>
      <c r="R43" s="275"/>
      <c r="S43" s="274"/>
      <c r="T43" s="275"/>
      <c r="U43" s="275"/>
      <c r="V43" s="274"/>
      <c r="W43" s="274"/>
      <c r="X43" s="275"/>
      <c r="Y43" s="275"/>
    </row>
    <row r="44" spans="1:25" ht="15.75" customHeight="1">
      <c r="A44" s="295"/>
      <c r="B44" s="239" t="s">
        <v>75</v>
      </c>
      <c r="C44" s="194"/>
      <c r="D44" s="194"/>
      <c r="E44" s="291" t="s">
        <v>109</v>
      </c>
      <c r="F44" s="164">
        <v>-111</v>
      </c>
      <c r="G44" s="149">
        <v>-83</v>
      </c>
      <c r="H44" s="164">
        <v>-5593</v>
      </c>
      <c r="I44" s="149">
        <v>-519</v>
      </c>
      <c r="J44" s="164">
        <v>-51</v>
      </c>
      <c r="K44" s="149">
        <v>-90</v>
      </c>
      <c r="L44" s="164">
        <v>0</v>
      </c>
      <c r="M44" s="149">
        <v>-0.1</v>
      </c>
      <c r="N44" s="164">
        <f>N40-N42</f>
        <v>0</v>
      </c>
      <c r="O44" s="164">
        <f>O40-O42</f>
        <v>0</v>
      </c>
      <c r="P44" s="275"/>
      <c r="Q44" s="275"/>
      <c r="R44" s="274"/>
      <c r="S44" s="274"/>
      <c r="T44" s="275"/>
      <c r="U44" s="275"/>
      <c r="V44" s="274"/>
      <c r="W44" s="274"/>
      <c r="X44" s="274"/>
      <c r="Y44" s="274"/>
    </row>
    <row r="45" spans="1:25" ht="15.75" customHeight="1">
      <c r="A45" s="296" t="s">
        <v>87</v>
      </c>
      <c r="B45" s="297" t="s">
        <v>79</v>
      </c>
      <c r="C45" s="298"/>
      <c r="D45" s="298"/>
      <c r="E45" s="299" t="s">
        <v>110</v>
      </c>
      <c r="F45" s="165"/>
      <c r="G45" s="300">
        <v>-12</v>
      </c>
      <c r="H45" s="165"/>
      <c r="I45" s="300">
        <v>-19</v>
      </c>
      <c r="J45" s="165"/>
      <c r="K45" s="300">
        <v>0</v>
      </c>
      <c r="L45" s="165"/>
      <c r="M45" s="300">
        <v>-0.1</v>
      </c>
      <c r="N45" s="165">
        <f>N39+N44</f>
        <v>0</v>
      </c>
      <c r="O45" s="165">
        <f>O39+O44</f>
        <v>0</v>
      </c>
      <c r="P45" s="274"/>
      <c r="Q45" s="274"/>
      <c r="R45" s="274"/>
      <c r="S45" s="274"/>
      <c r="T45" s="274"/>
      <c r="U45" s="274"/>
      <c r="V45" s="274"/>
      <c r="W45" s="274"/>
      <c r="X45" s="274"/>
      <c r="Y45" s="274"/>
    </row>
    <row r="46" spans="1:25" ht="15.75" customHeight="1">
      <c r="A46" s="301"/>
      <c r="B46" s="140" t="s">
        <v>80</v>
      </c>
      <c r="C46" s="141"/>
      <c r="D46" s="141"/>
      <c r="E46" s="141"/>
      <c r="F46" s="293"/>
      <c r="G46" s="294"/>
      <c r="H46" s="166"/>
      <c r="I46" s="285"/>
      <c r="J46" s="166"/>
      <c r="K46" s="285"/>
      <c r="L46" s="160"/>
      <c r="M46" s="281"/>
      <c r="N46" s="166"/>
      <c r="O46" s="166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1:25" ht="15.75" customHeight="1">
      <c r="A47" s="301"/>
      <c r="B47" s="140" t="s">
        <v>81</v>
      </c>
      <c r="C47" s="141"/>
      <c r="D47" s="141"/>
      <c r="E47" s="141"/>
      <c r="F47" s="142"/>
      <c r="G47" s="143"/>
      <c r="H47" s="160"/>
      <c r="I47" s="219"/>
      <c r="J47" s="160"/>
      <c r="K47" s="220"/>
      <c r="L47" s="160"/>
      <c r="M47" s="281"/>
      <c r="N47" s="160"/>
      <c r="O47" s="160"/>
      <c r="P47" s="274"/>
      <c r="Q47" s="274"/>
      <c r="R47" s="274"/>
      <c r="S47" s="274"/>
      <c r="T47" s="274"/>
      <c r="U47" s="274"/>
      <c r="V47" s="274"/>
      <c r="W47" s="274"/>
      <c r="X47" s="274"/>
      <c r="Y47" s="274"/>
    </row>
    <row r="48" spans="1:25" ht="15.75" customHeight="1">
      <c r="A48" s="302"/>
      <c r="B48" s="239" t="s">
        <v>82</v>
      </c>
      <c r="C48" s="194"/>
      <c r="D48" s="194"/>
      <c r="E48" s="194"/>
      <c r="F48" s="167"/>
      <c r="G48" s="303"/>
      <c r="H48" s="167"/>
      <c r="I48" s="304"/>
      <c r="J48" s="167"/>
      <c r="K48" s="305"/>
      <c r="L48" s="167"/>
      <c r="M48" s="303"/>
      <c r="N48" s="167"/>
      <c r="O48" s="167"/>
      <c r="P48" s="274"/>
      <c r="Q48" s="274"/>
      <c r="R48" s="274"/>
      <c r="S48" s="274"/>
      <c r="T48" s="274"/>
      <c r="U48" s="274"/>
      <c r="V48" s="274"/>
      <c r="W48" s="274"/>
      <c r="X48" s="274"/>
      <c r="Y48" s="274"/>
    </row>
    <row r="49" spans="1:16" ht="15.75" customHeight="1">
      <c r="A49" s="259" t="s">
        <v>111</v>
      </c>
      <c r="O49" s="192"/>
      <c r="P49" s="192"/>
    </row>
    <row r="50" spans="1:16" ht="15.75" customHeight="1">
      <c r="A50" s="259"/>
      <c r="O50" s="192"/>
      <c r="P50" s="192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12" sqref="F1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47" t="s">
        <v>0</v>
      </c>
      <c r="B1" s="47"/>
      <c r="C1" s="47"/>
      <c r="D1" s="47"/>
      <c r="E1" s="82" t="s">
        <v>251</v>
      </c>
      <c r="F1" s="1"/>
    </row>
    <row r="3" ht="14.25">
      <c r="A3" s="23" t="s">
        <v>112</v>
      </c>
    </row>
    <row r="5" spans="1:5" ht="13.5">
      <c r="A5" s="48" t="s">
        <v>242</v>
      </c>
      <c r="B5" s="48"/>
      <c r="C5" s="48"/>
      <c r="D5" s="48"/>
      <c r="E5" s="4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243</v>
      </c>
      <c r="G7" s="19"/>
      <c r="H7" s="29" t="s">
        <v>2</v>
      </c>
      <c r="I7" s="31" t="s">
        <v>22</v>
      </c>
    </row>
    <row r="8" spans="1:9" ht="16.5" customHeight="1">
      <c r="A8" s="49"/>
      <c r="B8" s="50"/>
      <c r="C8" s="50"/>
      <c r="D8" s="50"/>
      <c r="E8" s="50"/>
      <c r="F8" s="16" t="s">
        <v>113</v>
      </c>
      <c r="G8" s="22" t="s">
        <v>3</v>
      </c>
      <c r="H8" s="30"/>
      <c r="I8" s="32"/>
    </row>
    <row r="9" spans="1:9" ht="18" customHeight="1">
      <c r="A9" s="169" t="s">
        <v>88</v>
      </c>
      <c r="B9" s="169" t="s">
        <v>90</v>
      </c>
      <c r="C9" s="45" t="s">
        <v>4</v>
      </c>
      <c r="D9" s="46"/>
      <c r="E9" s="46"/>
      <c r="F9" s="52">
        <v>136370</v>
      </c>
      <c r="G9" s="62">
        <f>F9/$F$27*100</f>
        <v>18.30383807472132</v>
      </c>
      <c r="H9" s="53">
        <v>111895</v>
      </c>
      <c r="I9" s="67">
        <f aca="true" t="shared" si="0" ref="I9:I45">(F9/H9-1)*100</f>
        <v>21.873184682068004</v>
      </c>
    </row>
    <row r="10" spans="1:9" ht="18" customHeight="1">
      <c r="A10" s="170"/>
      <c r="B10" s="170"/>
      <c r="C10" s="7"/>
      <c r="D10" s="42" t="s">
        <v>23</v>
      </c>
      <c r="E10" s="43"/>
      <c r="F10" s="54">
        <v>39802</v>
      </c>
      <c r="G10" s="63">
        <f aca="true" t="shared" si="1" ref="G10:G27">F10/$F$27*100</f>
        <v>5.342299355063855</v>
      </c>
      <c r="H10" s="55">
        <v>39262</v>
      </c>
      <c r="I10" s="68">
        <f t="shared" si="0"/>
        <v>1.3753756813203566</v>
      </c>
    </row>
    <row r="11" spans="1:9" ht="18" customHeight="1">
      <c r="A11" s="170"/>
      <c r="B11" s="170"/>
      <c r="C11" s="7"/>
      <c r="D11" s="15"/>
      <c r="E11" s="20" t="s">
        <v>24</v>
      </c>
      <c r="F11" s="168">
        <v>32430</v>
      </c>
      <c r="G11" s="64">
        <f t="shared" si="1"/>
        <v>4.352815639533713</v>
      </c>
      <c r="H11" s="57">
        <v>31240</v>
      </c>
      <c r="I11" s="69">
        <f t="shared" si="0"/>
        <v>3.8092189500640306</v>
      </c>
    </row>
    <row r="12" spans="1:9" ht="18" customHeight="1">
      <c r="A12" s="170"/>
      <c r="B12" s="170"/>
      <c r="C12" s="7"/>
      <c r="D12" s="15"/>
      <c r="E12" s="20" t="s">
        <v>25</v>
      </c>
      <c r="F12" s="168">
        <v>3690</v>
      </c>
      <c r="G12" s="64">
        <f t="shared" si="1"/>
        <v>0.49527874529384525</v>
      </c>
      <c r="H12" s="57">
        <v>4263</v>
      </c>
      <c r="I12" s="69">
        <f t="shared" si="0"/>
        <v>-13.441238564391277</v>
      </c>
    </row>
    <row r="13" spans="1:9" ht="18" customHeight="1">
      <c r="A13" s="170"/>
      <c r="B13" s="170"/>
      <c r="C13" s="7"/>
      <c r="D13" s="28"/>
      <c r="E13" s="20" t="s">
        <v>26</v>
      </c>
      <c r="F13" s="56">
        <v>383</v>
      </c>
      <c r="G13" s="64">
        <f t="shared" si="1"/>
        <v>0.05140698088009288</v>
      </c>
      <c r="H13" s="57">
        <v>444</v>
      </c>
      <c r="I13" s="69">
        <f t="shared" si="0"/>
        <v>-13.738738738738743</v>
      </c>
    </row>
    <row r="14" spans="1:9" ht="18" customHeight="1">
      <c r="A14" s="170"/>
      <c r="B14" s="170"/>
      <c r="C14" s="7"/>
      <c r="D14" s="51" t="s">
        <v>27</v>
      </c>
      <c r="E14" s="41"/>
      <c r="F14" s="52">
        <v>21585</v>
      </c>
      <c r="G14" s="62">
        <f t="shared" si="1"/>
        <v>2.8971793271457047</v>
      </c>
      <c r="H14" s="53">
        <v>18175</v>
      </c>
      <c r="I14" s="70">
        <f t="shared" si="0"/>
        <v>18.76203576341129</v>
      </c>
    </row>
    <row r="15" spans="1:9" ht="18" customHeight="1">
      <c r="A15" s="170"/>
      <c r="B15" s="170"/>
      <c r="C15" s="7"/>
      <c r="D15" s="15"/>
      <c r="E15" s="20" t="s">
        <v>28</v>
      </c>
      <c r="F15" s="56">
        <v>1368</v>
      </c>
      <c r="G15" s="64">
        <f t="shared" si="1"/>
        <v>0.18361553484064508</v>
      </c>
      <c r="H15" s="57">
        <v>1275</v>
      </c>
      <c r="I15" s="69">
        <f t="shared" si="0"/>
        <v>7.294117647058829</v>
      </c>
    </row>
    <row r="16" spans="1:9" ht="18" customHeight="1">
      <c r="A16" s="170"/>
      <c r="B16" s="170"/>
      <c r="C16" s="7"/>
      <c r="D16" s="15"/>
      <c r="E16" s="24" t="s">
        <v>29</v>
      </c>
      <c r="F16" s="54">
        <v>20217</v>
      </c>
      <c r="G16" s="63">
        <f t="shared" si="1"/>
        <v>2.7135637923050595</v>
      </c>
      <c r="H16" s="55">
        <v>16900</v>
      </c>
      <c r="I16" s="68">
        <f t="shared" si="0"/>
        <v>19.62721893491124</v>
      </c>
    </row>
    <row r="17" spans="1:9" ht="18" customHeight="1">
      <c r="A17" s="170"/>
      <c r="B17" s="170"/>
      <c r="C17" s="7"/>
      <c r="D17" s="174" t="s">
        <v>30</v>
      </c>
      <c r="E17" s="180"/>
      <c r="F17" s="54">
        <v>46484</v>
      </c>
      <c r="G17" s="63">
        <f t="shared" si="1"/>
        <v>6.239169971880516</v>
      </c>
      <c r="H17" s="55">
        <v>16918</v>
      </c>
      <c r="I17" s="68">
        <f t="shared" si="0"/>
        <v>174.76061000118216</v>
      </c>
    </row>
    <row r="18" spans="1:9" ht="18" customHeight="1">
      <c r="A18" s="170"/>
      <c r="B18" s="170"/>
      <c r="C18" s="7"/>
      <c r="D18" s="174" t="s">
        <v>94</v>
      </c>
      <c r="E18" s="175"/>
      <c r="F18" s="56">
        <v>3600</v>
      </c>
      <c r="G18" s="64">
        <f t="shared" si="1"/>
        <v>0.4831987758964344</v>
      </c>
      <c r="H18" s="57">
        <v>3974</v>
      </c>
      <c r="I18" s="69">
        <f t="shared" si="0"/>
        <v>-9.411172622043285</v>
      </c>
    </row>
    <row r="19" spans="1:9" ht="18" customHeight="1">
      <c r="A19" s="170"/>
      <c r="B19" s="170"/>
      <c r="C19" s="10"/>
      <c r="D19" s="174" t="s">
        <v>95</v>
      </c>
      <c r="E19" s="175"/>
      <c r="F19" s="145" t="s">
        <v>278</v>
      </c>
      <c r="G19" s="157" t="s">
        <v>279</v>
      </c>
      <c r="H19" s="57">
        <v>0</v>
      </c>
      <c r="I19" s="155" t="s">
        <v>278</v>
      </c>
    </row>
    <row r="20" spans="1:9" ht="18" customHeight="1">
      <c r="A20" s="170"/>
      <c r="B20" s="170"/>
      <c r="C20" s="34" t="s">
        <v>5</v>
      </c>
      <c r="D20" s="33"/>
      <c r="E20" s="33"/>
      <c r="F20" s="56">
        <v>22169</v>
      </c>
      <c r="G20" s="156">
        <f t="shared" si="1"/>
        <v>2.9755649063466816</v>
      </c>
      <c r="H20" s="57">
        <v>24124</v>
      </c>
      <c r="I20" s="69">
        <f t="shared" si="0"/>
        <v>-8.103962858564085</v>
      </c>
    </row>
    <row r="21" spans="1:9" ht="18" customHeight="1">
      <c r="A21" s="170"/>
      <c r="B21" s="170"/>
      <c r="C21" s="34" t="s">
        <v>6</v>
      </c>
      <c r="D21" s="33"/>
      <c r="E21" s="33"/>
      <c r="F21" s="56">
        <v>210383</v>
      </c>
      <c r="G21" s="64">
        <f t="shared" si="1"/>
        <v>28.238002241505434</v>
      </c>
      <c r="H21" s="57">
        <v>209500</v>
      </c>
      <c r="I21" s="69">
        <f t="shared" si="0"/>
        <v>0.42147971360382286</v>
      </c>
    </row>
    <row r="22" spans="1:9" ht="18" customHeight="1">
      <c r="A22" s="170"/>
      <c r="B22" s="170"/>
      <c r="C22" s="34" t="s">
        <v>31</v>
      </c>
      <c r="D22" s="33"/>
      <c r="E22" s="33"/>
      <c r="F22" s="56">
        <v>13374</v>
      </c>
      <c r="G22" s="64">
        <f t="shared" si="1"/>
        <v>1.795083452455254</v>
      </c>
      <c r="H22" s="57">
        <v>11708</v>
      </c>
      <c r="I22" s="69">
        <f t="shared" si="0"/>
        <v>14.229586607447908</v>
      </c>
    </row>
    <row r="23" spans="1:9" ht="18" customHeight="1">
      <c r="A23" s="170"/>
      <c r="B23" s="170"/>
      <c r="C23" s="34" t="s">
        <v>7</v>
      </c>
      <c r="D23" s="33"/>
      <c r="E23" s="33"/>
      <c r="F23" s="56">
        <v>238584</v>
      </c>
      <c r="G23" s="64">
        <f t="shared" si="1"/>
        <v>32.023193541243025</v>
      </c>
      <c r="H23" s="57">
        <v>243208</v>
      </c>
      <c r="I23" s="69">
        <f t="shared" si="0"/>
        <v>-1.9012532482484135</v>
      </c>
    </row>
    <row r="24" spans="1:9" ht="18" customHeight="1">
      <c r="A24" s="170"/>
      <c r="B24" s="170"/>
      <c r="C24" s="34" t="s">
        <v>32</v>
      </c>
      <c r="D24" s="33"/>
      <c r="E24" s="33"/>
      <c r="F24" s="56">
        <v>4438</v>
      </c>
      <c r="G24" s="64">
        <f t="shared" si="1"/>
        <v>0.5956767131745488</v>
      </c>
      <c r="H24" s="57">
        <v>2749</v>
      </c>
      <c r="I24" s="69">
        <f t="shared" si="0"/>
        <v>61.440523826846125</v>
      </c>
    </row>
    <row r="25" spans="1:9" ht="18" customHeight="1">
      <c r="A25" s="170"/>
      <c r="B25" s="170"/>
      <c r="C25" s="34" t="s">
        <v>8</v>
      </c>
      <c r="D25" s="33"/>
      <c r="E25" s="33"/>
      <c r="F25" s="56">
        <v>58139</v>
      </c>
      <c r="G25" s="64">
        <f t="shared" si="1"/>
        <v>7.803526008845223</v>
      </c>
      <c r="H25" s="57">
        <v>64579</v>
      </c>
      <c r="I25" s="69">
        <f t="shared" si="0"/>
        <v>-9.9722820111801</v>
      </c>
    </row>
    <row r="26" spans="1:9" ht="18" customHeight="1">
      <c r="A26" s="170"/>
      <c r="B26" s="170"/>
      <c r="C26" s="35" t="s">
        <v>9</v>
      </c>
      <c r="D26" s="36"/>
      <c r="E26" s="36"/>
      <c r="F26" s="58">
        <v>61578</v>
      </c>
      <c r="G26" s="65">
        <f t="shared" si="1"/>
        <v>8.26511506170851</v>
      </c>
      <c r="H26" s="59">
        <v>70825</v>
      </c>
      <c r="I26" s="71">
        <f t="shared" si="0"/>
        <v>-13.056124249911749</v>
      </c>
    </row>
    <row r="27" spans="1:9" ht="18" customHeight="1">
      <c r="A27" s="170"/>
      <c r="B27" s="171"/>
      <c r="C27" s="37" t="s">
        <v>10</v>
      </c>
      <c r="D27" s="26"/>
      <c r="E27" s="26"/>
      <c r="F27" s="60">
        <f>SUM(F9,F20:F26)</f>
        <v>745035</v>
      </c>
      <c r="G27" s="66">
        <f t="shared" si="1"/>
        <v>100</v>
      </c>
      <c r="H27" s="60">
        <f>SUM(H9,H20:H26)</f>
        <v>738588</v>
      </c>
      <c r="I27" s="72">
        <f t="shared" si="0"/>
        <v>0.8728817689970692</v>
      </c>
    </row>
    <row r="28" spans="1:9" ht="18" customHeight="1">
      <c r="A28" s="170"/>
      <c r="B28" s="169" t="s">
        <v>89</v>
      </c>
      <c r="C28" s="45" t="s">
        <v>11</v>
      </c>
      <c r="D28" s="46"/>
      <c r="E28" s="46"/>
      <c r="F28" s="52">
        <v>284110</v>
      </c>
      <c r="G28" s="62">
        <f aca="true" t="shared" si="2" ref="G28:G45">F28/$F$45*100</f>
        <v>39.19342467567583</v>
      </c>
      <c r="H28" s="52">
        <v>282442</v>
      </c>
      <c r="I28" s="73">
        <f t="shared" si="0"/>
        <v>0.5905637263579733</v>
      </c>
    </row>
    <row r="29" spans="1:9" ht="18" customHeight="1">
      <c r="A29" s="170"/>
      <c r="B29" s="170"/>
      <c r="C29" s="7"/>
      <c r="D29" s="25" t="s">
        <v>12</v>
      </c>
      <c r="E29" s="33"/>
      <c r="F29" s="56">
        <v>186751</v>
      </c>
      <c r="G29" s="64">
        <f t="shared" si="2"/>
        <v>25.76259635918178</v>
      </c>
      <c r="H29" s="56">
        <v>185341</v>
      </c>
      <c r="I29" s="74">
        <f t="shared" si="0"/>
        <v>0.7607598966229867</v>
      </c>
    </row>
    <row r="30" spans="1:9" ht="18" customHeight="1">
      <c r="A30" s="170"/>
      <c r="B30" s="170"/>
      <c r="C30" s="7"/>
      <c r="D30" s="25" t="s">
        <v>33</v>
      </c>
      <c r="E30" s="33"/>
      <c r="F30" s="56">
        <v>26077</v>
      </c>
      <c r="G30" s="64">
        <f t="shared" si="2"/>
        <v>3.597363469316808</v>
      </c>
      <c r="H30" s="56">
        <v>25017</v>
      </c>
      <c r="I30" s="74">
        <f t="shared" si="0"/>
        <v>4.237118759243708</v>
      </c>
    </row>
    <row r="31" spans="1:9" ht="18" customHeight="1">
      <c r="A31" s="170"/>
      <c r="B31" s="170"/>
      <c r="C31" s="17"/>
      <c r="D31" s="25" t="s">
        <v>13</v>
      </c>
      <c r="E31" s="33"/>
      <c r="F31" s="56">
        <v>71282</v>
      </c>
      <c r="G31" s="64">
        <f t="shared" si="2"/>
        <v>9.833464847177234</v>
      </c>
      <c r="H31" s="56">
        <v>72084</v>
      </c>
      <c r="I31" s="74">
        <f t="shared" si="0"/>
        <v>-1.112590866211638</v>
      </c>
    </row>
    <row r="32" spans="1:9" ht="18" customHeight="1">
      <c r="A32" s="170"/>
      <c r="B32" s="170"/>
      <c r="C32" s="40" t="s">
        <v>14</v>
      </c>
      <c r="D32" s="41"/>
      <c r="E32" s="41"/>
      <c r="F32" s="52">
        <v>260699</v>
      </c>
      <c r="G32" s="62">
        <f t="shared" si="2"/>
        <v>35.96384013066774</v>
      </c>
      <c r="H32" s="52">
        <v>263185</v>
      </c>
      <c r="I32" s="73">
        <f t="shared" si="0"/>
        <v>-0.9445827079810787</v>
      </c>
    </row>
    <row r="33" spans="1:9" ht="18" customHeight="1">
      <c r="A33" s="170"/>
      <c r="B33" s="170"/>
      <c r="C33" s="7"/>
      <c r="D33" s="25" t="s">
        <v>15</v>
      </c>
      <c r="E33" s="33"/>
      <c r="F33" s="56">
        <v>46532</v>
      </c>
      <c r="G33" s="64">
        <f t="shared" si="2"/>
        <v>6.419163130507717</v>
      </c>
      <c r="H33" s="56">
        <v>44985</v>
      </c>
      <c r="I33" s="74">
        <f t="shared" si="0"/>
        <v>3.438924085806372</v>
      </c>
    </row>
    <row r="34" spans="1:9" ht="18" customHeight="1">
      <c r="A34" s="170"/>
      <c r="B34" s="170"/>
      <c r="C34" s="7"/>
      <c r="D34" s="25" t="s">
        <v>34</v>
      </c>
      <c r="E34" s="33"/>
      <c r="F34" s="56">
        <v>2715</v>
      </c>
      <c r="G34" s="64">
        <f t="shared" si="2"/>
        <v>0.3745385519498077</v>
      </c>
      <c r="H34" s="56">
        <v>2593</v>
      </c>
      <c r="I34" s="74">
        <f t="shared" si="0"/>
        <v>4.704974932510608</v>
      </c>
    </row>
    <row r="35" spans="1:9" ht="18" customHeight="1">
      <c r="A35" s="170"/>
      <c r="B35" s="170"/>
      <c r="C35" s="7"/>
      <c r="D35" s="25" t="s">
        <v>35</v>
      </c>
      <c r="E35" s="33"/>
      <c r="F35" s="56">
        <v>184295</v>
      </c>
      <c r="G35" s="64">
        <f t="shared" si="2"/>
        <v>25.423787267620558</v>
      </c>
      <c r="H35" s="56">
        <v>171077</v>
      </c>
      <c r="I35" s="74">
        <f t="shared" si="0"/>
        <v>7.7263454467871195</v>
      </c>
    </row>
    <row r="36" spans="1:9" ht="18" customHeight="1">
      <c r="A36" s="170"/>
      <c r="B36" s="170"/>
      <c r="C36" s="7"/>
      <c r="D36" s="25" t="s">
        <v>36</v>
      </c>
      <c r="E36" s="33"/>
      <c r="F36" s="56">
        <v>3322</v>
      </c>
      <c r="G36" s="64">
        <f t="shared" si="2"/>
        <v>0.4582751637485308</v>
      </c>
      <c r="H36" s="56">
        <v>3100</v>
      </c>
      <c r="I36" s="74">
        <f t="shared" si="0"/>
        <v>7.161290322580638</v>
      </c>
    </row>
    <row r="37" spans="1:9" ht="18" customHeight="1">
      <c r="A37" s="170"/>
      <c r="B37" s="170"/>
      <c r="C37" s="7"/>
      <c r="D37" s="25" t="s">
        <v>16</v>
      </c>
      <c r="E37" s="33"/>
      <c r="F37" s="56">
        <v>10055</v>
      </c>
      <c r="G37" s="64">
        <f t="shared" si="2"/>
        <v>1.3871031822671516</v>
      </c>
      <c r="H37" s="56">
        <v>28515</v>
      </c>
      <c r="I37" s="74">
        <f t="shared" si="0"/>
        <v>-64.7378572681045</v>
      </c>
    </row>
    <row r="38" spans="1:9" ht="18" customHeight="1">
      <c r="A38" s="170"/>
      <c r="B38" s="170"/>
      <c r="C38" s="17"/>
      <c r="D38" s="25" t="s">
        <v>37</v>
      </c>
      <c r="E38" s="33"/>
      <c r="F38" s="56">
        <v>13780</v>
      </c>
      <c r="G38" s="64">
        <f t="shared" si="2"/>
        <v>1.900972834573978</v>
      </c>
      <c r="H38" s="56">
        <v>12915</v>
      </c>
      <c r="I38" s="74">
        <f t="shared" si="0"/>
        <v>6.697638404955475</v>
      </c>
    </row>
    <row r="39" spans="1:9" ht="18" customHeight="1">
      <c r="A39" s="170"/>
      <c r="B39" s="170"/>
      <c r="C39" s="40" t="s">
        <v>17</v>
      </c>
      <c r="D39" s="41"/>
      <c r="E39" s="41"/>
      <c r="F39" s="52">
        <v>180083</v>
      </c>
      <c r="G39" s="62">
        <f t="shared" si="2"/>
        <v>24.842735193656434</v>
      </c>
      <c r="H39" s="52">
        <v>176493</v>
      </c>
      <c r="I39" s="73">
        <f t="shared" si="0"/>
        <v>2.0340750058075896</v>
      </c>
    </row>
    <row r="40" spans="1:9" ht="18" customHeight="1">
      <c r="A40" s="170"/>
      <c r="B40" s="170"/>
      <c r="C40" s="7"/>
      <c r="D40" s="42" t="s">
        <v>18</v>
      </c>
      <c r="E40" s="43"/>
      <c r="F40" s="54">
        <v>178140</v>
      </c>
      <c r="G40" s="63">
        <f t="shared" si="2"/>
        <v>24.574695264949813</v>
      </c>
      <c r="H40" s="54">
        <v>175653</v>
      </c>
      <c r="I40" s="75">
        <f t="shared" si="0"/>
        <v>1.415859677887643</v>
      </c>
    </row>
    <row r="41" spans="1:9" ht="18" customHeight="1">
      <c r="A41" s="170"/>
      <c r="B41" s="170"/>
      <c r="C41" s="7"/>
      <c r="D41" s="15"/>
      <c r="E41" s="83" t="s">
        <v>92</v>
      </c>
      <c r="F41" s="56">
        <v>163363</v>
      </c>
      <c r="G41" s="64">
        <f t="shared" si="2"/>
        <v>22.536184700617472</v>
      </c>
      <c r="H41" s="56">
        <v>164215</v>
      </c>
      <c r="I41" s="76">
        <f t="shared" si="0"/>
        <v>-0.5188320189994822</v>
      </c>
    </row>
    <row r="42" spans="1:9" ht="18" customHeight="1">
      <c r="A42" s="170"/>
      <c r="B42" s="170"/>
      <c r="C42" s="7"/>
      <c r="D42" s="28"/>
      <c r="E42" s="27" t="s">
        <v>38</v>
      </c>
      <c r="F42" s="56">
        <v>14777</v>
      </c>
      <c r="G42" s="64">
        <f t="shared" si="2"/>
        <v>2.038510564332342</v>
      </c>
      <c r="H42" s="56">
        <v>11438</v>
      </c>
      <c r="I42" s="76">
        <f t="shared" si="0"/>
        <v>29.19216646266829</v>
      </c>
    </row>
    <row r="43" spans="1:9" ht="18" customHeight="1">
      <c r="A43" s="170"/>
      <c r="B43" s="170"/>
      <c r="C43" s="7"/>
      <c r="D43" s="25" t="s">
        <v>39</v>
      </c>
      <c r="E43" s="44"/>
      <c r="F43" s="56">
        <v>1943</v>
      </c>
      <c r="G43" s="64">
        <f t="shared" si="2"/>
        <v>0.2680399287066211</v>
      </c>
      <c r="H43" s="54">
        <v>840</v>
      </c>
      <c r="I43" s="88">
        <f t="shared" si="0"/>
        <v>131.30952380952382</v>
      </c>
    </row>
    <row r="44" spans="1:9" ht="18" customHeight="1">
      <c r="A44" s="170"/>
      <c r="B44" s="170"/>
      <c r="C44" s="11"/>
      <c r="D44" s="38" t="s">
        <v>40</v>
      </c>
      <c r="E44" s="39"/>
      <c r="F44" s="59">
        <v>0</v>
      </c>
      <c r="G44" s="66">
        <f t="shared" si="2"/>
        <v>0</v>
      </c>
      <c r="H44" s="59">
        <v>0</v>
      </c>
      <c r="I44" s="66">
        <f>H44/$F$45*100</f>
        <v>0</v>
      </c>
    </row>
    <row r="45" spans="1:9" ht="18" customHeight="1">
      <c r="A45" s="171"/>
      <c r="B45" s="171"/>
      <c r="C45" s="11" t="s">
        <v>19</v>
      </c>
      <c r="D45" s="12"/>
      <c r="E45" s="12"/>
      <c r="F45" s="61">
        <f>SUM(F28,F32,F39)</f>
        <v>724892</v>
      </c>
      <c r="G45" s="66">
        <f t="shared" si="2"/>
        <v>100</v>
      </c>
      <c r="H45" s="61">
        <f>SUM(H28,H32,H39)</f>
        <v>722120</v>
      </c>
      <c r="I45" s="89">
        <f t="shared" si="0"/>
        <v>0.3838697169445515</v>
      </c>
    </row>
    <row r="46" ht="13.5">
      <c r="A46" s="84" t="s">
        <v>20</v>
      </c>
    </row>
    <row r="47" ht="13.5">
      <c r="A47" s="8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29" sqref="G2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90" t="s">
        <v>0</v>
      </c>
      <c r="B1" s="90"/>
      <c r="C1" s="82" t="s">
        <v>251</v>
      </c>
      <c r="D1" s="91"/>
      <c r="E1" s="91"/>
    </row>
    <row r="4" ht="13.5">
      <c r="A4" s="92" t="s">
        <v>114</v>
      </c>
    </row>
    <row r="5" ht="13.5">
      <c r="I5" s="14" t="s">
        <v>115</v>
      </c>
    </row>
    <row r="6" spans="1:9" s="97" customFormat="1" ht="29.25" customHeight="1">
      <c r="A6" s="93" t="s">
        <v>116</v>
      </c>
      <c r="B6" s="94"/>
      <c r="C6" s="94"/>
      <c r="D6" s="95"/>
      <c r="E6" s="96" t="s">
        <v>233</v>
      </c>
      <c r="F6" s="96" t="s">
        <v>234</v>
      </c>
      <c r="G6" s="96" t="s">
        <v>235</v>
      </c>
      <c r="H6" s="96" t="s">
        <v>236</v>
      </c>
      <c r="I6" s="96" t="s">
        <v>249</v>
      </c>
    </row>
    <row r="7" spans="1:9" ht="27" customHeight="1">
      <c r="A7" s="181" t="s">
        <v>117</v>
      </c>
      <c r="B7" s="45" t="s">
        <v>118</v>
      </c>
      <c r="C7" s="46"/>
      <c r="D7" s="78" t="s">
        <v>119</v>
      </c>
      <c r="E7" s="98">
        <v>632107</v>
      </c>
      <c r="F7" s="99">
        <v>672972</v>
      </c>
      <c r="G7" s="99">
        <v>712108</v>
      </c>
      <c r="H7" s="99">
        <v>738588</v>
      </c>
      <c r="I7" s="99">
        <v>745035</v>
      </c>
    </row>
    <row r="8" spans="1:9" ht="27" customHeight="1">
      <c r="A8" s="170"/>
      <c r="B8" s="9"/>
      <c r="C8" s="25" t="s">
        <v>120</v>
      </c>
      <c r="D8" s="77" t="s">
        <v>42</v>
      </c>
      <c r="E8" s="100">
        <v>325200</v>
      </c>
      <c r="F8" s="100">
        <v>335197</v>
      </c>
      <c r="G8" s="100">
        <v>333681</v>
      </c>
      <c r="H8" s="100">
        <v>346032</v>
      </c>
      <c r="I8" s="101">
        <v>369766</v>
      </c>
    </row>
    <row r="9" spans="1:9" ht="27" customHeight="1">
      <c r="A9" s="170"/>
      <c r="B9" s="34" t="s">
        <v>121</v>
      </c>
      <c r="C9" s="33"/>
      <c r="D9" s="79"/>
      <c r="E9" s="102">
        <v>614493</v>
      </c>
      <c r="F9" s="102">
        <v>654952</v>
      </c>
      <c r="G9" s="102">
        <v>695178</v>
      </c>
      <c r="H9" s="102">
        <v>722120</v>
      </c>
      <c r="I9" s="103">
        <v>724892</v>
      </c>
    </row>
    <row r="10" spans="1:9" ht="27" customHeight="1">
      <c r="A10" s="170"/>
      <c r="B10" s="34" t="s">
        <v>122</v>
      </c>
      <c r="C10" s="33"/>
      <c r="D10" s="79"/>
      <c r="E10" s="102">
        <v>17614</v>
      </c>
      <c r="F10" s="102">
        <v>18020</v>
      </c>
      <c r="G10" s="102">
        <v>16930</v>
      </c>
      <c r="H10" s="102">
        <v>16467</v>
      </c>
      <c r="I10" s="103">
        <v>20143</v>
      </c>
    </row>
    <row r="11" spans="1:9" ht="27" customHeight="1">
      <c r="A11" s="170"/>
      <c r="B11" s="34" t="s">
        <v>123</v>
      </c>
      <c r="C11" s="33"/>
      <c r="D11" s="79"/>
      <c r="E11" s="102">
        <v>11847</v>
      </c>
      <c r="F11" s="102">
        <v>14081</v>
      </c>
      <c r="G11" s="102">
        <v>13571</v>
      </c>
      <c r="H11" s="102">
        <v>13002</v>
      </c>
      <c r="I11" s="103">
        <v>16468</v>
      </c>
    </row>
    <row r="12" spans="1:9" ht="27" customHeight="1">
      <c r="A12" s="170"/>
      <c r="B12" s="34" t="s">
        <v>124</v>
      </c>
      <c r="C12" s="33"/>
      <c r="D12" s="79"/>
      <c r="E12" s="102">
        <v>5767</v>
      </c>
      <c r="F12" s="102">
        <v>3940</v>
      </c>
      <c r="G12" s="102">
        <v>3359</v>
      </c>
      <c r="H12" s="102">
        <v>3465</v>
      </c>
      <c r="I12" s="103">
        <v>3675</v>
      </c>
    </row>
    <row r="13" spans="1:9" ht="27" customHeight="1">
      <c r="A13" s="170"/>
      <c r="B13" s="34" t="s">
        <v>125</v>
      </c>
      <c r="C13" s="33"/>
      <c r="D13" s="80"/>
      <c r="E13" s="104">
        <v>1845</v>
      </c>
      <c r="F13" s="104">
        <v>-1828</v>
      </c>
      <c r="G13" s="104">
        <v>-580</v>
      </c>
      <c r="H13" s="104">
        <v>106</v>
      </c>
      <c r="I13" s="105">
        <v>210</v>
      </c>
    </row>
    <row r="14" spans="1:9" ht="27" customHeight="1">
      <c r="A14" s="170"/>
      <c r="B14" s="81" t="s">
        <v>126</v>
      </c>
      <c r="C14" s="43"/>
      <c r="D14" s="80"/>
      <c r="E14" s="104">
        <v>0</v>
      </c>
      <c r="F14" s="104">
        <v>1719</v>
      </c>
      <c r="G14" s="104">
        <v>0</v>
      </c>
      <c r="H14" s="104">
        <v>0</v>
      </c>
      <c r="I14" s="105">
        <v>1320</v>
      </c>
    </row>
    <row r="15" spans="1:9" ht="27" customHeight="1">
      <c r="A15" s="170"/>
      <c r="B15" s="35" t="s">
        <v>127</v>
      </c>
      <c r="C15" s="36"/>
      <c r="D15" s="106"/>
      <c r="E15" s="107">
        <v>10132</v>
      </c>
      <c r="F15" s="107">
        <v>-4776</v>
      </c>
      <c r="G15" s="107">
        <v>9408</v>
      </c>
      <c r="H15" s="107">
        <v>-191</v>
      </c>
      <c r="I15" s="108">
        <v>278</v>
      </c>
    </row>
    <row r="16" spans="1:9" ht="27" customHeight="1">
      <c r="A16" s="170"/>
      <c r="B16" s="109" t="s">
        <v>128</v>
      </c>
      <c r="C16" s="110"/>
      <c r="D16" s="111" t="s">
        <v>43</v>
      </c>
      <c r="E16" s="112">
        <v>118021</v>
      </c>
      <c r="F16" s="112">
        <v>117647</v>
      </c>
      <c r="G16" s="112">
        <v>123171</v>
      </c>
      <c r="H16" s="112">
        <v>123933</v>
      </c>
      <c r="I16" s="113">
        <v>117338</v>
      </c>
    </row>
    <row r="17" spans="1:9" ht="27" customHeight="1">
      <c r="A17" s="170"/>
      <c r="B17" s="34" t="s">
        <v>129</v>
      </c>
      <c r="C17" s="33"/>
      <c r="D17" s="77" t="s">
        <v>44</v>
      </c>
      <c r="E17" s="102">
        <v>26568</v>
      </c>
      <c r="F17" s="102">
        <v>22482</v>
      </c>
      <c r="G17" s="102">
        <v>22343</v>
      </c>
      <c r="H17" s="102">
        <v>37856</v>
      </c>
      <c r="I17" s="103">
        <v>50977</v>
      </c>
    </row>
    <row r="18" spans="1:9" ht="27" customHeight="1">
      <c r="A18" s="170"/>
      <c r="B18" s="34" t="s">
        <v>130</v>
      </c>
      <c r="C18" s="33"/>
      <c r="D18" s="77" t="s">
        <v>45</v>
      </c>
      <c r="E18" s="102">
        <v>684793</v>
      </c>
      <c r="F18" s="102">
        <v>682994</v>
      </c>
      <c r="G18" s="102">
        <v>672044</v>
      </c>
      <c r="H18" s="102">
        <v>671827</v>
      </c>
      <c r="I18" s="103">
        <v>662979</v>
      </c>
    </row>
    <row r="19" spans="1:9" ht="27" customHeight="1">
      <c r="A19" s="170"/>
      <c r="B19" s="34" t="s">
        <v>131</v>
      </c>
      <c r="C19" s="33"/>
      <c r="D19" s="77" t="s">
        <v>132</v>
      </c>
      <c r="E19" s="102">
        <v>593340</v>
      </c>
      <c r="F19" s="102">
        <v>587829</v>
      </c>
      <c r="G19" s="102">
        <v>571216</v>
      </c>
      <c r="H19" s="102">
        <v>585750</v>
      </c>
      <c r="I19" s="102">
        <f>I17+I18-I16</f>
        <v>596618</v>
      </c>
    </row>
    <row r="20" spans="1:9" ht="27" customHeight="1">
      <c r="A20" s="170"/>
      <c r="B20" s="34" t="s">
        <v>133</v>
      </c>
      <c r="C20" s="33"/>
      <c r="D20" s="79" t="s">
        <v>134</v>
      </c>
      <c r="E20" s="114">
        <v>2.105759532595326</v>
      </c>
      <c r="F20" s="114">
        <v>2.037589835231222</v>
      </c>
      <c r="G20" s="114">
        <v>2.014031365286007</v>
      </c>
      <c r="H20" s="114">
        <v>1.9415169695288297</v>
      </c>
      <c r="I20" s="114">
        <f>I18/I8</f>
        <v>1.7929690669234055</v>
      </c>
    </row>
    <row r="21" spans="1:9" ht="27" customHeight="1">
      <c r="A21" s="170"/>
      <c r="B21" s="34" t="s">
        <v>135</v>
      </c>
      <c r="C21" s="33"/>
      <c r="D21" s="79" t="s">
        <v>136</v>
      </c>
      <c r="E21" s="114">
        <v>1.824538745387454</v>
      </c>
      <c r="F21" s="114">
        <v>1.7536821630265187</v>
      </c>
      <c r="G21" s="114">
        <v>1.7118625273839385</v>
      </c>
      <c r="H21" s="114">
        <v>1.6927625190733806</v>
      </c>
      <c r="I21" s="114">
        <f>I19/I8</f>
        <v>1.6135015117669012</v>
      </c>
    </row>
    <row r="22" spans="1:9" ht="27" customHeight="1">
      <c r="A22" s="170"/>
      <c r="B22" s="34" t="s">
        <v>137</v>
      </c>
      <c r="C22" s="33"/>
      <c r="D22" s="79" t="s">
        <v>138</v>
      </c>
      <c r="E22" s="102">
        <v>491660.07331898354</v>
      </c>
      <c r="F22" s="102">
        <v>490368.44727739017</v>
      </c>
      <c r="G22" s="102">
        <v>482506.6878802543</v>
      </c>
      <c r="H22" s="102">
        <v>482350.888630101</v>
      </c>
      <c r="I22" s="102">
        <f>I18/I24*1000000</f>
        <v>475998.2998496573</v>
      </c>
    </row>
    <row r="23" spans="1:9" ht="27" customHeight="1">
      <c r="A23" s="170"/>
      <c r="B23" s="34" t="s">
        <v>139</v>
      </c>
      <c r="C23" s="33"/>
      <c r="D23" s="79" t="s">
        <v>140</v>
      </c>
      <c r="E23" s="102">
        <v>425999.66399055725</v>
      </c>
      <c r="F23" s="102">
        <v>422042.93741177954</v>
      </c>
      <c r="G23" s="102">
        <v>410115.3201638692</v>
      </c>
      <c r="H23" s="102">
        <v>420550.2800796658</v>
      </c>
      <c r="I23" s="102">
        <f>I19/I24*1000000</f>
        <v>428353.166027435</v>
      </c>
    </row>
    <row r="24" spans="1:9" ht="27" customHeight="1">
      <c r="A24" s="170"/>
      <c r="B24" s="115" t="s">
        <v>141</v>
      </c>
      <c r="C24" s="116"/>
      <c r="D24" s="117" t="s">
        <v>142</v>
      </c>
      <c r="E24" s="107">
        <v>1392818</v>
      </c>
      <c r="F24" s="107">
        <v>1392818</v>
      </c>
      <c r="G24" s="107">
        <v>1392818</v>
      </c>
      <c r="H24" s="108">
        <v>1392818</v>
      </c>
      <c r="I24" s="108">
        <f>H24</f>
        <v>1392818</v>
      </c>
    </row>
    <row r="25" spans="1:9" ht="27" customHeight="1">
      <c r="A25" s="170"/>
      <c r="B25" s="10" t="s">
        <v>143</v>
      </c>
      <c r="C25" s="118"/>
      <c r="D25" s="119"/>
      <c r="E25" s="100">
        <v>351722</v>
      </c>
      <c r="F25" s="100">
        <v>356791</v>
      </c>
      <c r="G25" s="100">
        <v>353277</v>
      </c>
      <c r="H25" s="100">
        <v>357163</v>
      </c>
      <c r="I25" s="120">
        <v>369064</v>
      </c>
    </row>
    <row r="26" spans="1:9" ht="27" customHeight="1">
      <c r="A26" s="170"/>
      <c r="B26" s="121" t="s">
        <v>144</v>
      </c>
      <c r="C26" s="122"/>
      <c r="D26" s="123"/>
      <c r="E26" s="124">
        <v>0.28668</v>
      </c>
      <c r="F26" s="124">
        <v>0.282</v>
      </c>
      <c r="G26" s="124">
        <v>0.289</v>
      </c>
      <c r="H26" s="124">
        <v>0.296</v>
      </c>
      <c r="I26" s="125">
        <v>0.315</v>
      </c>
    </row>
    <row r="27" spans="1:9" ht="27" customHeight="1">
      <c r="A27" s="170"/>
      <c r="B27" s="121" t="s">
        <v>145</v>
      </c>
      <c r="C27" s="122"/>
      <c r="D27" s="123"/>
      <c r="E27" s="126">
        <v>1.6</v>
      </c>
      <c r="F27" s="126">
        <v>1.1</v>
      </c>
      <c r="G27" s="126">
        <v>0.9508119690780888</v>
      </c>
      <c r="H27" s="126">
        <v>0.9701452838059933</v>
      </c>
      <c r="I27" s="127">
        <v>1</v>
      </c>
    </row>
    <row r="28" spans="1:9" ht="27" customHeight="1">
      <c r="A28" s="170"/>
      <c r="B28" s="121" t="s">
        <v>146</v>
      </c>
      <c r="C28" s="122"/>
      <c r="D28" s="123"/>
      <c r="E28" s="126">
        <v>92.2</v>
      </c>
      <c r="F28" s="126">
        <v>95.1</v>
      </c>
      <c r="G28" s="126">
        <v>94.8</v>
      </c>
      <c r="H28" s="126">
        <v>93.5</v>
      </c>
      <c r="I28" s="127">
        <v>93.5</v>
      </c>
    </row>
    <row r="29" spans="1:9" ht="27" customHeight="1">
      <c r="A29" s="170"/>
      <c r="B29" s="128" t="s">
        <v>147</v>
      </c>
      <c r="C29" s="129"/>
      <c r="D29" s="130"/>
      <c r="E29" s="131">
        <v>29</v>
      </c>
      <c r="F29" s="131">
        <v>27.7</v>
      </c>
      <c r="G29" s="131">
        <v>25.2</v>
      </c>
      <c r="H29" s="131">
        <v>26.6</v>
      </c>
      <c r="I29" s="132">
        <v>28.9</v>
      </c>
    </row>
    <row r="30" spans="1:9" ht="27" customHeight="1">
      <c r="A30" s="170"/>
      <c r="B30" s="181" t="s">
        <v>148</v>
      </c>
      <c r="C30" s="21" t="s">
        <v>149</v>
      </c>
      <c r="D30" s="133"/>
      <c r="E30" s="134">
        <v>0</v>
      </c>
      <c r="F30" s="134">
        <v>0</v>
      </c>
      <c r="G30" s="134">
        <v>0</v>
      </c>
      <c r="H30" s="134">
        <v>0</v>
      </c>
      <c r="I30" s="135">
        <v>0</v>
      </c>
    </row>
    <row r="31" spans="1:9" ht="27" customHeight="1">
      <c r="A31" s="170"/>
      <c r="B31" s="170"/>
      <c r="C31" s="121" t="s">
        <v>150</v>
      </c>
      <c r="D31" s="123"/>
      <c r="E31" s="126">
        <v>0</v>
      </c>
      <c r="F31" s="126">
        <v>0</v>
      </c>
      <c r="G31" s="126">
        <v>0</v>
      </c>
      <c r="H31" s="126">
        <v>0</v>
      </c>
      <c r="I31" s="127">
        <v>0</v>
      </c>
    </row>
    <row r="32" spans="1:9" ht="27" customHeight="1">
      <c r="A32" s="170"/>
      <c r="B32" s="170"/>
      <c r="C32" s="121" t="s">
        <v>151</v>
      </c>
      <c r="D32" s="123"/>
      <c r="E32" s="126">
        <v>11</v>
      </c>
      <c r="F32" s="126">
        <v>11</v>
      </c>
      <c r="G32" s="126">
        <v>12.2</v>
      </c>
      <c r="H32" s="126">
        <v>12.2</v>
      </c>
      <c r="I32" s="127">
        <v>11.4</v>
      </c>
    </row>
    <row r="33" spans="1:9" ht="27" customHeight="1">
      <c r="A33" s="171"/>
      <c r="B33" s="171"/>
      <c r="C33" s="128" t="s">
        <v>152</v>
      </c>
      <c r="D33" s="130"/>
      <c r="E33" s="131">
        <v>91.2</v>
      </c>
      <c r="F33" s="131">
        <v>81.3</v>
      </c>
      <c r="G33" s="131">
        <v>65.9</v>
      </c>
      <c r="H33" s="131">
        <v>57.2</v>
      </c>
      <c r="I33" s="136">
        <v>50.8</v>
      </c>
    </row>
    <row r="34" spans="1:9" ht="27" customHeight="1">
      <c r="A34" s="2" t="s">
        <v>250</v>
      </c>
      <c r="B34" s="8"/>
      <c r="C34" s="8"/>
      <c r="D34" s="8"/>
      <c r="E34" s="137"/>
      <c r="F34" s="137"/>
      <c r="G34" s="137"/>
      <c r="H34" s="137"/>
      <c r="I34" s="138"/>
    </row>
    <row r="35" ht="27" customHeight="1">
      <c r="A35" s="13" t="s">
        <v>111</v>
      </c>
    </row>
    <row r="36" ht="13.5">
      <c r="A36" s="13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38" sqref="L38"/>
    </sheetView>
  </sheetViews>
  <sheetFormatPr defaultColWidth="8.796875" defaultRowHeight="14.25"/>
  <cols>
    <col min="1" max="1" width="3.59765625" style="144" customWidth="1"/>
    <col min="2" max="3" width="1.59765625" style="144" customWidth="1"/>
    <col min="4" max="4" width="22.59765625" style="144" customWidth="1"/>
    <col min="5" max="5" width="10.59765625" style="144" customWidth="1"/>
    <col min="6" max="11" width="13.59765625" style="144" customWidth="1"/>
    <col min="12" max="12" width="13.59765625" style="192" customWidth="1"/>
    <col min="13" max="21" width="13.59765625" style="144" customWidth="1"/>
    <col min="22" max="25" width="12" style="144" customWidth="1"/>
    <col min="26" max="16384" width="9" style="144" customWidth="1"/>
  </cols>
  <sheetData>
    <row r="1" spans="1:7" ht="33.75" customHeight="1">
      <c r="A1" s="188" t="s">
        <v>272</v>
      </c>
      <c r="B1" s="189"/>
      <c r="C1" s="189"/>
      <c r="D1" s="190" t="s">
        <v>273</v>
      </c>
      <c r="E1" s="191"/>
      <c r="F1" s="191"/>
      <c r="G1" s="191"/>
    </row>
    <row r="2" ht="15" customHeight="1"/>
    <row r="3" spans="1:4" ht="15" customHeight="1">
      <c r="A3" s="193" t="s">
        <v>153</v>
      </c>
      <c r="B3" s="193"/>
      <c r="C3" s="193"/>
      <c r="D3" s="193"/>
    </row>
    <row r="4" spans="1:4" ht="15" customHeight="1">
      <c r="A4" s="193"/>
      <c r="B4" s="193"/>
      <c r="C4" s="193"/>
      <c r="D4" s="193"/>
    </row>
    <row r="5" spans="1:15" ht="15.75" customHeight="1">
      <c r="A5" s="194" t="s">
        <v>244</v>
      </c>
      <c r="B5" s="194"/>
      <c r="C5" s="194"/>
      <c r="D5" s="194"/>
      <c r="K5" s="195"/>
      <c r="O5" s="195" t="s">
        <v>48</v>
      </c>
    </row>
    <row r="6" spans="1:15" ht="15.75" customHeight="1">
      <c r="A6" s="196" t="s">
        <v>49</v>
      </c>
      <c r="B6" s="197"/>
      <c r="C6" s="197"/>
      <c r="D6" s="197"/>
      <c r="E6" s="198"/>
      <c r="F6" s="199" t="s">
        <v>256</v>
      </c>
      <c r="G6" s="177"/>
      <c r="H6" s="199" t="s">
        <v>257</v>
      </c>
      <c r="I6" s="177"/>
      <c r="J6" s="199" t="s">
        <v>258</v>
      </c>
      <c r="K6" s="177"/>
      <c r="L6" s="199"/>
      <c r="M6" s="177"/>
      <c r="N6" s="199"/>
      <c r="O6" s="177"/>
    </row>
    <row r="7" spans="1:15" ht="15.75" customHeight="1">
      <c r="A7" s="200"/>
      <c r="B7" s="201"/>
      <c r="C7" s="201"/>
      <c r="D7" s="201"/>
      <c r="E7" s="202"/>
      <c r="F7" s="203" t="s">
        <v>246</v>
      </c>
      <c r="G7" s="204" t="s">
        <v>2</v>
      </c>
      <c r="H7" s="205" t="s">
        <v>245</v>
      </c>
      <c r="I7" s="206" t="s">
        <v>2</v>
      </c>
      <c r="J7" s="205" t="s">
        <v>245</v>
      </c>
      <c r="K7" s="206" t="s">
        <v>2</v>
      </c>
      <c r="L7" s="205" t="s">
        <v>245</v>
      </c>
      <c r="M7" s="206" t="s">
        <v>2</v>
      </c>
      <c r="N7" s="205" t="s">
        <v>245</v>
      </c>
      <c r="O7" s="207" t="s">
        <v>2</v>
      </c>
    </row>
    <row r="8" spans="1:25" ht="15.75" customHeight="1">
      <c r="A8" s="208" t="s">
        <v>83</v>
      </c>
      <c r="B8" s="209" t="s">
        <v>50</v>
      </c>
      <c r="C8" s="210"/>
      <c r="D8" s="210"/>
      <c r="E8" s="211" t="s">
        <v>41</v>
      </c>
      <c r="F8" s="212">
        <f>F9+F10</f>
        <v>53106.857987</v>
      </c>
      <c r="G8" s="146">
        <f>G9+G10</f>
        <v>52000.592933</v>
      </c>
      <c r="H8" s="158">
        <f>SUM(H9:H10)</f>
        <v>28472</v>
      </c>
      <c r="I8" s="213">
        <v>28063</v>
      </c>
      <c r="J8" s="158">
        <f>SUM(J9:J10)</f>
        <v>677</v>
      </c>
      <c r="K8" s="214">
        <v>687</v>
      </c>
      <c r="L8" s="158"/>
      <c r="M8" s="213"/>
      <c r="N8" s="158"/>
      <c r="O8" s="214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15.75" customHeight="1">
      <c r="A9" s="216"/>
      <c r="B9" s="192"/>
      <c r="C9" s="217" t="s">
        <v>51</v>
      </c>
      <c r="D9" s="141"/>
      <c r="E9" s="218" t="s">
        <v>42</v>
      </c>
      <c r="F9" s="142">
        <f>45548.547268+7341.531555</f>
        <v>52890.078823</v>
      </c>
      <c r="G9" s="143">
        <f>44251.033382+7325.038988</f>
        <v>51576.07237</v>
      </c>
      <c r="H9" s="160">
        <v>28187</v>
      </c>
      <c r="I9" s="219">
        <v>27950</v>
      </c>
      <c r="J9" s="160">
        <v>677</v>
      </c>
      <c r="K9" s="220">
        <v>683</v>
      </c>
      <c r="L9" s="160"/>
      <c r="M9" s="219"/>
      <c r="N9" s="160"/>
      <c r="O9" s="220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 customHeight="1">
      <c r="A10" s="216"/>
      <c r="B10" s="221"/>
      <c r="C10" s="217" t="s">
        <v>52</v>
      </c>
      <c r="D10" s="141"/>
      <c r="E10" s="218" t="s">
        <v>43</v>
      </c>
      <c r="F10" s="142">
        <v>216.779164</v>
      </c>
      <c r="G10" s="143">
        <v>424.520563</v>
      </c>
      <c r="H10" s="160">
        <v>285</v>
      </c>
      <c r="I10" s="219">
        <v>113</v>
      </c>
      <c r="J10" s="236">
        <v>0</v>
      </c>
      <c r="K10" s="306">
        <v>4</v>
      </c>
      <c r="L10" s="160"/>
      <c r="M10" s="219"/>
      <c r="N10" s="160"/>
      <c r="O10" s="220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5" ht="15.75" customHeight="1">
      <c r="A11" s="216"/>
      <c r="B11" s="222" t="s">
        <v>53</v>
      </c>
      <c r="C11" s="223"/>
      <c r="D11" s="223"/>
      <c r="E11" s="224" t="s">
        <v>44</v>
      </c>
      <c r="F11" s="225">
        <f>F12+F13</f>
        <v>53246.420729</v>
      </c>
      <c r="G11" s="147">
        <f>G12+G13</f>
        <v>53998.815037</v>
      </c>
      <c r="H11" s="161">
        <f>SUM(H12:H13)</f>
        <v>27610</v>
      </c>
      <c r="I11" s="226">
        <v>27638</v>
      </c>
      <c r="J11" s="161">
        <f>SUM(J12:J13)</f>
        <v>645</v>
      </c>
      <c r="K11" s="227">
        <v>655</v>
      </c>
      <c r="L11" s="161"/>
      <c r="M11" s="226"/>
      <c r="N11" s="161"/>
      <c r="O11" s="227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15.75" customHeight="1">
      <c r="A12" s="216"/>
      <c r="B12" s="228"/>
      <c r="C12" s="217" t="s">
        <v>54</v>
      </c>
      <c r="D12" s="141"/>
      <c r="E12" s="218" t="s">
        <v>45</v>
      </c>
      <c r="F12" s="142">
        <f>50988.772509+2084.230157</f>
        <v>53073.002666</v>
      </c>
      <c r="G12" s="143">
        <f>48972.82217+2118.692402</f>
        <v>51091.514572</v>
      </c>
      <c r="H12" s="161">
        <v>27355</v>
      </c>
      <c r="I12" s="219">
        <v>27234</v>
      </c>
      <c r="J12" s="161">
        <v>645</v>
      </c>
      <c r="K12" s="220">
        <v>648</v>
      </c>
      <c r="L12" s="160"/>
      <c r="M12" s="219"/>
      <c r="N12" s="160"/>
      <c r="O12" s="220"/>
      <c r="P12" s="215"/>
      <c r="Q12" s="215"/>
      <c r="R12" s="215"/>
      <c r="S12" s="215"/>
      <c r="T12" s="215"/>
      <c r="U12" s="215"/>
      <c r="V12" s="215"/>
      <c r="W12" s="215"/>
      <c r="X12" s="215"/>
      <c r="Y12" s="215"/>
    </row>
    <row r="13" spans="1:25" ht="15.75" customHeight="1">
      <c r="A13" s="216"/>
      <c r="B13" s="192"/>
      <c r="C13" s="229" t="s">
        <v>55</v>
      </c>
      <c r="D13" s="230"/>
      <c r="E13" s="231" t="s">
        <v>46</v>
      </c>
      <c r="F13" s="232">
        <v>173.418063</v>
      </c>
      <c r="G13" s="148">
        <v>2907.300465</v>
      </c>
      <c r="H13" s="236">
        <v>255</v>
      </c>
      <c r="I13" s="306">
        <v>405</v>
      </c>
      <c r="J13" s="236">
        <v>0</v>
      </c>
      <c r="K13" s="306">
        <v>7</v>
      </c>
      <c r="L13" s="159"/>
      <c r="M13" s="233"/>
      <c r="N13" s="159"/>
      <c r="O13" s="234"/>
      <c r="P13" s="215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" ht="15.75" customHeight="1">
      <c r="A14" s="216"/>
      <c r="B14" s="140" t="s">
        <v>56</v>
      </c>
      <c r="C14" s="141"/>
      <c r="D14" s="141"/>
      <c r="E14" s="218" t="s">
        <v>154</v>
      </c>
      <c r="F14" s="142">
        <f>F9-F12</f>
        <v>-182.92384299999685</v>
      </c>
      <c r="G14" s="143">
        <f aca="true" t="shared" si="0" ref="G14:O15">G9-G12</f>
        <v>484.55779800000164</v>
      </c>
      <c r="H14" s="142">
        <f t="shared" si="0"/>
        <v>832</v>
      </c>
      <c r="I14" s="143">
        <f t="shared" si="0"/>
        <v>716</v>
      </c>
      <c r="J14" s="142">
        <f t="shared" si="0"/>
        <v>32</v>
      </c>
      <c r="K14" s="143">
        <f t="shared" si="0"/>
        <v>35</v>
      </c>
      <c r="L14" s="142">
        <f t="shared" si="0"/>
        <v>0</v>
      </c>
      <c r="M14" s="143">
        <f t="shared" si="0"/>
        <v>0</v>
      </c>
      <c r="N14" s="142">
        <f t="shared" si="0"/>
        <v>0</v>
      </c>
      <c r="O14" s="143">
        <f t="shared" si="0"/>
        <v>0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" ht="15.75" customHeight="1">
      <c r="A15" s="216"/>
      <c r="B15" s="140" t="s">
        <v>57</v>
      </c>
      <c r="C15" s="141"/>
      <c r="D15" s="141"/>
      <c r="E15" s="218" t="s">
        <v>155</v>
      </c>
      <c r="F15" s="142">
        <f>F10-F13</f>
        <v>43.36110100000002</v>
      </c>
      <c r="G15" s="143">
        <f t="shared" si="0"/>
        <v>-2482.7799019999998</v>
      </c>
      <c r="H15" s="142">
        <f t="shared" si="0"/>
        <v>30</v>
      </c>
      <c r="I15" s="143">
        <f t="shared" si="0"/>
        <v>-292</v>
      </c>
      <c r="J15" s="142">
        <f t="shared" si="0"/>
        <v>0</v>
      </c>
      <c r="K15" s="143">
        <f t="shared" si="0"/>
        <v>-3</v>
      </c>
      <c r="L15" s="142">
        <f t="shared" si="0"/>
        <v>0</v>
      </c>
      <c r="M15" s="143">
        <f t="shared" si="0"/>
        <v>0</v>
      </c>
      <c r="N15" s="142">
        <f t="shared" si="0"/>
        <v>0</v>
      </c>
      <c r="O15" s="143">
        <f t="shared" si="0"/>
        <v>0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" ht="15.75" customHeight="1">
      <c r="A16" s="216"/>
      <c r="B16" s="140" t="s">
        <v>58</v>
      </c>
      <c r="C16" s="141"/>
      <c r="D16" s="141"/>
      <c r="E16" s="218" t="s">
        <v>156</v>
      </c>
      <c r="F16" s="142">
        <f aca="true" t="shared" si="1" ref="F16:O16">F8-F11</f>
        <v>-139.5627419999946</v>
      </c>
      <c r="G16" s="143">
        <f t="shared" si="1"/>
        <v>-1998.2221040000004</v>
      </c>
      <c r="H16" s="142">
        <f t="shared" si="1"/>
        <v>862</v>
      </c>
      <c r="I16" s="143">
        <f t="shared" si="1"/>
        <v>425</v>
      </c>
      <c r="J16" s="142">
        <f t="shared" si="1"/>
        <v>32</v>
      </c>
      <c r="K16" s="143">
        <f t="shared" si="1"/>
        <v>32</v>
      </c>
      <c r="L16" s="142">
        <f t="shared" si="1"/>
        <v>0</v>
      </c>
      <c r="M16" s="143">
        <f t="shared" si="1"/>
        <v>0</v>
      </c>
      <c r="N16" s="142">
        <f t="shared" si="1"/>
        <v>0</v>
      </c>
      <c r="O16" s="143">
        <f t="shared" si="1"/>
        <v>0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25" ht="15.75" customHeight="1">
      <c r="A17" s="216"/>
      <c r="B17" s="140" t="s">
        <v>59</v>
      </c>
      <c r="C17" s="141"/>
      <c r="D17" s="141"/>
      <c r="E17" s="235"/>
      <c r="F17" s="307">
        <v>4284.09655</v>
      </c>
      <c r="G17" s="152">
        <v>4144.533808</v>
      </c>
      <c r="H17" s="236"/>
      <c r="I17" s="306"/>
      <c r="J17" s="160"/>
      <c r="K17" s="220"/>
      <c r="L17" s="160"/>
      <c r="M17" s="219"/>
      <c r="N17" s="236"/>
      <c r="O17" s="237"/>
      <c r="P17" s="215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1:25" ht="15.75" customHeight="1">
      <c r="A18" s="238"/>
      <c r="B18" s="239" t="s">
        <v>60</v>
      </c>
      <c r="C18" s="194"/>
      <c r="D18" s="194"/>
      <c r="E18" s="240"/>
      <c r="F18" s="164">
        <v>0</v>
      </c>
      <c r="G18" s="149"/>
      <c r="H18" s="241"/>
      <c r="I18" s="242"/>
      <c r="J18" s="241"/>
      <c r="K18" s="242"/>
      <c r="L18" s="241"/>
      <c r="M18" s="242"/>
      <c r="N18" s="241"/>
      <c r="O18" s="243"/>
      <c r="P18" s="215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1:25" ht="15.75" customHeight="1">
      <c r="A19" s="216" t="s">
        <v>84</v>
      </c>
      <c r="B19" s="222" t="s">
        <v>61</v>
      </c>
      <c r="C19" s="244"/>
      <c r="D19" s="244"/>
      <c r="E19" s="245"/>
      <c r="F19" s="246">
        <v>3635</v>
      </c>
      <c r="G19" s="150">
        <v>3407.056715</v>
      </c>
      <c r="H19" s="162">
        <v>12178</v>
      </c>
      <c r="I19" s="247">
        <v>14624</v>
      </c>
      <c r="J19" s="162">
        <v>70</v>
      </c>
      <c r="K19" s="248">
        <v>73</v>
      </c>
      <c r="L19" s="162"/>
      <c r="M19" s="247"/>
      <c r="N19" s="162"/>
      <c r="O19" s="248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5" ht="15.75" customHeight="1">
      <c r="A20" s="216"/>
      <c r="B20" s="249"/>
      <c r="C20" s="217" t="s">
        <v>62</v>
      </c>
      <c r="D20" s="141"/>
      <c r="E20" s="218"/>
      <c r="F20" s="142">
        <v>1859</v>
      </c>
      <c r="G20" s="143">
        <v>1567</v>
      </c>
      <c r="H20" s="160">
        <v>2573</v>
      </c>
      <c r="I20" s="219">
        <v>2732</v>
      </c>
      <c r="J20" s="160">
        <v>0</v>
      </c>
      <c r="K20" s="306" t="s">
        <v>271</v>
      </c>
      <c r="L20" s="160"/>
      <c r="M20" s="219"/>
      <c r="N20" s="160"/>
      <c r="O20" s="220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ht="15.75" customHeight="1">
      <c r="A21" s="216"/>
      <c r="B21" s="250" t="s">
        <v>63</v>
      </c>
      <c r="C21" s="223"/>
      <c r="D21" s="223"/>
      <c r="E21" s="224" t="s">
        <v>157</v>
      </c>
      <c r="F21" s="225">
        <f>F19</f>
        <v>3635</v>
      </c>
      <c r="G21" s="147">
        <f>G19</f>
        <v>3407.056715</v>
      </c>
      <c r="H21" s="161">
        <v>12178</v>
      </c>
      <c r="I21" s="226">
        <v>14624</v>
      </c>
      <c r="J21" s="161">
        <v>70</v>
      </c>
      <c r="K21" s="227">
        <v>73</v>
      </c>
      <c r="L21" s="161"/>
      <c r="M21" s="226"/>
      <c r="N21" s="161"/>
      <c r="O21" s="227"/>
      <c r="P21" s="215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 ht="15.75" customHeight="1">
      <c r="A22" s="216"/>
      <c r="B22" s="222" t="s">
        <v>64</v>
      </c>
      <c r="C22" s="244"/>
      <c r="D22" s="244"/>
      <c r="E22" s="245" t="s">
        <v>158</v>
      </c>
      <c r="F22" s="246">
        <v>5981</v>
      </c>
      <c r="G22" s="150">
        <v>5744.113971</v>
      </c>
      <c r="H22" s="162">
        <v>17378</v>
      </c>
      <c r="I22" s="247">
        <v>19950</v>
      </c>
      <c r="J22" s="162">
        <v>219</v>
      </c>
      <c r="K22" s="248">
        <v>186</v>
      </c>
      <c r="L22" s="162"/>
      <c r="M22" s="247"/>
      <c r="N22" s="162"/>
      <c r="O22" s="248"/>
      <c r="P22" s="215"/>
      <c r="Q22" s="215"/>
      <c r="R22" s="215"/>
      <c r="S22" s="215"/>
      <c r="T22" s="215"/>
      <c r="U22" s="215"/>
      <c r="V22" s="215"/>
      <c r="W22" s="215"/>
      <c r="X22" s="215"/>
      <c r="Y22" s="215"/>
    </row>
    <row r="23" spans="1:25" ht="15.75" customHeight="1">
      <c r="A23" s="216"/>
      <c r="B23" s="228" t="s">
        <v>65</v>
      </c>
      <c r="C23" s="229" t="s">
        <v>66</v>
      </c>
      <c r="D23" s="230"/>
      <c r="E23" s="231"/>
      <c r="F23" s="232">
        <v>3148</v>
      </c>
      <c r="G23" s="148">
        <v>3174.174276</v>
      </c>
      <c r="H23" s="159">
        <v>4016</v>
      </c>
      <c r="I23" s="233">
        <v>3846</v>
      </c>
      <c r="J23" s="159">
        <v>56</v>
      </c>
      <c r="K23" s="234">
        <v>61</v>
      </c>
      <c r="L23" s="159"/>
      <c r="M23" s="233"/>
      <c r="N23" s="159"/>
      <c r="O23" s="234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ht="15.75" customHeight="1">
      <c r="A24" s="216"/>
      <c r="B24" s="140" t="s">
        <v>159</v>
      </c>
      <c r="C24" s="141"/>
      <c r="D24" s="141"/>
      <c r="E24" s="218" t="s">
        <v>160</v>
      </c>
      <c r="F24" s="142">
        <f aca="true" t="shared" si="2" ref="F24:O24">F21-F22</f>
        <v>-2346</v>
      </c>
      <c r="G24" s="143">
        <f t="shared" si="2"/>
        <v>-2337.0572559999996</v>
      </c>
      <c r="H24" s="142">
        <f t="shared" si="2"/>
        <v>-5200</v>
      </c>
      <c r="I24" s="143">
        <f t="shared" si="2"/>
        <v>-5326</v>
      </c>
      <c r="J24" s="142">
        <f t="shared" si="2"/>
        <v>-149</v>
      </c>
      <c r="K24" s="143">
        <f t="shared" si="2"/>
        <v>-113</v>
      </c>
      <c r="L24" s="142">
        <f t="shared" si="2"/>
        <v>0</v>
      </c>
      <c r="M24" s="143">
        <f t="shared" si="2"/>
        <v>0</v>
      </c>
      <c r="N24" s="142">
        <f t="shared" si="2"/>
        <v>0</v>
      </c>
      <c r="O24" s="143">
        <f t="shared" si="2"/>
        <v>0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5" ht="15.75" customHeight="1">
      <c r="A25" s="216"/>
      <c r="B25" s="251" t="s">
        <v>67</v>
      </c>
      <c r="C25" s="230"/>
      <c r="D25" s="230"/>
      <c r="E25" s="252" t="s">
        <v>161</v>
      </c>
      <c r="F25" s="254">
        <f>-F24</f>
        <v>2346</v>
      </c>
      <c r="G25" s="178">
        <f>2337.057256</f>
        <v>2337.057256</v>
      </c>
      <c r="H25" s="254">
        <v>5200</v>
      </c>
      <c r="I25" s="178">
        <v>5326</v>
      </c>
      <c r="J25" s="254">
        <v>149</v>
      </c>
      <c r="K25" s="178">
        <v>113</v>
      </c>
      <c r="L25" s="254"/>
      <c r="M25" s="178"/>
      <c r="N25" s="254"/>
      <c r="O25" s="178"/>
      <c r="P25" s="215"/>
      <c r="Q25" s="215"/>
      <c r="R25" s="215"/>
      <c r="S25" s="215"/>
      <c r="T25" s="215"/>
      <c r="U25" s="215"/>
      <c r="V25" s="215"/>
      <c r="W25" s="215"/>
      <c r="X25" s="215"/>
      <c r="Y25" s="215"/>
    </row>
    <row r="26" spans="1:25" ht="15.75" customHeight="1">
      <c r="A26" s="216"/>
      <c r="B26" s="250" t="s">
        <v>68</v>
      </c>
      <c r="C26" s="223"/>
      <c r="D26" s="223"/>
      <c r="E26" s="255"/>
      <c r="F26" s="308"/>
      <c r="G26" s="179"/>
      <c r="H26" s="308"/>
      <c r="I26" s="309"/>
      <c r="J26" s="308"/>
      <c r="K26" s="309"/>
      <c r="L26" s="308"/>
      <c r="M26" s="309"/>
      <c r="N26" s="308"/>
      <c r="O26" s="309"/>
      <c r="P26" s="215"/>
      <c r="Q26" s="215"/>
      <c r="R26" s="215"/>
      <c r="S26" s="215"/>
      <c r="T26" s="215"/>
      <c r="U26" s="215"/>
      <c r="V26" s="215"/>
      <c r="W26" s="215"/>
      <c r="X26" s="215"/>
      <c r="Y26" s="215"/>
    </row>
    <row r="27" spans="1:25" ht="15.75" customHeight="1">
      <c r="A27" s="238"/>
      <c r="B27" s="239" t="s">
        <v>162</v>
      </c>
      <c r="C27" s="194"/>
      <c r="D27" s="194"/>
      <c r="E27" s="258" t="s">
        <v>163</v>
      </c>
      <c r="F27" s="163">
        <f aca="true" t="shared" si="3" ref="F27:O27">F24+F25</f>
        <v>0</v>
      </c>
      <c r="G27" s="151">
        <f t="shared" si="3"/>
        <v>0</v>
      </c>
      <c r="H27" s="163">
        <f t="shared" si="3"/>
        <v>0</v>
      </c>
      <c r="I27" s="151">
        <f t="shared" si="3"/>
        <v>0</v>
      </c>
      <c r="J27" s="163">
        <f t="shared" si="3"/>
        <v>0</v>
      </c>
      <c r="K27" s="151">
        <f t="shared" si="3"/>
        <v>0</v>
      </c>
      <c r="L27" s="163">
        <f t="shared" si="3"/>
        <v>0</v>
      </c>
      <c r="M27" s="151">
        <f t="shared" si="3"/>
        <v>0</v>
      </c>
      <c r="N27" s="163">
        <f t="shared" si="3"/>
        <v>0</v>
      </c>
      <c r="O27" s="151">
        <f t="shared" si="3"/>
        <v>0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</row>
    <row r="28" spans="1:25" ht="15.75" customHeight="1">
      <c r="A28" s="259"/>
      <c r="F28" s="215"/>
      <c r="G28" s="215"/>
      <c r="H28" s="215"/>
      <c r="I28" s="215"/>
      <c r="J28" s="215"/>
      <c r="K28" s="215"/>
      <c r="L28" s="260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</row>
    <row r="29" spans="1:25" ht="15.75" customHeight="1">
      <c r="A29" s="194"/>
      <c r="F29" s="215"/>
      <c r="G29" s="215"/>
      <c r="H29" s="215"/>
      <c r="I29" s="215"/>
      <c r="J29" s="261"/>
      <c r="K29" s="261"/>
      <c r="L29" s="260"/>
      <c r="M29" s="215"/>
      <c r="N29" s="215"/>
      <c r="O29" s="261" t="s">
        <v>164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61"/>
    </row>
    <row r="30" spans="1:25" ht="15.75" customHeight="1">
      <c r="A30" s="262" t="s">
        <v>69</v>
      </c>
      <c r="B30" s="263"/>
      <c r="C30" s="263"/>
      <c r="D30" s="263"/>
      <c r="E30" s="264"/>
      <c r="F30" s="182" t="s">
        <v>259</v>
      </c>
      <c r="G30" s="183"/>
      <c r="H30" s="182" t="s">
        <v>260</v>
      </c>
      <c r="I30" s="183"/>
      <c r="J30" s="182" t="s">
        <v>261</v>
      </c>
      <c r="K30" s="183"/>
      <c r="L30" s="182" t="s">
        <v>262</v>
      </c>
      <c r="M30" s="183"/>
      <c r="N30" s="182" t="s">
        <v>263</v>
      </c>
      <c r="O30" s="183"/>
      <c r="P30" s="265"/>
      <c r="Q30" s="260"/>
      <c r="R30" s="265"/>
      <c r="S30" s="260"/>
      <c r="T30" s="265"/>
      <c r="U30" s="260"/>
      <c r="V30" s="265"/>
      <c r="W30" s="260"/>
      <c r="X30" s="265"/>
      <c r="Y30" s="260"/>
    </row>
    <row r="31" spans="1:25" ht="15.75" customHeight="1">
      <c r="A31" s="266"/>
      <c r="B31" s="267"/>
      <c r="C31" s="267"/>
      <c r="D31" s="267"/>
      <c r="E31" s="268"/>
      <c r="F31" s="205" t="s">
        <v>245</v>
      </c>
      <c r="G31" s="206" t="s">
        <v>2</v>
      </c>
      <c r="H31" s="205" t="s">
        <v>245</v>
      </c>
      <c r="I31" s="206" t="s">
        <v>2</v>
      </c>
      <c r="J31" s="205" t="s">
        <v>245</v>
      </c>
      <c r="K31" s="206" t="s">
        <v>2</v>
      </c>
      <c r="L31" s="205" t="s">
        <v>245</v>
      </c>
      <c r="M31" s="206" t="s">
        <v>2</v>
      </c>
      <c r="N31" s="205" t="s">
        <v>245</v>
      </c>
      <c r="O31" s="204" t="s">
        <v>2</v>
      </c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5.75" customHeight="1">
      <c r="A32" s="208" t="s">
        <v>85</v>
      </c>
      <c r="B32" s="209" t="s">
        <v>50</v>
      </c>
      <c r="C32" s="210"/>
      <c r="D32" s="210"/>
      <c r="E32" s="273" t="s">
        <v>41</v>
      </c>
      <c r="F32" s="162">
        <v>5143</v>
      </c>
      <c r="G32" s="274">
        <v>5025</v>
      </c>
      <c r="H32" s="158">
        <v>351</v>
      </c>
      <c r="I32" s="213">
        <v>331</v>
      </c>
      <c r="J32" s="158">
        <v>757</v>
      </c>
      <c r="K32" s="214">
        <v>784</v>
      </c>
      <c r="L32" s="162">
        <v>198</v>
      </c>
      <c r="M32" s="274">
        <v>191</v>
      </c>
      <c r="N32" s="158">
        <v>397.8</v>
      </c>
      <c r="O32" s="146">
        <v>244</v>
      </c>
      <c r="P32" s="274"/>
      <c r="Q32" s="274"/>
      <c r="R32" s="274"/>
      <c r="S32" s="274"/>
      <c r="T32" s="275"/>
      <c r="U32" s="275"/>
      <c r="V32" s="274"/>
      <c r="W32" s="274"/>
      <c r="X32" s="275"/>
      <c r="Y32" s="275"/>
    </row>
    <row r="33" spans="1:25" ht="15.75" customHeight="1">
      <c r="A33" s="276"/>
      <c r="B33" s="192"/>
      <c r="C33" s="229" t="s">
        <v>70</v>
      </c>
      <c r="D33" s="230"/>
      <c r="E33" s="277"/>
      <c r="F33" s="159">
        <v>4844</v>
      </c>
      <c r="G33" s="278">
        <v>4685</v>
      </c>
      <c r="H33" s="159">
        <v>282</v>
      </c>
      <c r="I33" s="233">
        <v>281</v>
      </c>
      <c r="J33" s="159">
        <v>554</v>
      </c>
      <c r="K33" s="234">
        <v>784</v>
      </c>
      <c r="L33" s="159">
        <v>160</v>
      </c>
      <c r="M33" s="278">
        <v>148</v>
      </c>
      <c r="N33" s="159">
        <v>397.8</v>
      </c>
      <c r="O33" s="148">
        <v>244</v>
      </c>
      <c r="P33" s="274"/>
      <c r="Q33" s="274"/>
      <c r="R33" s="274"/>
      <c r="S33" s="274"/>
      <c r="T33" s="275"/>
      <c r="U33" s="275"/>
      <c r="V33" s="274"/>
      <c r="W33" s="274"/>
      <c r="X33" s="275"/>
      <c r="Y33" s="275"/>
    </row>
    <row r="34" spans="1:25" ht="15.75" customHeight="1">
      <c r="A34" s="276"/>
      <c r="B34" s="192"/>
      <c r="C34" s="279"/>
      <c r="D34" s="217" t="s">
        <v>71</v>
      </c>
      <c r="E34" s="280"/>
      <c r="F34" s="160"/>
      <c r="G34" s="281"/>
      <c r="H34" s="160">
        <v>211</v>
      </c>
      <c r="I34" s="219">
        <v>209</v>
      </c>
      <c r="J34" s="160">
        <v>471</v>
      </c>
      <c r="K34" s="220">
        <v>765</v>
      </c>
      <c r="L34" s="160">
        <v>160</v>
      </c>
      <c r="M34" s="281">
        <v>148</v>
      </c>
      <c r="N34" s="160">
        <v>306</v>
      </c>
      <c r="O34" s="143">
        <v>167</v>
      </c>
      <c r="P34" s="274"/>
      <c r="Q34" s="274"/>
      <c r="R34" s="274"/>
      <c r="S34" s="274"/>
      <c r="T34" s="275"/>
      <c r="U34" s="275"/>
      <c r="V34" s="274"/>
      <c r="W34" s="274"/>
      <c r="X34" s="275"/>
      <c r="Y34" s="275"/>
    </row>
    <row r="35" spans="1:25" ht="15.75" customHeight="1">
      <c r="A35" s="276"/>
      <c r="B35" s="221"/>
      <c r="C35" s="282" t="s">
        <v>72</v>
      </c>
      <c r="D35" s="223"/>
      <c r="E35" s="283"/>
      <c r="F35" s="161">
        <v>299</v>
      </c>
      <c r="G35" s="284">
        <v>340</v>
      </c>
      <c r="H35" s="161">
        <v>69</v>
      </c>
      <c r="I35" s="226">
        <v>50</v>
      </c>
      <c r="J35" s="166"/>
      <c r="K35" s="285"/>
      <c r="L35" s="161">
        <v>38</v>
      </c>
      <c r="M35" s="284">
        <v>43</v>
      </c>
      <c r="N35" s="161">
        <v>0.1</v>
      </c>
      <c r="O35" s="147"/>
      <c r="P35" s="274"/>
      <c r="Q35" s="274"/>
      <c r="R35" s="274"/>
      <c r="S35" s="274"/>
      <c r="T35" s="275"/>
      <c r="U35" s="275"/>
      <c r="V35" s="274"/>
      <c r="W35" s="274"/>
      <c r="X35" s="275"/>
      <c r="Y35" s="275"/>
    </row>
    <row r="36" spans="1:25" ht="15.75" customHeight="1">
      <c r="A36" s="276"/>
      <c r="B36" s="222" t="s">
        <v>53</v>
      </c>
      <c r="C36" s="244"/>
      <c r="D36" s="244"/>
      <c r="E36" s="273" t="s">
        <v>42</v>
      </c>
      <c r="F36" s="162">
        <v>4559</v>
      </c>
      <c r="G36" s="274">
        <v>4461</v>
      </c>
      <c r="H36" s="162">
        <v>293</v>
      </c>
      <c r="I36" s="247">
        <v>299</v>
      </c>
      <c r="J36" s="162">
        <v>101</v>
      </c>
      <c r="K36" s="248">
        <v>128</v>
      </c>
      <c r="L36" s="162">
        <v>105</v>
      </c>
      <c r="M36" s="274">
        <v>111</v>
      </c>
      <c r="N36" s="162">
        <v>236.8</v>
      </c>
      <c r="O36" s="150">
        <v>189</v>
      </c>
      <c r="P36" s="274"/>
      <c r="Q36" s="274"/>
      <c r="R36" s="274"/>
      <c r="S36" s="274"/>
      <c r="T36" s="274"/>
      <c r="U36" s="274"/>
      <c r="V36" s="274"/>
      <c r="W36" s="274"/>
      <c r="X36" s="275"/>
      <c r="Y36" s="275"/>
    </row>
    <row r="37" spans="1:25" ht="15.75" customHeight="1">
      <c r="A37" s="276"/>
      <c r="B37" s="192"/>
      <c r="C37" s="217" t="s">
        <v>73</v>
      </c>
      <c r="D37" s="141"/>
      <c r="E37" s="280"/>
      <c r="F37" s="160">
        <v>4099</v>
      </c>
      <c r="G37" s="281">
        <v>3997</v>
      </c>
      <c r="H37" s="160">
        <v>282</v>
      </c>
      <c r="I37" s="219">
        <v>285</v>
      </c>
      <c r="J37" s="160">
        <v>36</v>
      </c>
      <c r="K37" s="220">
        <v>42</v>
      </c>
      <c r="L37" s="160">
        <v>69</v>
      </c>
      <c r="M37" s="281">
        <v>69</v>
      </c>
      <c r="N37" s="160">
        <v>214.3</v>
      </c>
      <c r="O37" s="143">
        <v>188</v>
      </c>
      <c r="P37" s="274"/>
      <c r="Q37" s="274"/>
      <c r="R37" s="274"/>
      <c r="S37" s="274"/>
      <c r="T37" s="274"/>
      <c r="U37" s="274"/>
      <c r="V37" s="274"/>
      <c r="W37" s="274"/>
      <c r="X37" s="275"/>
      <c r="Y37" s="275"/>
    </row>
    <row r="38" spans="1:25" ht="15.75" customHeight="1">
      <c r="A38" s="276"/>
      <c r="B38" s="221"/>
      <c r="C38" s="217" t="s">
        <v>74</v>
      </c>
      <c r="D38" s="141"/>
      <c r="E38" s="280"/>
      <c r="F38" s="142">
        <v>460</v>
      </c>
      <c r="G38" s="143">
        <v>464</v>
      </c>
      <c r="H38" s="160">
        <v>11</v>
      </c>
      <c r="I38" s="219">
        <v>14</v>
      </c>
      <c r="J38" s="160">
        <v>66</v>
      </c>
      <c r="K38" s="285">
        <v>86</v>
      </c>
      <c r="L38" s="160">
        <v>36</v>
      </c>
      <c r="M38" s="281">
        <v>42</v>
      </c>
      <c r="N38" s="160">
        <v>22.6</v>
      </c>
      <c r="O38" s="143">
        <v>1</v>
      </c>
      <c r="P38" s="274"/>
      <c r="Q38" s="274"/>
      <c r="R38" s="275"/>
      <c r="S38" s="275"/>
      <c r="T38" s="274"/>
      <c r="U38" s="274"/>
      <c r="V38" s="274"/>
      <c r="W38" s="274"/>
      <c r="X38" s="275"/>
      <c r="Y38" s="275"/>
    </row>
    <row r="39" spans="1:25" ht="15.75" customHeight="1">
      <c r="A39" s="288"/>
      <c r="B39" s="289" t="s">
        <v>75</v>
      </c>
      <c r="C39" s="290"/>
      <c r="D39" s="290"/>
      <c r="E39" s="291" t="s">
        <v>165</v>
      </c>
      <c r="F39" s="163">
        <v>584</v>
      </c>
      <c r="G39" s="151">
        <v>564</v>
      </c>
      <c r="H39" s="163">
        <f>H32-H36</f>
        <v>58</v>
      </c>
      <c r="I39" s="151">
        <v>32</v>
      </c>
      <c r="J39" s="163">
        <f>J32-J36</f>
        <v>656</v>
      </c>
      <c r="K39" s="151">
        <v>656</v>
      </c>
      <c r="L39" s="163">
        <v>93</v>
      </c>
      <c r="M39" s="151">
        <v>80</v>
      </c>
      <c r="N39" s="163">
        <f>N32-N36</f>
        <v>161</v>
      </c>
      <c r="O39" s="151">
        <v>55</v>
      </c>
      <c r="P39" s="274"/>
      <c r="Q39" s="274"/>
      <c r="R39" s="274"/>
      <c r="S39" s="274"/>
      <c r="T39" s="274"/>
      <c r="U39" s="274"/>
      <c r="V39" s="274"/>
      <c r="W39" s="274"/>
      <c r="X39" s="275"/>
      <c r="Y39" s="275"/>
    </row>
    <row r="40" spans="1:25" ht="15.75" customHeight="1">
      <c r="A40" s="208" t="s">
        <v>86</v>
      </c>
      <c r="B40" s="222" t="s">
        <v>76</v>
      </c>
      <c r="C40" s="244"/>
      <c r="D40" s="244"/>
      <c r="E40" s="273" t="s">
        <v>44</v>
      </c>
      <c r="F40" s="246">
        <v>8985</v>
      </c>
      <c r="G40" s="150">
        <v>9109</v>
      </c>
      <c r="H40" s="162">
        <v>632</v>
      </c>
      <c r="I40" s="247">
        <v>41</v>
      </c>
      <c r="J40" s="162">
        <v>3054</v>
      </c>
      <c r="K40" s="248">
        <v>2114</v>
      </c>
      <c r="L40" s="162">
        <v>231</v>
      </c>
      <c r="M40" s="274">
        <v>338</v>
      </c>
      <c r="N40" s="162">
        <v>1343.8</v>
      </c>
      <c r="O40" s="150">
        <v>14</v>
      </c>
      <c r="P40" s="274"/>
      <c r="Q40" s="274"/>
      <c r="R40" s="274"/>
      <c r="S40" s="274"/>
      <c r="T40" s="275"/>
      <c r="U40" s="275"/>
      <c r="V40" s="275"/>
      <c r="W40" s="275"/>
      <c r="X40" s="274"/>
      <c r="Y40" s="274"/>
    </row>
    <row r="41" spans="1:25" ht="15.75" customHeight="1">
      <c r="A41" s="292"/>
      <c r="B41" s="221"/>
      <c r="C41" s="217" t="s">
        <v>77</v>
      </c>
      <c r="D41" s="141"/>
      <c r="E41" s="280"/>
      <c r="F41" s="293">
        <v>1202</v>
      </c>
      <c r="G41" s="294">
        <v>1193</v>
      </c>
      <c r="H41" s="166">
        <v>118</v>
      </c>
      <c r="I41" s="285"/>
      <c r="J41" s="160">
        <v>2454</v>
      </c>
      <c r="K41" s="220">
        <v>1964</v>
      </c>
      <c r="L41" s="160">
        <v>179</v>
      </c>
      <c r="M41" s="281">
        <v>275</v>
      </c>
      <c r="N41" s="160"/>
      <c r="O41" s="143"/>
      <c r="P41" s="275"/>
      <c r="Q41" s="275"/>
      <c r="R41" s="275"/>
      <c r="S41" s="275"/>
      <c r="T41" s="275"/>
      <c r="U41" s="275"/>
      <c r="V41" s="275"/>
      <c r="W41" s="275"/>
      <c r="X41" s="274"/>
      <c r="Y41" s="274"/>
    </row>
    <row r="42" spans="1:25" ht="15.75" customHeight="1">
      <c r="A42" s="292"/>
      <c r="B42" s="222" t="s">
        <v>64</v>
      </c>
      <c r="C42" s="244"/>
      <c r="D42" s="244"/>
      <c r="E42" s="273" t="s">
        <v>45</v>
      </c>
      <c r="F42" s="246">
        <v>9607</v>
      </c>
      <c r="G42" s="150">
        <v>9564</v>
      </c>
      <c r="H42" s="162">
        <v>676</v>
      </c>
      <c r="I42" s="247">
        <v>82</v>
      </c>
      <c r="J42" s="162">
        <v>3476</v>
      </c>
      <c r="K42" s="248">
        <v>2770</v>
      </c>
      <c r="L42" s="162">
        <v>310</v>
      </c>
      <c r="M42" s="274">
        <v>410</v>
      </c>
      <c r="N42" s="162">
        <v>1467.7</v>
      </c>
      <c r="O42" s="150">
        <v>78</v>
      </c>
      <c r="P42" s="274"/>
      <c r="Q42" s="274"/>
      <c r="R42" s="274"/>
      <c r="S42" s="274"/>
      <c r="T42" s="275"/>
      <c r="U42" s="275"/>
      <c r="V42" s="274"/>
      <c r="W42" s="274"/>
      <c r="X42" s="274"/>
      <c r="Y42" s="274"/>
    </row>
    <row r="43" spans="1:25" ht="15.75" customHeight="1">
      <c r="A43" s="292"/>
      <c r="B43" s="221"/>
      <c r="C43" s="217" t="s">
        <v>78</v>
      </c>
      <c r="D43" s="141"/>
      <c r="E43" s="280"/>
      <c r="F43" s="142">
        <v>930</v>
      </c>
      <c r="G43" s="143">
        <v>889</v>
      </c>
      <c r="H43" s="160">
        <v>84</v>
      </c>
      <c r="I43" s="219">
        <v>82</v>
      </c>
      <c r="J43" s="166">
        <v>3476</v>
      </c>
      <c r="K43" s="285">
        <v>2770</v>
      </c>
      <c r="L43" s="160">
        <v>310</v>
      </c>
      <c r="M43" s="281">
        <v>398</v>
      </c>
      <c r="N43" s="160">
        <v>83</v>
      </c>
      <c r="O43" s="143">
        <v>78</v>
      </c>
      <c r="P43" s="274"/>
      <c r="Q43" s="274"/>
      <c r="R43" s="275"/>
      <c r="S43" s="274"/>
      <c r="T43" s="275"/>
      <c r="U43" s="275"/>
      <c r="V43" s="274"/>
      <c r="W43" s="274"/>
      <c r="X43" s="275"/>
      <c r="Y43" s="275"/>
    </row>
    <row r="44" spans="1:25" ht="15.75" customHeight="1">
      <c r="A44" s="295"/>
      <c r="B44" s="239" t="s">
        <v>75</v>
      </c>
      <c r="C44" s="194"/>
      <c r="D44" s="194"/>
      <c r="E44" s="291" t="s">
        <v>166</v>
      </c>
      <c r="F44" s="164">
        <v>-622</v>
      </c>
      <c r="G44" s="149">
        <v>-455</v>
      </c>
      <c r="H44" s="164">
        <f>H40-H42</f>
        <v>-44</v>
      </c>
      <c r="I44" s="149">
        <v>-41</v>
      </c>
      <c r="J44" s="164">
        <f>J40-J42</f>
        <v>-422</v>
      </c>
      <c r="K44" s="149">
        <v>-656</v>
      </c>
      <c r="L44" s="164">
        <v>-79</v>
      </c>
      <c r="M44" s="149">
        <v>-72</v>
      </c>
      <c r="N44" s="164">
        <f>N40-N42</f>
        <v>-123.90000000000009</v>
      </c>
      <c r="O44" s="149">
        <v>-64</v>
      </c>
      <c r="P44" s="275"/>
      <c r="Q44" s="275"/>
      <c r="R44" s="274"/>
      <c r="S44" s="274"/>
      <c r="T44" s="275"/>
      <c r="U44" s="275"/>
      <c r="V44" s="274"/>
      <c r="W44" s="274"/>
      <c r="X44" s="274"/>
      <c r="Y44" s="274"/>
    </row>
    <row r="45" spans="1:25" ht="15.75" customHeight="1">
      <c r="A45" s="296" t="s">
        <v>87</v>
      </c>
      <c r="B45" s="297" t="s">
        <v>79</v>
      </c>
      <c r="C45" s="298"/>
      <c r="D45" s="298"/>
      <c r="E45" s="299" t="s">
        <v>167</v>
      </c>
      <c r="F45" s="165">
        <v>-38</v>
      </c>
      <c r="G45" s="300">
        <v>109</v>
      </c>
      <c r="H45" s="165">
        <f>H39+H44</f>
        <v>14</v>
      </c>
      <c r="I45" s="300">
        <v>-9</v>
      </c>
      <c r="J45" s="310">
        <v>0</v>
      </c>
      <c r="K45" s="300">
        <v>0</v>
      </c>
      <c r="L45" s="165">
        <v>14</v>
      </c>
      <c r="M45" s="300">
        <v>8</v>
      </c>
      <c r="N45" s="165">
        <f>N39+N44</f>
        <v>37.09999999999991</v>
      </c>
      <c r="O45" s="300">
        <v>-9</v>
      </c>
      <c r="P45" s="274"/>
      <c r="Q45" s="274"/>
      <c r="R45" s="274"/>
      <c r="S45" s="274"/>
      <c r="T45" s="274"/>
      <c r="U45" s="274"/>
      <c r="V45" s="274"/>
      <c r="W45" s="274"/>
      <c r="X45" s="274"/>
      <c r="Y45" s="274"/>
    </row>
    <row r="46" spans="1:25" ht="15.75" customHeight="1">
      <c r="A46" s="301"/>
      <c r="B46" s="140" t="s">
        <v>80</v>
      </c>
      <c r="C46" s="141"/>
      <c r="D46" s="141"/>
      <c r="E46" s="141"/>
      <c r="F46" s="293"/>
      <c r="G46" s="294"/>
      <c r="H46" s="166"/>
      <c r="I46" s="285"/>
      <c r="J46" s="166"/>
      <c r="K46" s="285"/>
      <c r="L46" s="160"/>
      <c r="M46" s="281"/>
      <c r="N46" s="166"/>
      <c r="O46" s="237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1:25" ht="15.75" customHeight="1">
      <c r="A47" s="301"/>
      <c r="B47" s="140" t="s">
        <v>81</v>
      </c>
      <c r="C47" s="141"/>
      <c r="D47" s="141"/>
      <c r="E47" s="141"/>
      <c r="F47" s="160"/>
      <c r="G47" s="281"/>
      <c r="H47" s="160">
        <v>15</v>
      </c>
      <c r="I47" s="219">
        <v>9</v>
      </c>
      <c r="J47" s="160">
        <v>242</v>
      </c>
      <c r="K47" s="220">
        <v>9</v>
      </c>
      <c r="L47" s="160"/>
      <c r="M47" s="281">
        <v>52</v>
      </c>
      <c r="N47" s="160">
        <v>38.3</v>
      </c>
      <c r="O47" s="143">
        <v>1</v>
      </c>
      <c r="P47" s="274"/>
      <c r="Q47" s="274"/>
      <c r="R47" s="274"/>
      <c r="S47" s="274"/>
      <c r="T47" s="274"/>
      <c r="U47" s="274"/>
      <c r="V47" s="274"/>
      <c r="W47" s="274"/>
      <c r="X47" s="274"/>
      <c r="Y47" s="274"/>
    </row>
    <row r="48" spans="1:25" ht="15.75" customHeight="1">
      <c r="A48" s="302"/>
      <c r="B48" s="239" t="s">
        <v>82</v>
      </c>
      <c r="C48" s="194"/>
      <c r="D48" s="194"/>
      <c r="E48" s="194"/>
      <c r="F48" s="167"/>
      <c r="G48" s="303"/>
      <c r="H48" s="311">
        <v>0</v>
      </c>
      <c r="I48" s="304">
        <v>0</v>
      </c>
      <c r="J48" s="167">
        <v>242</v>
      </c>
      <c r="K48" s="305">
        <v>9</v>
      </c>
      <c r="L48" s="167"/>
      <c r="M48" s="303">
        <v>52</v>
      </c>
      <c r="N48" s="167">
        <v>38.3</v>
      </c>
      <c r="O48" s="151">
        <v>1</v>
      </c>
      <c r="P48" s="274"/>
      <c r="Q48" s="274"/>
      <c r="R48" s="274"/>
      <c r="S48" s="274"/>
      <c r="T48" s="274"/>
      <c r="U48" s="274"/>
      <c r="V48" s="274"/>
      <c r="W48" s="274"/>
      <c r="X48" s="274"/>
      <c r="Y48" s="274"/>
    </row>
    <row r="49" spans="1:15" ht="15.75" customHeight="1">
      <c r="A49" s="259" t="s">
        <v>168</v>
      </c>
      <c r="O49" s="312"/>
    </row>
    <row r="50" spans="1:15" ht="15.75" customHeight="1">
      <c r="A50" s="259"/>
      <c r="O50" s="192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6" sqref="J6:K6"/>
    </sheetView>
  </sheetViews>
  <sheetFormatPr defaultColWidth="8.796875" defaultRowHeight="14.25"/>
  <cols>
    <col min="1" max="1" width="3.59765625" style="144" customWidth="1"/>
    <col min="2" max="3" width="1.59765625" style="144" customWidth="1"/>
    <col min="4" max="4" width="22.59765625" style="144" customWidth="1"/>
    <col min="5" max="5" width="10.59765625" style="144" customWidth="1"/>
    <col min="6" max="11" width="13.59765625" style="144" customWidth="1"/>
    <col min="12" max="12" width="13.59765625" style="192" customWidth="1"/>
    <col min="13" max="21" width="13.59765625" style="144" customWidth="1"/>
    <col min="22" max="25" width="12" style="144" customWidth="1"/>
    <col min="26" max="16384" width="9" style="144" customWidth="1"/>
  </cols>
  <sheetData>
    <row r="1" spans="1:7" ht="33.75" customHeight="1">
      <c r="A1" s="188" t="s">
        <v>0</v>
      </c>
      <c r="B1" s="189"/>
      <c r="C1" s="189"/>
      <c r="D1" s="190" t="s">
        <v>293</v>
      </c>
      <c r="E1" s="191"/>
      <c r="F1" s="191"/>
      <c r="G1" s="191"/>
    </row>
    <row r="2" ht="15" customHeight="1"/>
    <row r="3" spans="1:4" ht="15" customHeight="1">
      <c r="A3" s="193" t="s">
        <v>294</v>
      </c>
      <c r="B3" s="193"/>
      <c r="C3" s="193"/>
      <c r="D3" s="193"/>
    </row>
    <row r="4" spans="1:4" ht="15" customHeight="1">
      <c r="A4" s="193"/>
      <c r="B4" s="193"/>
      <c r="C4" s="193"/>
      <c r="D4" s="193"/>
    </row>
    <row r="5" spans="1:15" ht="15.75" customHeight="1">
      <c r="A5" s="194" t="s">
        <v>295</v>
      </c>
      <c r="B5" s="194"/>
      <c r="C5" s="194"/>
      <c r="D5" s="194"/>
      <c r="K5" s="195"/>
      <c r="O5" s="195" t="s">
        <v>48</v>
      </c>
    </row>
    <row r="6" spans="1:15" ht="15.75" customHeight="1">
      <c r="A6" s="196" t="s">
        <v>49</v>
      </c>
      <c r="B6" s="197"/>
      <c r="C6" s="197"/>
      <c r="D6" s="197"/>
      <c r="E6" s="198"/>
      <c r="F6" s="199"/>
      <c r="G6" s="177"/>
      <c r="H6" s="199"/>
      <c r="I6" s="177"/>
      <c r="J6" s="199"/>
      <c r="K6" s="177"/>
      <c r="L6" s="199"/>
      <c r="M6" s="177"/>
      <c r="N6" s="199"/>
      <c r="O6" s="177"/>
    </row>
    <row r="7" spans="1:15" ht="15.75" customHeight="1">
      <c r="A7" s="200"/>
      <c r="B7" s="201"/>
      <c r="C7" s="201"/>
      <c r="D7" s="201"/>
      <c r="E7" s="202"/>
      <c r="F7" s="205" t="s">
        <v>296</v>
      </c>
      <c r="G7" s="206" t="s">
        <v>2</v>
      </c>
      <c r="H7" s="205" t="s">
        <v>245</v>
      </c>
      <c r="I7" s="206" t="s">
        <v>2</v>
      </c>
      <c r="J7" s="205" t="s">
        <v>245</v>
      </c>
      <c r="K7" s="206" t="s">
        <v>2</v>
      </c>
      <c r="L7" s="205" t="s">
        <v>245</v>
      </c>
      <c r="M7" s="206" t="s">
        <v>2</v>
      </c>
      <c r="N7" s="205" t="s">
        <v>245</v>
      </c>
      <c r="O7" s="206" t="s">
        <v>2</v>
      </c>
    </row>
    <row r="8" spans="1:25" ht="15.75" customHeight="1">
      <c r="A8" s="208" t="s">
        <v>83</v>
      </c>
      <c r="B8" s="209" t="s">
        <v>50</v>
      </c>
      <c r="C8" s="210"/>
      <c r="D8" s="210"/>
      <c r="E8" s="211" t="s">
        <v>41</v>
      </c>
      <c r="F8" s="158"/>
      <c r="G8" s="313"/>
      <c r="H8" s="158"/>
      <c r="I8" s="213"/>
      <c r="J8" s="158"/>
      <c r="K8" s="214"/>
      <c r="L8" s="158"/>
      <c r="M8" s="213"/>
      <c r="N8" s="158"/>
      <c r="O8" s="214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15.75" customHeight="1">
      <c r="A9" s="216"/>
      <c r="B9" s="192"/>
      <c r="C9" s="217" t="s">
        <v>51</v>
      </c>
      <c r="D9" s="141"/>
      <c r="E9" s="218" t="s">
        <v>42</v>
      </c>
      <c r="F9" s="160"/>
      <c r="G9" s="281"/>
      <c r="H9" s="160"/>
      <c r="I9" s="219"/>
      <c r="J9" s="160"/>
      <c r="K9" s="220"/>
      <c r="L9" s="160"/>
      <c r="M9" s="219"/>
      <c r="N9" s="160"/>
      <c r="O9" s="220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15.75" customHeight="1">
      <c r="A10" s="216"/>
      <c r="B10" s="221"/>
      <c r="C10" s="217" t="s">
        <v>52</v>
      </c>
      <c r="D10" s="141"/>
      <c r="E10" s="218" t="s">
        <v>43</v>
      </c>
      <c r="F10" s="160"/>
      <c r="G10" s="281"/>
      <c r="H10" s="160"/>
      <c r="I10" s="219"/>
      <c r="J10" s="236"/>
      <c r="K10" s="306"/>
      <c r="L10" s="160"/>
      <c r="M10" s="219"/>
      <c r="N10" s="160"/>
      <c r="O10" s="220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5" ht="15.75" customHeight="1">
      <c r="A11" s="216"/>
      <c r="B11" s="222" t="s">
        <v>53</v>
      </c>
      <c r="C11" s="223"/>
      <c r="D11" s="223"/>
      <c r="E11" s="224" t="s">
        <v>44</v>
      </c>
      <c r="F11" s="161"/>
      <c r="G11" s="284"/>
      <c r="H11" s="161"/>
      <c r="I11" s="226"/>
      <c r="J11" s="161"/>
      <c r="K11" s="227"/>
      <c r="L11" s="161"/>
      <c r="M11" s="226"/>
      <c r="N11" s="161"/>
      <c r="O11" s="227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15.75" customHeight="1">
      <c r="A12" s="216"/>
      <c r="B12" s="228"/>
      <c r="C12" s="217" t="s">
        <v>54</v>
      </c>
      <c r="D12" s="141"/>
      <c r="E12" s="218" t="s">
        <v>45</v>
      </c>
      <c r="F12" s="160"/>
      <c r="G12" s="281"/>
      <c r="H12" s="161"/>
      <c r="I12" s="219"/>
      <c r="J12" s="161"/>
      <c r="K12" s="220"/>
      <c r="L12" s="160"/>
      <c r="M12" s="219"/>
      <c r="N12" s="160"/>
      <c r="O12" s="220"/>
      <c r="P12" s="215"/>
      <c r="Q12" s="215"/>
      <c r="R12" s="215"/>
      <c r="S12" s="215"/>
      <c r="T12" s="215"/>
      <c r="U12" s="215"/>
      <c r="V12" s="215"/>
      <c r="W12" s="215"/>
      <c r="X12" s="215"/>
      <c r="Y12" s="215"/>
    </row>
    <row r="13" spans="1:25" ht="15.75" customHeight="1">
      <c r="A13" s="216"/>
      <c r="B13" s="192"/>
      <c r="C13" s="229" t="s">
        <v>55</v>
      </c>
      <c r="D13" s="230"/>
      <c r="E13" s="231" t="s">
        <v>46</v>
      </c>
      <c r="F13" s="159"/>
      <c r="G13" s="278"/>
      <c r="H13" s="236"/>
      <c r="I13" s="306"/>
      <c r="J13" s="236"/>
      <c r="K13" s="306"/>
      <c r="L13" s="159"/>
      <c r="M13" s="233"/>
      <c r="N13" s="159"/>
      <c r="O13" s="234"/>
      <c r="P13" s="215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" ht="15.75" customHeight="1">
      <c r="A14" s="216"/>
      <c r="B14" s="140" t="s">
        <v>56</v>
      </c>
      <c r="C14" s="141"/>
      <c r="D14" s="141"/>
      <c r="E14" s="218" t="s">
        <v>297</v>
      </c>
      <c r="F14" s="142">
        <f aca="true" t="shared" si="0" ref="F14:O15">F9-F12</f>
        <v>0</v>
      </c>
      <c r="G14" s="143">
        <f t="shared" si="0"/>
        <v>0</v>
      </c>
      <c r="H14" s="142">
        <f t="shared" si="0"/>
        <v>0</v>
      </c>
      <c r="I14" s="143">
        <f t="shared" si="0"/>
        <v>0</v>
      </c>
      <c r="J14" s="142">
        <f t="shared" si="0"/>
        <v>0</v>
      </c>
      <c r="K14" s="143">
        <f t="shared" si="0"/>
        <v>0</v>
      </c>
      <c r="L14" s="142">
        <f t="shared" si="0"/>
        <v>0</v>
      </c>
      <c r="M14" s="143">
        <f t="shared" si="0"/>
        <v>0</v>
      </c>
      <c r="N14" s="142">
        <f t="shared" si="0"/>
        <v>0</v>
      </c>
      <c r="O14" s="143">
        <f t="shared" si="0"/>
        <v>0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" ht="15.75" customHeight="1">
      <c r="A15" s="216"/>
      <c r="B15" s="140" t="s">
        <v>57</v>
      </c>
      <c r="C15" s="141"/>
      <c r="D15" s="141"/>
      <c r="E15" s="218" t="s">
        <v>298</v>
      </c>
      <c r="F15" s="142">
        <f t="shared" si="0"/>
        <v>0</v>
      </c>
      <c r="G15" s="143">
        <f t="shared" si="0"/>
        <v>0</v>
      </c>
      <c r="H15" s="142">
        <f t="shared" si="0"/>
        <v>0</v>
      </c>
      <c r="I15" s="143">
        <f t="shared" si="0"/>
        <v>0</v>
      </c>
      <c r="J15" s="142">
        <f t="shared" si="0"/>
        <v>0</v>
      </c>
      <c r="K15" s="143">
        <f t="shared" si="0"/>
        <v>0</v>
      </c>
      <c r="L15" s="142">
        <f t="shared" si="0"/>
        <v>0</v>
      </c>
      <c r="M15" s="143">
        <f t="shared" si="0"/>
        <v>0</v>
      </c>
      <c r="N15" s="142">
        <f t="shared" si="0"/>
        <v>0</v>
      </c>
      <c r="O15" s="143">
        <f t="shared" si="0"/>
        <v>0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" ht="15.75" customHeight="1">
      <c r="A16" s="216"/>
      <c r="B16" s="140" t="s">
        <v>58</v>
      </c>
      <c r="C16" s="141"/>
      <c r="D16" s="141"/>
      <c r="E16" s="218" t="s">
        <v>299</v>
      </c>
      <c r="F16" s="142">
        <f aca="true" t="shared" si="1" ref="F16:O16">F8-F11</f>
        <v>0</v>
      </c>
      <c r="G16" s="143">
        <f t="shared" si="1"/>
        <v>0</v>
      </c>
      <c r="H16" s="142">
        <f t="shared" si="1"/>
        <v>0</v>
      </c>
      <c r="I16" s="143">
        <f t="shared" si="1"/>
        <v>0</v>
      </c>
      <c r="J16" s="142">
        <f t="shared" si="1"/>
        <v>0</v>
      </c>
      <c r="K16" s="143">
        <f t="shared" si="1"/>
        <v>0</v>
      </c>
      <c r="L16" s="142">
        <f t="shared" si="1"/>
        <v>0</v>
      </c>
      <c r="M16" s="143">
        <f t="shared" si="1"/>
        <v>0</v>
      </c>
      <c r="N16" s="142">
        <f t="shared" si="1"/>
        <v>0</v>
      </c>
      <c r="O16" s="143">
        <f t="shared" si="1"/>
        <v>0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25" ht="15.75" customHeight="1">
      <c r="A17" s="216"/>
      <c r="B17" s="140" t="s">
        <v>59</v>
      </c>
      <c r="C17" s="141"/>
      <c r="D17" s="141"/>
      <c r="E17" s="235"/>
      <c r="F17" s="307"/>
      <c r="G17" s="152"/>
      <c r="H17" s="236"/>
      <c r="I17" s="306"/>
      <c r="J17" s="160"/>
      <c r="K17" s="220"/>
      <c r="L17" s="160"/>
      <c r="M17" s="219"/>
      <c r="N17" s="236"/>
      <c r="O17" s="237"/>
      <c r="P17" s="215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1:25" ht="15.75" customHeight="1">
      <c r="A18" s="238"/>
      <c r="B18" s="239" t="s">
        <v>60</v>
      </c>
      <c r="C18" s="194"/>
      <c r="D18" s="194"/>
      <c r="E18" s="240"/>
      <c r="F18" s="164"/>
      <c r="G18" s="149"/>
      <c r="H18" s="241"/>
      <c r="I18" s="242"/>
      <c r="J18" s="241"/>
      <c r="K18" s="242"/>
      <c r="L18" s="241"/>
      <c r="M18" s="242"/>
      <c r="N18" s="241"/>
      <c r="O18" s="243"/>
      <c r="P18" s="215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1:25" ht="15.75" customHeight="1">
      <c r="A19" s="216" t="s">
        <v>84</v>
      </c>
      <c r="B19" s="222" t="s">
        <v>61</v>
      </c>
      <c r="C19" s="244"/>
      <c r="D19" s="244"/>
      <c r="E19" s="245"/>
      <c r="F19" s="246"/>
      <c r="G19" s="150"/>
      <c r="H19" s="162"/>
      <c r="I19" s="247"/>
      <c r="J19" s="162"/>
      <c r="K19" s="248"/>
      <c r="L19" s="162"/>
      <c r="M19" s="247"/>
      <c r="N19" s="162"/>
      <c r="O19" s="248"/>
      <c r="P19" s="215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5" ht="15.75" customHeight="1">
      <c r="A20" s="216"/>
      <c r="B20" s="249"/>
      <c r="C20" s="217" t="s">
        <v>62</v>
      </c>
      <c r="D20" s="141"/>
      <c r="E20" s="218"/>
      <c r="F20" s="142"/>
      <c r="G20" s="143"/>
      <c r="H20" s="160"/>
      <c r="I20" s="219"/>
      <c r="J20" s="160"/>
      <c r="K20" s="306"/>
      <c r="L20" s="160"/>
      <c r="M20" s="219"/>
      <c r="N20" s="160"/>
      <c r="O20" s="220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ht="15.75" customHeight="1">
      <c r="A21" s="216"/>
      <c r="B21" s="250" t="s">
        <v>63</v>
      </c>
      <c r="C21" s="223"/>
      <c r="D21" s="223"/>
      <c r="E21" s="224" t="s">
        <v>300</v>
      </c>
      <c r="F21" s="225"/>
      <c r="G21" s="147"/>
      <c r="H21" s="161"/>
      <c r="I21" s="226"/>
      <c r="J21" s="161"/>
      <c r="K21" s="227"/>
      <c r="L21" s="161"/>
      <c r="M21" s="226"/>
      <c r="N21" s="161"/>
      <c r="O21" s="227"/>
      <c r="P21" s="215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 ht="15.75" customHeight="1">
      <c r="A22" s="216"/>
      <c r="B22" s="222" t="s">
        <v>64</v>
      </c>
      <c r="C22" s="244"/>
      <c r="D22" s="244"/>
      <c r="E22" s="245" t="s">
        <v>301</v>
      </c>
      <c r="F22" s="246"/>
      <c r="G22" s="150"/>
      <c r="H22" s="162"/>
      <c r="I22" s="247"/>
      <c r="J22" s="162"/>
      <c r="K22" s="248"/>
      <c r="L22" s="162"/>
      <c r="M22" s="247"/>
      <c r="N22" s="162"/>
      <c r="O22" s="248"/>
      <c r="P22" s="215"/>
      <c r="Q22" s="215"/>
      <c r="R22" s="215"/>
      <c r="S22" s="215"/>
      <c r="T22" s="215"/>
      <c r="U22" s="215"/>
      <c r="V22" s="215"/>
      <c r="W22" s="215"/>
      <c r="X22" s="215"/>
      <c r="Y22" s="215"/>
    </row>
    <row r="23" spans="1:25" ht="15.75" customHeight="1">
      <c r="A23" s="216"/>
      <c r="B23" s="228" t="s">
        <v>65</v>
      </c>
      <c r="C23" s="229" t="s">
        <v>66</v>
      </c>
      <c r="D23" s="230"/>
      <c r="E23" s="231"/>
      <c r="F23" s="232"/>
      <c r="G23" s="148"/>
      <c r="H23" s="159"/>
      <c r="I23" s="233"/>
      <c r="J23" s="159"/>
      <c r="K23" s="234"/>
      <c r="L23" s="159"/>
      <c r="M23" s="233"/>
      <c r="N23" s="159"/>
      <c r="O23" s="234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ht="15.75" customHeight="1">
      <c r="A24" s="216"/>
      <c r="B24" s="140" t="s">
        <v>302</v>
      </c>
      <c r="C24" s="141"/>
      <c r="D24" s="141"/>
      <c r="E24" s="218" t="s">
        <v>303</v>
      </c>
      <c r="F24" s="142">
        <f aca="true" t="shared" si="2" ref="F24:O24">F21-F22</f>
        <v>0</v>
      </c>
      <c r="G24" s="143">
        <f t="shared" si="2"/>
        <v>0</v>
      </c>
      <c r="H24" s="142">
        <f t="shared" si="2"/>
        <v>0</v>
      </c>
      <c r="I24" s="143">
        <f t="shared" si="2"/>
        <v>0</v>
      </c>
      <c r="J24" s="142">
        <f t="shared" si="2"/>
        <v>0</v>
      </c>
      <c r="K24" s="143">
        <f t="shared" si="2"/>
        <v>0</v>
      </c>
      <c r="L24" s="142">
        <f t="shared" si="2"/>
        <v>0</v>
      </c>
      <c r="M24" s="143">
        <f t="shared" si="2"/>
        <v>0</v>
      </c>
      <c r="N24" s="142">
        <f t="shared" si="2"/>
        <v>0</v>
      </c>
      <c r="O24" s="143">
        <f t="shared" si="2"/>
        <v>0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5" ht="15.75" customHeight="1">
      <c r="A25" s="216"/>
      <c r="B25" s="251" t="s">
        <v>67</v>
      </c>
      <c r="C25" s="230"/>
      <c r="D25" s="230"/>
      <c r="E25" s="252" t="s">
        <v>304</v>
      </c>
      <c r="F25" s="253"/>
      <c r="G25" s="178"/>
      <c r="H25" s="254"/>
      <c r="I25" s="178"/>
      <c r="J25" s="254"/>
      <c r="K25" s="178"/>
      <c r="L25" s="254"/>
      <c r="M25" s="178"/>
      <c r="N25" s="254"/>
      <c r="O25" s="178"/>
      <c r="P25" s="215"/>
      <c r="Q25" s="215"/>
      <c r="R25" s="215"/>
      <c r="S25" s="215"/>
      <c r="T25" s="215"/>
      <c r="U25" s="215"/>
      <c r="V25" s="215"/>
      <c r="W25" s="215"/>
      <c r="X25" s="215"/>
      <c r="Y25" s="215"/>
    </row>
    <row r="26" spans="1:25" ht="15.75" customHeight="1">
      <c r="A26" s="216"/>
      <c r="B26" s="250" t="s">
        <v>68</v>
      </c>
      <c r="C26" s="223"/>
      <c r="D26" s="223"/>
      <c r="E26" s="255"/>
      <c r="F26" s="256"/>
      <c r="G26" s="179"/>
      <c r="H26" s="257"/>
      <c r="I26" s="179"/>
      <c r="J26" s="257"/>
      <c r="K26" s="179"/>
      <c r="L26" s="257"/>
      <c r="M26" s="179"/>
      <c r="N26" s="257"/>
      <c r="O26" s="179"/>
      <c r="P26" s="215"/>
      <c r="Q26" s="215"/>
      <c r="R26" s="215"/>
      <c r="S26" s="215"/>
      <c r="T26" s="215"/>
      <c r="U26" s="215"/>
      <c r="V26" s="215"/>
      <c r="W26" s="215"/>
      <c r="X26" s="215"/>
      <c r="Y26" s="215"/>
    </row>
    <row r="27" spans="1:25" ht="15.75" customHeight="1">
      <c r="A27" s="238"/>
      <c r="B27" s="239" t="s">
        <v>305</v>
      </c>
      <c r="C27" s="194"/>
      <c r="D27" s="194"/>
      <c r="E27" s="258" t="s">
        <v>306</v>
      </c>
      <c r="F27" s="163">
        <f aca="true" t="shared" si="3" ref="F27:O27">F24+F25</f>
        <v>0</v>
      </c>
      <c r="G27" s="151">
        <f t="shared" si="3"/>
        <v>0</v>
      </c>
      <c r="H27" s="163">
        <f t="shared" si="3"/>
        <v>0</v>
      </c>
      <c r="I27" s="151">
        <f t="shared" si="3"/>
        <v>0</v>
      </c>
      <c r="J27" s="163">
        <f t="shared" si="3"/>
        <v>0</v>
      </c>
      <c r="K27" s="151">
        <f t="shared" si="3"/>
        <v>0</v>
      </c>
      <c r="L27" s="163">
        <f t="shared" si="3"/>
        <v>0</v>
      </c>
      <c r="M27" s="151">
        <f t="shared" si="3"/>
        <v>0</v>
      </c>
      <c r="N27" s="163">
        <f t="shared" si="3"/>
        <v>0</v>
      </c>
      <c r="O27" s="151">
        <f t="shared" si="3"/>
        <v>0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</row>
    <row r="28" spans="1:25" ht="15.75" customHeight="1">
      <c r="A28" s="259"/>
      <c r="F28" s="215"/>
      <c r="G28" s="215"/>
      <c r="H28" s="215"/>
      <c r="I28" s="215"/>
      <c r="J28" s="215"/>
      <c r="K28" s="215"/>
      <c r="L28" s="260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</row>
    <row r="29" spans="1:25" ht="15.75" customHeight="1">
      <c r="A29" s="194"/>
      <c r="F29" s="215"/>
      <c r="G29" s="215"/>
      <c r="H29" s="215"/>
      <c r="I29" s="215"/>
      <c r="J29" s="261"/>
      <c r="K29" s="261"/>
      <c r="L29" s="260"/>
      <c r="M29" s="215"/>
      <c r="N29" s="215"/>
      <c r="O29" s="261" t="s">
        <v>307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61"/>
    </row>
    <row r="30" spans="1:25" ht="15.75" customHeight="1">
      <c r="A30" s="262" t="s">
        <v>69</v>
      </c>
      <c r="B30" s="263"/>
      <c r="C30" s="263"/>
      <c r="D30" s="263"/>
      <c r="E30" s="264"/>
      <c r="F30" s="182" t="s">
        <v>289</v>
      </c>
      <c r="G30" s="183"/>
      <c r="H30" s="182" t="s">
        <v>290</v>
      </c>
      <c r="I30" s="183"/>
      <c r="J30" s="182" t="s">
        <v>291</v>
      </c>
      <c r="K30" s="183"/>
      <c r="L30" s="182" t="s">
        <v>292</v>
      </c>
      <c r="M30" s="183"/>
      <c r="N30" s="314"/>
      <c r="O30" s="315"/>
      <c r="P30" s="265"/>
      <c r="Q30" s="260"/>
      <c r="R30" s="265"/>
      <c r="S30" s="260"/>
      <c r="T30" s="265"/>
      <c r="U30" s="260"/>
      <c r="V30" s="265"/>
      <c r="W30" s="260"/>
      <c r="X30" s="265"/>
      <c r="Y30" s="260"/>
    </row>
    <row r="31" spans="1:25" ht="15.75" customHeight="1">
      <c r="A31" s="266"/>
      <c r="B31" s="267"/>
      <c r="C31" s="267"/>
      <c r="D31" s="267"/>
      <c r="E31" s="268"/>
      <c r="F31" s="205" t="s">
        <v>245</v>
      </c>
      <c r="G31" s="206" t="s">
        <v>2</v>
      </c>
      <c r="H31" s="205" t="s">
        <v>245</v>
      </c>
      <c r="I31" s="206" t="s">
        <v>2</v>
      </c>
      <c r="J31" s="205" t="s">
        <v>245</v>
      </c>
      <c r="K31" s="206" t="s">
        <v>2</v>
      </c>
      <c r="L31" s="205" t="s">
        <v>245</v>
      </c>
      <c r="M31" s="206" t="s">
        <v>2</v>
      </c>
      <c r="N31" s="205" t="s">
        <v>245</v>
      </c>
      <c r="O31" s="204" t="s">
        <v>2</v>
      </c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5.75" customHeight="1">
      <c r="A32" s="208" t="s">
        <v>85</v>
      </c>
      <c r="B32" s="209" t="s">
        <v>50</v>
      </c>
      <c r="C32" s="210"/>
      <c r="D32" s="210"/>
      <c r="E32" s="273" t="s">
        <v>41</v>
      </c>
      <c r="F32" s="162">
        <v>118</v>
      </c>
      <c r="G32" s="274">
        <v>112</v>
      </c>
      <c r="H32" s="158">
        <v>277</v>
      </c>
      <c r="I32" s="213">
        <v>568</v>
      </c>
      <c r="J32" s="158">
        <v>117</v>
      </c>
      <c r="K32" s="214">
        <v>116</v>
      </c>
      <c r="L32" s="162">
        <v>0</v>
      </c>
      <c r="M32" s="274">
        <v>0</v>
      </c>
      <c r="N32" s="158"/>
      <c r="O32" s="146"/>
      <c r="P32" s="274"/>
      <c r="Q32" s="274"/>
      <c r="R32" s="274"/>
      <c r="S32" s="274"/>
      <c r="T32" s="275"/>
      <c r="U32" s="275"/>
      <c r="V32" s="274"/>
      <c r="W32" s="274"/>
      <c r="X32" s="275"/>
      <c r="Y32" s="275"/>
    </row>
    <row r="33" spans="1:25" ht="15.75" customHeight="1">
      <c r="A33" s="276"/>
      <c r="B33" s="192"/>
      <c r="C33" s="229" t="s">
        <v>70</v>
      </c>
      <c r="D33" s="230"/>
      <c r="E33" s="277"/>
      <c r="F33" s="159">
        <v>103</v>
      </c>
      <c r="G33" s="278">
        <v>94</v>
      </c>
      <c r="H33" s="159">
        <v>272</v>
      </c>
      <c r="I33" s="233">
        <v>563</v>
      </c>
      <c r="J33" s="159">
        <v>73</v>
      </c>
      <c r="K33" s="234">
        <v>70</v>
      </c>
      <c r="L33" s="159">
        <v>0</v>
      </c>
      <c r="M33" s="278">
        <v>0</v>
      </c>
      <c r="N33" s="159"/>
      <c r="O33" s="148"/>
      <c r="P33" s="274"/>
      <c r="Q33" s="274"/>
      <c r="R33" s="274"/>
      <c r="S33" s="274"/>
      <c r="T33" s="275"/>
      <c r="U33" s="275"/>
      <c r="V33" s="274"/>
      <c r="W33" s="274"/>
      <c r="X33" s="275"/>
      <c r="Y33" s="275"/>
    </row>
    <row r="34" spans="1:25" ht="15.75" customHeight="1">
      <c r="A34" s="276"/>
      <c r="B34" s="192"/>
      <c r="C34" s="279"/>
      <c r="D34" s="217" t="s">
        <v>71</v>
      </c>
      <c r="E34" s="280"/>
      <c r="F34" s="160">
        <v>103</v>
      </c>
      <c r="G34" s="281">
        <v>94</v>
      </c>
      <c r="H34" s="160">
        <v>272</v>
      </c>
      <c r="I34" s="219">
        <v>563</v>
      </c>
      <c r="J34" s="160"/>
      <c r="K34" s="220"/>
      <c r="L34" s="160">
        <v>0</v>
      </c>
      <c r="M34" s="281">
        <v>0</v>
      </c>
      <c r="N34" s="160"/>
      <c r="O34" s="143"/>
      <c r="P34" s="274"/>
      <c r="Q34" s="274"/>
      <c r="R34" s="274"/>
      <c r="S34" s="274"/>
      <c r="T34" s="275"/>
      <c r="U34" s="275"/>
      <c r="V34" s="274"/>
      <c r="W34" s="274"/>
      <c r="X34" s="275"/>
      <c r="Y34" s="275"/>
    </row>
    <row r="35" spans="1:25" ht="15.75" customHeight="1">
      <c r="A35" s="276"/>
      <c r="B35" s="221"/>
      <c r="C35" s="282" t="s">
        <v>72</v>
      </c>
      <c r="D35" s="223"/>
      <c r="E35" s="283"/>
      <c r="F35" s="161">
        <v>16</v>
      </c>
      <c r="G35" s="284">
        <v>19</v>
      </c>
      <c r="H35" s="161">
        <v>6</v>
      </c>
      <c r="I35" s="226">
        <v>5</v>
      </c>
      <c r="J35" s="166">
        <v>44</v>
      </c>
      <c r="K35" s="285">
        <v>45</v>
      </c>
      <c r="L35" s="161">
        <v>0</v>
      </c>
      <c r="M35" s="284">
        <v>0</v>
      </c>
      <c r="N35" s="161"/>
      <c r="O35" s="147"/>
      <c r="P35" s="274"/>
      <c r="Q35" s="274"/>
      <c r="R35" s="274"/>
      <c r="S35" s="274"/>
      <c r="T35" s="275"/>
      <c r="U35" s="275"/>
      <c r="V35" s="274"/>
      <c r="W35" s="274"/>
      <c r="X35" s="275"/>
      <c r="Y35" s="275"/>
    </row>
    <row r="36" spans="1:25" ht="15.75" customHeight="1">
      <c r="A36" s="276"/>
      <c r="B36" s="222" t="s">
        <v>53</v>
      </c>
      <c r="C36" s="244"/>
      <c r="D36" s="244"/>
      <c r="E36" s="273" t="s">
        <v>42</v>
      </c>
      <c r="F36" s="162">
        <v>29</v>
      </c>
      <c r="G36" s="274">
        <v>37</v>
      </c>
      <c r="H36" s="162">
        <v>28</v>
      </c>
      <c r="I36" s="247">
        <v>36</v>
      </c>
      <c r="J36" s="162">
        <v>9</v>
      </c>
      <c r="K36" s="248">
        <v>10</v>
      </c>
      <c r="L36" s="162">
        <v>0</v>
      </c>
      <c r="M36" s="274">
        <v>0</v>
      </c>
      <c r="N36" s="162"/>
      <c r="O36" s="150"/>
      <c r="P36" s="274"/>
      <c r="Q36" s="274"/>
      <c r="R36" s="274"/>
      <c r="S36" s="274"/>
      <c r="T36" s="274"/>
      <c r="U36" s="274"/>
      <c r="V36" s="274"/>
      <c r="W36" s="274"/>
      <c r="X36" s="275"/>
      <c r="Y36" s="275"/>
    </row>
    <row r="37" spans="1:25" ht="15.75" customHeight="1">
      <c r="A37" s="276"/>
      <c r="B37" s="192"/>
      <c r="C37" s="217" t="s">
        <v>73</v>
      </c>
      <c r="D37" s="141"/>
      <c r="E37" s="280"/>
      <c r="F37" s="160">
        <v>15</v>
      </c>
      <c r="G37" s="281">
        <v>19</v>
      </c>
      <c r="H37" s="160">
        <v>0</v>
      </c>
      <c r="I37" s="219">
        <v>0</v>
      </c>
      <c r="J37" s="160">
        <v>5</v>
      </c>
      <c r="K37" s="220">
        <v>3</v>
      </c>
      <c r="L37" s="160">
        <v>0</v>
      </c>
      <c r="M37" s="281">
        <v>0</v>
      </c>
      <c r="N37" s="160"/>
      <c r="O37" s="143"/>
      <c r="P37" s="274"/>
      <c r="Q37" s="274"/>
      <c r="R37" s="274"/>
      <c r="S37" s="274"/>
      <c r="T37" s="274"/>
      <c r="U37" s="274"/>
      <c r="V37" s="274"/>
      <c r="W37" s="274"/>
      <c r="X37" s="275"/>
      <c r="Y37" s="275"/>
    </row>
    <row r="38" spans="1:25" ht="15.75" customHeight="1">
      <c r="A38" s="276"/>
      <c r="B38" s="221"/>
      <c r="C38" s="217" t="s">
        <v>74</v>
      </c>
      <c r="D38" s="141"/>
      <c r="E38" s="280"/>
      <c r="F38" s="142">
        <v>13</v>
      </c>
      <c r="G38" s="143">
        <v>18</v>
      </c>
      <c r="H38" s="160">
        <v>27</v>
      </c>
      <c r="I38" s="219">
        <v>36</v>
      </c>
      <c r="J38" s="160">
        <v>5</v>
      </c>
      <c r="K38" s="285">
        <v>7</v>
      </c>
      <c r="L38" s="160">
        <v>0</v>
      </c>
      <c r="M38" s="281">
        <v>0</v>
      </c>
      <c r="N38" s="160"/>
      <c r="O38" s="143"/>
      <c r="P38" s="274"/>
      <c r="Q38" s="274"/>
      <c r="R38" s="275"/>
      <c r="S38" s="275"/>
      <c r="T38" s="274"/>
      <c r="U38" s="274"/>
      <c r="V38" s="274"/>
      <c r="W38" s="274"/>
      <c r="X38" s="275"/>
      <c r="Y38" s="275"/>
    </row>
    <row r="39" spans="1:25" ht="15.75" customHeight="1">
      <c r="A39" s="288"/>
      <c r="B39" s="289" t="s">
        <v>75</v>
      </c>
      <c r="C39" s="290"/>
      <c r="D39" s="290"/>
      <c r="E39" s="291" t="s">
        <v>308</v>
      </c>
      <c r="F39" s="163">
        <v>89</v>
      </c>
      <c r="G39" s="151">
        <v>75</v>
      </c>
      <c r="H39" s="163">
        <v>249</v>
      </c>
      <c r="I39" s="151">
        <v>532</v>
      </c>
      <c r="J39" s="163">
        <v>108</v>
      </c>
      <c r="K39" s="151">
        <v>106</v>
      </c>
      <c r="L39" s="163">
        <v>0</v>
      </c>
      <c r="M39" s="151">
        <v>0</v>
      </c>
      <c r="N39" s="163">
        <f>N32-N36</f>
        <v>0</v>
      </c>
      <c r="O39" s="151">
        <f>O32-O36</f>
        <v>0</v>
      </c>
      <c r="P39" s="274"/>
      <c r="Q39" s="274"/>
      <c r="R39" s="274"/>
      <c r="S39" s="274"/>
      <c r="T39" s="274"/>
      <c r="U39" s="274"/>
      <c r="V39" s="274"/>
      <c r="W39" s="274"/>
      <c r="X39" s="275"/>
      <c r="Y39" s="275"/>
    </row>
    <row r="40" spans="1:25" ht="15.75" customHeight="1">
      <c r="A40" s="208" t="s">
        <v>86</v>
      </c>
      <c r="B40" s="222" t="s">
        <v>76</v>
      </c>
      <c r="C40" s="244"/>
      <c r="D40" s="244"/>
      <c r="E40" s="273" t="s">
        <v>44</v>
      </c>
      <c r="F40" s="246">
        <v>491</v>
      </c>
      <c r="G40" s="150">
        <v>270</v>
      </c>
      <c r="H40" s="162">
        <v>1489</v>
      </c>
      <c r="I40" s="247">
        <v>2478</v>
      </c>
      <c r="J40" s="162"/>
      <c r="K40" s="248"/>
      <c r="L40" s="162">
        <v>460</v>
      </c>
      <c r="M40" s="274">
        <v>346</v>
      </c>
      <c r="N40" s="162"/>
      <c r="O40" s="150"/>
      <c r="P40" s="274"/>
      <c r="Q40" s="274"/>
      <c r="R40" s="274"/>
      <c r="S40" s="274"/>
      <c r="T40" s="275"/>
      <c r="U40" s="275"/>
      <c r="V40" s="275"/>
      <c r="W40" s="275"/>
      <c r="X40" s="274"/>
      <c r="Y40" s="274"/>
    </row>
    <row r="41" spans="1:25" ht="15.75" customHeight="1">
      <c r="A41" s="292"/>
      <c r="B41" s="221"/>
      <c r="C41" s="217" t="s">
        <v>77</v>
      </c>
      <c r="D41" s="141"/>
      <c r="E41" s="280"/>
      <c r="F41" s="293">
        <v>187</v>
      </c>
      <c r="G41" s="294">
        <v>158</v>
      </c>
      <c r="H41" s="166">
        <v>1157</v>
      </c>
      <c r="I41" s="285">
        <v>1625</v>
      </c>
      <c r="J41" s="160"/>
      <c r="K41" s="220"/>
      <c r="L41" s="160">
        <v>460</v>
      </c>
      <c r="M41" s="281">
        <v>346</v>
      </c>
      <c r="N41" s="160"/>
      <c r="O41" s="143"/>
      <c r="P41" s="275"/>
      <c r="Q41" s="275"/>
      <c r="R41" s="275"/>
      <c r="S41" s="275"/>
      <c r="T41" s="275"/>
      <c r="U41" s="275"/>
      <c r="V41" s="275"/>
      <c r="W41" s="275"/>
      <c r="X41" s="274"/>
      <c r="Y41" s="274"/>
    </row>
    <row r="42" spans="1:25" ht="15.75" customHeight="1">
      <c r="A42" s="292"/>
      <c r="B42" s="222" t="s">
        <v>64</v>
      </c>
      <c r="C42" s="244"/>
      <c r="D42" s="244"/>
      <c r="E42" s="273" t="s">
        <v>45</v>
      </c>
      <c r="F42" s="246">
        <v>579</v>
      </c>
      <c r="G42" s="150">
        <v>357</v>
      </c>
      <c r="H42" s="162">
        <v>1675</v>
      </c>
      <c r="I42" s="247">
        <v>2797</v>
      </c>
      <c r="J42" s="162">
        <v>151</v>
      </c>
      <c r="K42" s="248">
        <v>126</v>
      </c>
      <c r="L42" s="162">
        <v>460</v>
      </c>
      <c r="M42" s="274">
        <v>346</v>
      </c>
      <c r="N42" s="162"/>
      <c r="O42" s="150"/>
      <c r="P42" s="274"/>
      <c r="Q42" s="274"/>
      <c r="R42" s="274"/>
      <c r="S42" s="274"/>
      <c r="T42" s="275"/>
      <c r="U42" s="275"/>
      <c r="V42" s="274"/>
      <c r="W42" s="274"/>
      <c r="X42" s="274"/>
      <c r="Y42" s="274"/>
    </row>
    <row r="43" spans="1:25" ht="15.75" customHeight="1">
      <c r="A43" s="292"/>
      <c r="B43" s="221"/>
      <c r="C43" s="217" t="s">
        <v>78</v>
      </c>
      <c r="D43" s="141"/>
      <c r="E43" s="280"/>
      <c r="F43" s="142">
        <v>218</v>
      </c>
      <c r="G43" s="143">
        <v>246</v>
      </c>
      <c r="H43" s="160">
        <v>1253</v>
      </c>
      <c r="I43" s="219">
        <v>1690</v>
      </c>
      <c r="J43" s="166">
        <v>108</v>
      </c>
      <c r="K43" s="285">
        <v>105</v>
      </c>
      <c r="L43" s="160">
        <v>451</v>
      </c>
      <c r="M43" s="281">
        <v>336</v>
      </c>
      <c r="N43" s="160"/>
      <c r="O43" s="143"/>
      <c r="P43" s="274"/>
      <c r="Q43" s="274"/>
      <c r="R43" s="275"/>
      <c r="S43" s="274"/>
      <c r="T43" s="275"/>
      <c r="U43" s="275"/>
      <c r="V43" s="274"/>
      <c r="W43" s="274"/>
      <c r="X43" s="275"/>
      <c r="Y43" s="275"/>
    </row>
    <row r="44" spans="1:25" ht="15.75" customHeight="1">
      <c r="A44" s="295"/>
      <c r="B44" s="239" t="s">
        <v>75</v>
      </c>
      <c r="C44" s="194"/>
      <c r="D44" s="194"/>
      <c r="E44" s="291" t="s">
        <v>309</v>
      </c>
      <c r="F44" s="164">
        <v>-88</v>
      </c>
      <c r="G44" s="149">
        <v>-87</v>
      </c>
      <c r="H44" s="164">
        <v>-186</v>
      </c>
      <c r="I44" s="149">
        <v>-319</v>
      </c>
      <c r="J44" s="164">
        <v>-151</v>
      </c>
      <c r="K44" s="149">
        <v>-126</v>
      </c>
      <c r="L44" s="164">
        <v>0</v>
      </c>
      <c r="M44" s="149">
        <v>-0.1</v>
      </c>
      <c r="N44" s="164">
        <f>N40-N42</f>
        <v>0</v>
      </c>
      <c r="O44" s="149">
        <f>O40-O42</f>
        <v>0</v>
      </c>
      <c r="P44" s="275"/>
      <c r="Q44" s="275"/>
      <c r="R44" s="274"/>
      <c r="S44" s="274"/>
      <c r="T44" s="275"/>
      <c r="U44" s="275"/>
      <c r="V44" s="274"/>
      <c r="W44" s="274"/>
      <c r="X44" s="274"/>
      <c r="Y44" s="274"/>
    </row>
    <row r="45" spans="1:25" ht="15.75" customHeight="1">
      <c r="A45" s="296" t="s">
        <v>87</v>
      </c>
      <c r="B45" s="297" t="s">
        <v>79</v>
      </c>
      <c r="C45" s="298"/>
      <c r="D45" s="298"/>
      <c r="E45" s="299" t="s">
        <v>310</v>
      </c>
      <c r="F45" s="165">
        <v>1</v>
      </c>
      <c r="G45" s="300">
        <v>-12</v>
      </c>
      <c r="H45" s="165">
        <v>63</v>
      </c>
      <c r="I45" s="300">
        <v>213</v>
      </c>
      <c r="J45" s="165">
        <v>-43</v>
      </c>
      <c r="K45" s="300">
        <v>-20</v>
      </c>
      <c r="L45" s="165">
        <v>0</v>
      </c>
      <c r="M45" s="300">
        <v>-0.1</v>
      </c>
      <c r="N45" s="165">
        <f>N39+N44</f>
        <v>0</v>
      </c>
      <c r="O45" s="300">
        <f>O39+O44</f>
        <v>0</v>
      </c>
      <c r="P45" s="274"/>
      <c r="Q45" s="274"/>
      <c r="R45" s="274"/>
      <c r="S45" s="274"/>
      <c r="T45" s="274"/>
      <c r="U45" s="274"/>
      <c r="V45" s="274"/>
      <c r="W45" s="274"/>
      <c r="X45" s="274"/>
      <c r="Y45" s="274"/>
    </row>
    <row r="46" spans="1:25" ht="15.75" customHeight="1">
      <c r="A46" s="301"/>
      <c r="B46" s="140" t="s">
        <v>80</v>
      </c>
      <c r="C46" s="141"/>
      <c r="D46" s="141"/>
      <c r="E46" s="141"/>
      <c r="F46" s="293"/>
      <c r="G46" s="294"/>
      <c r="H46" s="166"/>
      <c r="I46" s="285"/>
      <c r="J46" s="166"/>
      <c r="K46" s="285"/>
      <c r="L46" s="160"/>
      <c r="M46" s="281"/>
      <c r="N46" s="166"/>
      <c r="O46" s="237"/>
      <c r="P46" s="275"/>
      <c r="Q46" s="275"/>
      <c r="R46" s="275"/>
      <c r="S46" s="275"/>
      <c r="T46" s="275"/>
      <c r="U46" s="275"/>
      <c r="V46" s="275"/>
      <c r="W46" s="275"/>
      <c r="X46" s="275"/>
      <c r="Y46" s="275"/>
    </row>
    <row r="47" spans="1:25" ht="15.75" customHeight="1">
      <c r="A47" s="301"/>
      <c r="B47" s="140" t="s">
        <v>81</v>
      </c>
      <c r="C47" s="141"/>
      <c r="D47" s="141"/>
      <c r="E47" s="141"/>
      <c r="F47" s="160"/>
      <c r="G47" s="281">
        <v>47</v>
      </c>
      <c r="H47" s="160"/>
      <c r="I47" s="219">
        <v>542</v>
      </c>
      <c r="J47" s="160"/>
      <c r="K47" s="220"/>
      <c r="L47" s="160"/>
      <c r="M47" s="281">
        <v>3</v>
      </c>
      <c r="N47" s="160"/>
      <c r="O47" s="143"/>
      <c r="P47" s="274"/>
      <c r="Q47" s="274"/>
      <c r="R47" s="274"/>
      <c r="S47" s="274"/>
      <c r="T47" s="274"/>
      <c r="U47" s="274"/>
      <c r="V47" s="274"/>
      <c r="W47" s="274"/>
      <c r="X47" s="274"/>
      <c r="Y47" s="274"/>
    </row>
    <row r="48" spans="1:25" ht="15.75" customHeight="1">
      <c r="A48" s="302"/>
      <c r="B48" s="239" t="s">
        <v>82</v>
      </c>
      <c r="C48" s="194"/>
      <c r="D48" s="194"/>
      <c r="E48" s="194"/>
      <c r="F48" s="167"/>
      <c r="G48" s="303">
        <v>47</v>
      </c>
      <c r="H48" s="167"/>
      <c r="I48" s="304">
        <v>492</v>
      </c>
      <c r="J48" s="167"/>
      <c r="K48" s="305"/>
      <c r="L48" s="167"/>
      <c r="M48" s="303">
        <v>3</v>
      </c>
      <c r="N48" s="167"/>
      <c r="O48" s="151"/>
      <c r="P48" s="274"/>
      <c r="Q48" s="274"/>
      <c r="R48" s="274"/>
      <c r="S48" s="274"/>
      <c r="T48" s="274"/>
      <c r="U48" s="274"/>
      <c r="V48" s="274"/>
      <c r="W48" s="274"/>
      <c r="X48" s="274"/>
      <c r="Y48" s="274"/>
    </row>
    <row r="49" spans="1:15" ht="15.75" customHeight="1">
      <c r="A49" s="259" t="s">
        <v>311</v>
      </c>
      <c r="O49" s="312"/>
    </row>
    <row r="50" spans="1:15" ht="15.75" customHeight="1">
      <c r="A50" s="259"/>
      <c r="O50" s="192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E1" sqref="E1"/>
    </sheetView>
  </sheetViews>
  <sheetFormatPr defaultColWidth="8.796875" defaultRowHeight="14.25"/>
  <cols>
    <col min="1" max="2" width="3.59765625" style="144" customWidth="1"/>
    <col min="3" max="3" width="21.3984375" style="144" customWidth="1"/>
    <col min="4" max="4" width="20" style="144" customWidth="1"/>
    <col min="5" max="14" width="12.59765625" style="144" customWidth="1"/>
    <col min="15" max="16384" width="9" style="144" customWidth="1"/>
  </cols>
  <sheetData>
    <row r="1" spans="1:4" ht="33.75" customHeight="1">
      <c r="A1" s="316" t="s">
        <v>0</v>
      </c>
      <c r="B1" s="316"/>
      <c r="C1" s="317" t="s">
        <v>273</v>
      </c>
      <c r="D1" s="318"/>
    </row>
    <row r="3" spans="1:10" ht="15" customHeight="1">
      <c r="A3" s="193" t="s">
        <v>169</v>
      </c>
      <c r="B3" s="193"/>
      <c r="C3" s="193"/>
      <c r="D3" s="193"/>
      <c r="E3" s="193"/>
      <c r="F3" s="193"/>
      <c r="I3" s="193"/>
      <c r="J3" s="193"/>
    </row>
    <row r="4" spans="1:10" ht="15" customHeight="1">
      <c r="A4" s="193"/>
      <c r="B4" s="193"/>
      <c r="C4" s="193"/>
      <c r="D4" s="193"/>
      <c r="E4" s="193"/>
      <c r="F4" s="193"/>
      <c r="I4" s="193"/>
      <c r="J4" s="193"/>
    </row>
    <row r="5" spans="1:14" ht="15" customHeight="1">
      <c r="A5" s="319"/>
      <c r="B5" s="319" t="s">
        <v>247</v>
      </c>
      <c r="C5" s="319"/>
      <c r="D5" s="319"/>
      <c r="H5" s="195"/>
      <c r="L5" s="195"/>
      <c r="N5" s="195" t="s">
        <v>170</v>
      </c>
    </row>
    <row r="6" spans="1:14" ht="15" customHeight="1">
      <c r="A6" s="320"/>
      <c r="B6" s="321"/>
      <c r="C6" s="321"/>
      <c r="D6" s="321"/>
      <c r="E6" s="184" t="s">
        <v>274</v>
      </c>
      <c r="F6" s="185"/>
      <c r="G6" s="184" t="s">
        <v>275</v>
      </c>
      <c r="H6" s="185"/>
      <c r="I6" s="153" t="s">
        <v>276</v>
      </c>
      <c r="J6" s="154"/>
      <c r="K6" s="186" t="s">
        <v>277</v>
      </c>
      <c r="L6" s="187"/>
      <c r="M6" s="184"/>
      <c r="N6" s="185"/>
    </row>
    <row r="7" spans="1:14" ht="15" customHeight="1">
      <c r="A7" s="322"/>
      <c r="B7" s="323"/>
      <c r="C7" s="323"/>
      <c r="D7" s="323"/>
      <c r="E7" s="324" t="s">
        <v>248</v>
      </c>
      <c r="F7" s="325" t="s">
        <v>2</v>
      </c>
      <c r="G7" s="324" t="s">
        <v>245</v>
      </c>
      <c r="H7" s="325" t="s">
        <v>2</v>
      </c>
      <c r="I7" s="324" t="s">
        <v>245</v>
      </c>
      <c r="J7" s="325" t="s">
        <v>2</v>
      </c>
      <c r="K7" s="324" t="s">
        <v>245</v>
      </c>
      <c r="L7" s="325" t="s">
        <v>2</v>
      </c>
      <c r="M7" s="324" t="s">
        <v>245</v>
      </c>
      <c r="N7" s="326" t="s">
        <v>2</v>
      </c>
    </row>
    <row r="8" spans="1:14" ht="18" customHeight="1">
      <c r="A8" s="327" t="s">
        <v>171</v>
      </c>
      <c r="B8" s="328" t="s">
        <v>172</v>
      </c>
      <c r="C8" s="329"/>
      <c r="D8" s="329"/>
      <c r="E8" s="330">
        <v>1</v>
      </c>
      <c r="F8" s="331">
        <v>1</v>
      </c>
      <c r="G8" s="330"/>
      <c r="H8" s="332">
        <v>1</v>
      </c>
      <c r="I8" s="330">
        <v>16</v>
      </c>
      <c r="J8" s="331">
        <v>16</v>
      </c>
      <c r="K8" s="330">
        <v>0</v>
      </c>
      <c r="L8" s="332">
        <v>2</v>
      </c>
      <c r="M8" s="330"/>
      <c r="N8" s="332"/>
    </row>
    <row r="9" spans="1:14" ht="18" customHeight="1">
      <c r="A9" s="333"/>
      <c r="B9" s="327" t="s">
        <v>173</v>
      </c>
      <c r="C9" s="334" t="s">
        <v>174</v>
      </c>
      <c r="D9" s="335"/>
      <c r="E9" s="336">
        <v>1015</v>
      </c>
      <c r="F9" s="337">
        <v>1015</v>
      </c>
      <c r="G9" s="336">
        <v>20</v>
      </c>
      <c r="H9" s="338">
        <v>20</v>
      </c>
      <c r="I9" s="336">
        <v>9.6</v>
      </c>
      <c r="J9" s="337">
        <v>10</v>
      </c>
      <c r="K9" s="336">
        <v>0</v>
      </c>
      <c r="L9" s="338">
        <v>440</v>
      </c>
      <c r="M9" s="336"/>
      <c r="N9" s="338"/>
    </row>
    <row r="10" spans="1:14" ht="18" customHeight="1">
      <c r="A10" s="333"/>
      <c r="B10" s="333"/>
      <c r="C10" s="140" t="s">
        <v>175</v>
      </c>
      <c r="D10" s="141"/>
      <c r="E10" s="339">
        <v>1015</v>
      </c>
      <c r="F10" s="340">
        <v>1015</v>
      </c>
      <c r="G10" s="339">
        <v>20</v>
      </c>
      <c r="H10" s="341">
        <v>20</v>
      </c>
      <c r="I10" s="339">
        <v>4.85</v>
      </c>
      <c r="J10" s="340">
        <v>5</v>
      </c>
      <c r="K10" s="339">
        <v>0</v>
      </c>
      <c r="L10" s="341">
        <v>140</v>
      </c>
      <c r="M10" s="339"/>
      <c r="N10" s="341"/>
    </row>
    <row r="11" spans="1:14" ht="18" customHeight="1">
      <c r="A11" s="333"/>
      <c r="B11" s="333"/>
      <c r="C11" s="140" t="s">
        <v>176</v>
      </c>
      <c r="D11" s="141"/>
      <c r="E11" s="339"/>
      <c r="F11" s="340"/>
      <c r="G11" s="339"/>
      <c r="H11" s="341"/>
      <c r="I11" s="339">
        <v>1</v>
      </c>
      <c r="J11" s="340">
        <v>1</v>
      </c>
      <c r="K11" s="339">
        <v>0</v>
      </c>
      <c r="L11" s="341">
        <v>300</v>
      </c>
      <c r="M11" s="339"/>
      <c r="N11" s="341"/>
    </row>
    <row r="12" spans="1:14" ht="18" customHeight="1">
      <c r="A12" s="333"/>
      <c r="B12" s="333"/>
      <c r="C12" s="140" t="s">
        <v>177</v>
      </c>
      <c r="D12" s="141"/>
      <c r="E12" s="339"/>
      <c r="F12" s="340"/>
      <c r="G12" s="339"/>
      <c r="H12" s="341"/>
      <c r="I12" s="339">
        <v>4</v>
      </c>
      <c r="J12" s="340">
        <v>4</v>
      </c>
      <c r="K12" s="339">
        <v>0</v>
      </c>
      <c r="L12" s="341">
        <v>0</v>
      </c>
      <c r="M12" s="339"/>
      <c r="N12" s="341"/>
    </row>
    <row r="13" spans="1:14" ht="18" customHeight="1">
      <c r="A13" s="333"/>
      <c r="B13" s="333"/>
      <c r="C13" s="140" t="s">
        <v>178</v>
      </c>
      <c r="D13" s="141"/>
      <c r="E13" s="339"/>
      <c r="F13" s="340"/>
      <c r="G13" s="339"/>
      <c r="H13" s="341"/>
      <c r="I13" s="339">
        <v>0</v>
      </c>
      <c r="J13" s="340">
        <v>0</v>
      </c>
      <c r="K13" s="339">
        <v>0</v>
      </c>
      <c r="L13" s="341">
        <v>0</v>
      </c>
      <c r="M13" s="339"/>
      <c r="N13" s="341"/>
    </row>
    <row r="14" spans="1:14" ht="18" customHeight="1">
      <c r="A14" s="342"/>
      <c r="B14" s="342"/>
      <c r="C14" s="239" t="s">
        <v>179</v>
      </c>
      <c r="D14" s="194"/>
      <c r="E14" s="343"/>
      <c r="F14" s="344"/>
      <c r="G14" s="343"/>
      <c r="H14" s="345"/>
      <c r="I14" s="343">
        <v>0</v>
      </c>
      <c r="J14" s="344">
        <v>0</v>
      </c>
      <c r="K14" s="343">
        <v>0</v>
      </c>
      <c r="L14" s="345">
        <v>0</v>
      </c>
      <c r="M14" s="343"/>
      <c r="N14" s="345"/>
    </row>
    <row r="15" spans="1:14" ht="18" customHeight="1">
      <c r="A15" s="346" t="s">
        <v>180</v>
      </c>
      <c r="B15" s="327" t="s">
        <v>181</v>
      </c>
      <c r="C15" s="334" t="s">
        <v>182</v>
      </c>
      <c r="D15" s="335"/>
      <c r="E15" s="347">
        <v>2798</v>
      </c>
      <c r="F15" s="348">
        <v>2611</v>
      </c>
      <c r="G15" s="347">
        <v>7262</v>
      </c>
      <c r="H15" s="300">
        <v>9408</v>
      </c>
      <c r="I15" s="347">
        <v>956</v>
      </c>
      <c r="J15" s="348">
        <v>1702.5</v>
      </c>
      <c r="K15" s="347">
        <v>143.3</v>
      </c>
      <c r="L15" s="300">
        <v>169</v>
      </c>
      <c r="M15" s="347"/>
      <c r="N15" s="300"/>
    </row>
    <row r="16" spans="1:14" ht="18" customHeight="1">
      <c r="A16" s="333"/>
      <c r="B16" s="333"/>
      <c r="C16" s="140" t="s">
        <v>183</v>
      </c>
      <c r="D16" s="141"/>
      <c r="E16" s="160">
        <v>2146</v>
      </c>
      <c r="F16" s="219">
        <v>2276</v>
      </c>
      <c r="G16" s="160">
        <v>7967</v>
      </c>
      <c r="H16" s="143">
        <v>4692</v>
      </c>
      <c r="I16" s="160">
        <v>4258</v>
      </c>
      <c r="J16" s="219">
        <v>1172.6</v>
      </c>
      <c r="K16" s="160">
        <v>506.4</v>
      </c>
      <c r="L16" s="143">
        <v>419</v>
      </c>
      <c r="M16" s="160"/>
      <c r="N16" s="143"/>
    </row>
    <row r="17" spans="1:14" ht="18" customHeight="1">
      <c r="A17" s="333"/>
      <c r="B17" s="333"/>
      <c r="C17" s="140" t="s">
        <v>184</v>
      </c>
      <c r="D17" s="141"/>
      <c r="E17" s="160"/>
      <c r="F17" s="219"/>
      <c r="G17" s="160"/>
      <c r="H17" s="143"/>
      <c r="I17" s="160">
        <v>0</v>
      </c>
      <c r="J17" s="219">
        <v>0</v>
      </c>
      <c r="K17" s="160">
        <v>0</v>
      </c>
      <c r="L17" s="143">
        <v>0</v>
      </c>
      <c r="M17" s="160"/>
      <c r="N17" s="143"/>
    </row>
    <row r="18" spans="1:14" ht="18" customHeight="1">
      <c r="A18" s="333"/>
      <c r="B18" s="342"/>
      <c r="C18" s="239" t="s">
        <v>185</v>
      </c>
      <c r="D18" s="194"/>
      <c r="E18" s="163">
        <v>4945</v>
      </c>
      <c r="F18" s="349">
        <v>4888</v>
      </c>
      <c r="G18" s="163">
        <v>15229</v>
      </c>
      <c r="H18" s="349">
        <v>14100</v>
      </c>
      <c r="I18" s="163">
        <v>5214</v>
      </c>
      <c r="J18" s="349">
        <v>2875.1</v>
      </c>
      <c r="K18" s="163">
        <v>649.7</v>
      </c>
      <c r="L18" s="349">
        <v>588</v>
      </c>
      <c r="M18" s="163"/>
      <c r="N18" s="349"/>
    </row>
    <row r="19" spans="1:14" ht="18" customHeight="1">
      <c r="A19" s="333"/>
      <c r="B19" s="327" t="s">
        <v>186</v>
      </c>
      <c r="C19" s="334" t="s">
        <v>187</v>
      </c>
      <c r="D19" s="335"/>
      <c r="E19" s="165">
        <v>481</v>
      </c>
      <c r="F19" s="300">
        <v>451</v>
      </c>
      <c r="G19" s="165">
        <v>61</v>
      </c>
      <c r="H19" s="300">
        <v>206</v>
      </c>
      <c r="I19" s="165">
        <v>654</v>
      </c>
      <c r="J19" s="300">
        <v>1748.3</v>
      </c>
      <c r="K19" s="165">
        <v>3.2</v>
      </c>
      <c r="L19" s="300">
        <v>2</v>
      </c>
      <c r="M19" s="165"/>
      <c r="N19" s="300"/>
    </row>
    <row r="20" spans="1:14" ht="18" customHeight="1">
      <c r="A20" s="333"/>
      <c r="B20" s="333"/>
      <c r="C20" s="140" t="s">
        <v>188</v>
      </c>
      <c r="D20" s="141"/>
      <c r="E20" s="142">
        <v>974</v>
      </c>
      <c r="F20" s="143">
        <v>961</v>
      </c>
      <c r="G20" s="142">
        <v>170</v>
      </c>
      <c r="H20" s="143">
        <v>152</v>
      </c>
      <c r="I20" s="142">
        <v>4464</v>
      </c>
      <c r="J20" s="143">
        <v>1039.2</v>
      </c>
      <c r="K20" s="142">
        <v>110</v>
      </c>
      <c r="L20" s="143">
        <v>0</v>
      </c>
      <c r="M20" s="142"/>
      <c r="N20" s="143"/>
    </row>
    <row r="21" spans="1:14" ht="18" customHeight="1">
      <c r="A21" s="333"/>
      <c r="B21" s="333"/>
      <c r="C21" s="140" t="s">
        <v>189</v>
      </c>
      <c r="D21" s="141"/>
      <c r="E21" s="142"/>
      <c r="F21" s="143"/>
      <c r="G21" s="142"/>
      <c r="H21" s="143"/>
      <c r="I21" s="142">
        <v>0</v>
      </c>
      <c r="J21" s="143">
        <v>0</v>
      </c>
      <c r="K21" s="142">
        <v>0</v>
      </c>
      <c r="L21" s="143">
        <v>0</v>
      </c>
      <c r="M21" s="142"/>
      <c r="N21" s="143"/>
    </row>
    <row r="22" spans="1:14" ht="18" customHeight="1">
      <c r="A22" s="333"/>
      <c r="B22" s="342"/>
      <c r="C22" s="289" t="s">
        <v>190</v>
      </c>
      <c r="D22" s="290"/>
      <c r="E22" s="163">
        <v>1456</v>
      </c>
      <c r="F22" s="151">
        <v>1412</v>
      </c>
      <c r="G22" s="163">
        <v>231</v>
      </c>
      <c r="H22" s="151">
        <v>359</v>
      </c>
      <c r="I22" s="163">
        <v>5117</v>
      </c>
      <c r="J22" s="151">
        <v>2787.5</v>
      </c>
      <c r="K22" s="163">
        <v>113.2</v>
      </c>
      <c r="L22" s="151">
        <v>2</v>
      </c>
      <c r="M22" s="163"/>
      <c r="N22" s="151"/>
    </row>
    <row r="23" spans="1:14" ht="18" customHeight="1">
      <c r="A23" s="333"/>
      <c r="B23" s="327" t="s">
        <v>191</v>
      </c>
      <c r="C23" s="334" t="s">
        <v>192</v>
      </c>
      <c r="D23" s="335"/>
      <c r="E23" s="165">
        <v>1015</v>
      </c>
      <c r="F23" s="300">
        <v>1015</v>
      </c>
      <c r="G23" s="165">
        <v>20</v>
      </c>
      <c r="H23" s="300">
        <v>20</v>
      </c>
      <c r="I23" s="165">
        <v>10</v>
      </c>
      <c r="J23" s="300">
        <v>9.6</v>
      </c>
      <c r="K23" s="165">
        <v>676</v>
      </c>
      <c r="L23" s="300">
        <v>676</v>
      </c>
      <c r="M23" s="165"/>
      <c r="N23" s="300"/>
    </row>
    <row r="24" spans="1:14" ht="18" customHeight="1">
      <c r="A24" s="333"/>
      <c r="B24" s="333"/>
      <c r="C24" s="140" t="s">
        <v>193</v>
      </c>
      <c r="D24" s="141"/>
      <c r="E24" s="142">
        <v>2474</v>
      </c>
      <c r="F24" s="143">
        <v>2461</v>
      </c>
      <c r="G24" s="350">
        <f>G26-G25-G23</f>
        <v>13722</v>
      </c>
      <c r="H24" s="143">
        <v>12354</v>
      </c>
      <c r="I24" s="142">
        <v>87</v>
      </c>
      <c r="J24" s="143">
        <v>78</v>
      </c>
      <c r="K24" s="142">
        <v>-139.4</v>
      </c>
      <c r="L24" s="143">
        <v>-90</v>
      </c>
      <c r="M24" s="142"/>
      <c r="N24" s="143"/>
    </row>
    <row r="25" spans="1:14" ht="18" customHeight="1">
      <c r="A25" s="333"/>
      <c r="B25" s="333"/>
      <c r="C25" s="140" t="s">
        <v>194</v>
      </c>
      <c r="D25" s="141"/>
      <c r="E25" s="142"/>
      <c r="F25" s="143"/>
      <c r="G25" s="142">
        <v>1255</v>
      </c>
      <c r="H25" s="143">
        <v>1367</v>
      </c>
      <c r="I25" s="142">
        <v>0</v>
      </c>
      <c r="J25" s="143">
        <v>0</v>
      </c>
      <c r="K25" s="142">
        <v>0</v>
      </c>
      <c r="L25" s="143">
        <v>0</v>
      </c>
      <c r="M25" s="142"/>
      <c r="N25" s="143"/>
    </row>
    <row r="26" spans="1:14" ht="18" customHeight="1">
      <c r="A26" s="333"/>
      <c r="B26" s="342"/>
      <c r="C26" s="351" t="s">
        <v>195</v>
      </c>
      <c r="D26" s="352"/>
      <c r="E26" s="353">
        <v>3489</v>
      </c>
      <c r="F26" s="151">
        <v>3476</v>
      </c>
      <c r="G26" s="353">
        <v>14997</v>
      </c>
      <c r="H26" s="151">
        <v>13741</v>
      </c>
      <c r="I26" s="304">
        <v>97</v>
      </c>
      <c r="J26" s="151">
        <v>87.6</v>
      </c>
      <c r="K26" s="353">
        <v>536.6</v>
      </c>
      <c r="L26" s="151">
        <v>586</v>
      </c>
      <c r="M26" s="353"/>
      <c r="N26" s="151"/>
    </row>
    <row r="27" spans="1:14" ht="18" customHeight="1">
      <c r="A27" s="342"/>
      <c r="B27" s="239" t="s">
        <v>196</v>
      </c>
      <c r="C27" s="194"/>
      <c r="D27" s="194"/>
      <c r="E27" s="354">
        <v>4945</v>
      </c>
      <c r="F27" s="151">
        <v>4888</v>
      </c>
      <c r="G27" s="163">
        <v>15229</v>
      </c>
      <c r="H27" s="151">
        <v>14100</v>
      </c>
      <c r="I27" s="354">
        <v>5214</v>
      </c>
      <c r="J27" s="151">
        <v>2875.1</v>
      </c>
      <c r="K27" s="163">
        <v>649.7</v>
      </c>
      <c r="L27" s="151">
        <v>588</v>
      </c>
      <c r="M27" s="163"/>
      <c r="N27" s="151"/>
    </row>
    <row r="28" spans="1:14" ht="18" customHeight="1">
      <c r="A28" s="327" t="s">
        <v>197</v>
      </c>
      <c r="B28" s="327" t="s">
        <v>198</v>
      </c>
      <c r="C28" s="334" t="s">
        <v>199</v>
      </c>
      <c r="D28" s="355" t="s">
        <v>41</v>
      </c>
      <c r="E28" s="165">
        <v>1673</v>
      </c>
      <c r="F28" s="300">
        <v>1474</v>
      </c>
      <c r="G28" s="165">
        <v>1751</v>
      </c>
      <c r="H28" s="300">
        <v>3483</v>
      </c>
      <c r="I28" s="165">
        <v>337.4</v>
      </c>
      <c r="J28" s="300">
        <v>317.9</v>
      </c>
      <c r="K28" s="165">
        <v>0</v>
      </c>
      <c r="L28" s="300">
        <v>0</v>
      </c>
      <c r="M28" s="165"/>
      <c r="N28" s="300"/>
    </row>
    <row r="29" spans="1:14" ht="18" customHeight="1">
      <c r="A29" s="333"/>
      <c r="B29" s="333"/>
      <c r="C29" s="140" t="s">
        <v>200</v>
      </c>
      <c r="D29" s="356" t="s">
        <v>42</v>
      </c>
      <c r="E29" s="142">
        <v>1655</v>
      </c>
      <c r="F29" s="143">
        <v>1426</v>
      </c>
      <c r="G29" s="142">
        <v>532</v>
      </c>
      <c r="H29" s="143">
        <v>2101</v>
      </c>
      <c r="I29" s="142">
        <v>296.4</v>
      </c>
      <c r="J29" s="143">
        <v>277</v>
      </c>
      <c r="K29" s="142">
        <v>0</v>
      </c>
      <c r="L29" s="143">
        <v>0</v>
      </c>
      <c r="M29" s="142"/>
      <c r="N29" s="143"/>
    </row>
    <row r="30" spans="1:14" ht="18" customHeight="1">
      <c r="A30" s="333"/>
      <c r="B30" s="333"/>
      <c r="C30" s="140" t="s">
        <v>201</v>
      </c>
      <c r="D30" s="356" t="s">
        <v>202</v>
      </c>
      <c r="E30" s="142">
        <v>14</v>
      </c>
      <c r="F30" s="143">
        <v>21</v>
      </c>
      <c r="G30" s="160">
        <v>52</v>
      </c>
      <c r="H30" s="143">
        <v>41</v>
      </c>
      <c r="I30" s="142">
        <v>26</v>
      </c>
      <c r="J30" s="143">
        <v>25.7</v>
      </c>
      <c r="K30" s="142">
        <v>49.5</v>
      </c>
      <c r="L30" s="143">
        <v>44</v>
      </c>
      <c r="M30" s="142"/>
      <c r="N30" s="143"/>
    </row>
    <row r="31" spans="1:15" ht="18" customHeight="1">
      <c r="A31" s="333"/>
      <c r="B31" s="333"/>
      <c r="C31" s="289" t="s">
        <v>203</v>
      </c>
      <c r="D31" s="357" t="s">
        <v>204</v>
      </c>
      <c r="E31" s="163">
        <v>4</v>
      </c>
      <c r="F31" s="349">
        <v>27</v>
      </c>
      <c r="G31" s="163">
        <f>G28-G29-G30</f>
        <v>1167</v>
      </c>
      <c r="H31" s="349">
        <v>1340</v>
      </c>
      <c r="I31" s="163">
        <f>I28-I29-I30</f>
        <v>15</v>
      </c>
      <c r="J31" s="358">
        <v>15.199999999999978</v>
      </c>
      <c r="K31" s="163">
        <f>K28-K29-K30</f>
        <v>-49.5</v>
      </c>
      <c r="L31" s="358">
        <v>-44</v>
      </c>
      <c r="M31" s="163">
        <f>M28-M29-M30</f>
        <v>0</v>
      </c>
      <c r="N31" s="349">
        <f>N28-N29-N30</f>
        <v>0</v>
      </c>
      <c r="O31" s="228"/>
    </row>
    <row r="32" spans="1:14" ht="18" customHeight="1">
      <c r="A32" s="333"/>
      <c r="B32" s="333"/>
      <c r="C32" s="334" t="s">
        <v>205</v>
      </c>
      <c r="D32" s="355" t="s">
        <v>206</v>
      </c>
      <c r="E32" s="165">
        <v>10</v>
      </c>
      <c r="F32" s="300">
        <v>5</v>
      </c>
      <c r="G32" s="165">
        <v>88</v>
      </c>
      <c r="H32" s="300">
        <v>27</v>
      </c>
      <c r="I32" s="165">
        <v>2.4</v>
      </c>
      <c r="J32" s="300">
        <v>1.6</v>
      </c>
      <c r="K32" s="165">
        <v>0.4</v>
      </c>
      <c r="L32" s="300">
        <v>0</v>
      </c>
      <c r="M32" s="165"/>
      <c r="N32" s="300"/>
    </row>
    <row r="33" spans="1:14" ht="18" customHeight="1">
      <c r="A33" s="333"/>
      <c r="B33" s="333"/>
      <c r="C33" s="140" t="s">
        <v>207</v>
      </c>
      <c r="D33" s="356" t="s">
        <v>208</v>
      </c>
      <c r="E33" s="142">
        <v>21</v>
      </c>
      <c r="F33" s="143">
        <v>14</v>
      </c>
      <c r="G33" s="142"/>
      <c r="H33" s="143"/>
      <c r="I33" s="142">
        <v>8</v>
      </c>
      <c r="J33" s="143">
        <v>8.4</v>
      </c>
      <c r="K33" s="142">
        <v>0</v>
      </c>
      <c r="L33" s="143">
        <v>0.7</v>
      </c>
      <c r="M33" s="142"/>
      <c r="N33" s="143"/>
    </row>
    <row r="34" spans="1:14" ht="18" customHeight="1">
      <c r="A34" s="333"/>
      <c r="B34" s="342"/>
      <c r="C34" s="289" t="s">
        <v>209</v>
      </c>
      <c r="D34" s="357" t="s">
        <v>210</v>
      </c>
      <c r="E34" s="163">
        <v>-7</v>
      </c>
      <c r="F34" s="151">
        <v>18</v>
      </c>
      <c r="G34" s="163">
        <f>G31+G32-G33</f>
        <v>1255</v>
      </c>
      <c r="H34" s="151">
        <v>1367</v>
      </c>
      <c r="I34" s="163">
        <f>I31+I32-I33</f>
        <v>9.399999999999999</v>
      </c>
      <c r="J34" s="151">
        <v>8.399999999999979</v>
      </c>
      <c r="K34" s="163">
        <f>K31+K32-K33</f>
        <v>-49.1</v>
      </c>
      <c r="L34" s="151">
        <v>-44.7</v>
      </c>
      <c r="M34" s="163">
        <f>M31+M32-M33</f>
        <v>0</v>
      </c>
      <c r="N34" s="151">
        <f>N31+N32-N33</f>
        <v>0</v>
      </c>
    </row>
    <row r="35" spans="1:14" ht="18" customHeight="1">
      <c r="A35" s="333"/>
      <c r="B35" s="327" t="s">
        <v>211</v>
      </c>
      <c r="C35" s="334" t="s">
        <v>212</v>
      </c>
      <c r="D35" s="355" t="s">
        <v>213</v>
      </c>
      <c r="E35" s="165">
        <v>21</v>
      </c>
      <c r="F35" s="300">
        <v>22</v>
      </c>
      <c r="G35" s="165"/>
      <c r="H35" s="300"/>
      <c r="I35" s="165">
        <v>0</v>
      </c>
      <c r="J35" s="300">
        <v>0</v>
      </c>
      <c r="K35" s="165">
        <v>0</v>
      </c>
      <c r="L35" s="300">
        <v>0</v>
      </c>
      <c r="M35" s="165"/>
      <c r="N35" s="300"/>
    </row>
    <row r="36" spans="1:14" ht="18" customHeight="1">
      <c r="A36" s="333"/>
      <c r="B36" s="333"/>
      <c r="C36" s="140" t="s">
        <v>214</v>
      </c>
      <c r="D36" s="356" t="s">
        <v>215</v>
      </c>
      <c r="E36" s="142">
        <v>0</v>
      </c>
      <c r="F36" s="143">
        <v>0</v>
      </c>
      <c r="G36" s="142"/>
      <c r="H36" s="143"/>
      <c r="I36" s="142">
        <v>0</v>
      </c>
      <c r="J36" s="143">
        <v>0</v>
      </c>
      <c r="K36" s="142">
        <v>0</v>
      </c>
      <c r="L36" s="143">
        <v>0</v>
      </c>
      <c r="M36" s="142"/>
      <c r="N36" s="143"/>
    </row>
    <row r="37" spans="1:14" ht="18" customHeight="1">
      <c r="A37" s="333"/>
      <c r="B37" s="333"/>
      <c r="C37" s="140" t="s">
        <v>216</v>
      </c>
      <c r="D37" s="356" t="s">
        <v>217</v>
      </c>
      <c r="E37" s="142">
        <v>14</v>
      </c>
      <c r="F37" s="143">
        <v>40</v>
      </c>
      <c r="G37" s="142">
        <f>G34+G35-G36</f>
        <v>1255</v>
      </c>
      <c r="H37" s="143">
        <v>1367</v>
      </c>
      <c r="I37" s="142">
        <f>I34+I35-I36</f>
        <v>9.399999999999999</v>
      </c>
      <c r="J37" s="143">
        <v>8.399999999999979</v>
      </c>
      <c r="K37" s="142">
        <f>K34+K35-K36</f>
        <v>-49.1</v>
      </c>
      <c r="L37" s="143">
        <v>-44.7</v>
      </c>
      <c r="M37" s="142">
        <f>M34+M35-M36</f>
        <v>0</v>
      </c>
      <c r="N37" s="143">
        <f>N34+N35-N36</f>
        <v>0</v>
      </c>
    </row>
    <row r="38" spans="1:14" ht="18" customHeight="1">
      <c r="A38" s="333"/>
      <c r="B38" s="333"/>
      <c r="C38" s="140" t="s">
        <v>218</v>
      </c>
      <c r="D38" s="356" t="s">
        <v>219</v>
      </c>
      <c r="E38" s="142"/>
      <c r="F38" s="143"/>
      <c r="G38" s="142"/>
      <c r="H38" s="143"/>
      <c r="I38" s="142">
        <v>0</v>
      </c>
      <c r="J38" s="143">
        <v>0</v>
      </c>
      <c r="K38" s="142">
        <v>0</v>
      </c>
      <c r="L38" s="143">
        <v>0</v>
      </c>
      <c r="M38" s="142"/>
      <c r="N38" s="143"/>
    </row>
    <row r="39" spans="1:14" ht="18" customHeight="1">
      <c r="A39" s="333"/>
      <c r="B39" s="333"/>
      <c r="C39" s="140" t="s">
        <v>220</v>
      </c>
      <c r="D39" s="356" t="s">
        <v>221</v>
      </c>
      <c r="E39" s="142"/>
      <c r="F39" s="143"/>
      <c r="G39" s="142"/>
      <c r="H39" s="143"/>
      <c r="I39" s="142">
        <v>0</v>
      </c>
      <c r="J39" s="143">
        <v>0</v>
      </c>
      <c r="K39" s="142">
        <v>0</v>
      </c>
      <c r="L39" s="143">
        <v>0</v>
      </c>
      <c r="M39" s="142"/>
      <c r="N39" s="143"/>
    </row>
    <row r="40" spans="1:14" ht="18" customHeight="1">
      <c r="A40" s="333"/>
      <c r="B40" s="333"/>
      <c r="C40" s="140" t="s">
        <v>222</v>
      </c>
      <c r="D40" s="356" t="s">
        <v>223</v>
      </c>
      <c r="E40" s="142"/>
      <c r="F40" s="143"/>
      <c r="G40" s="142"/>
      <c r="H40" s="143"/>
      <c r="I40" s="142">
        <v>0.2</v>
      </c>
      <c r="J40" s="143">
        <v>0.2</v>
      </c>
      <c r="K40" s="142">
        <v>0.3</v>
      </c>
      <c r="L40" s="143">
        <v>2</v>
      </c>
      <c r="M40" s="142"/>
      <c r="N40" s="143"/>
    </row>
    <row r="41" spans="1:14" ht="18" customHeight="1">
      <c r="A41" s="333"/>
      <c r="B41" s="333"/>
      <c r="C41" s="359" t="s">
        <v>224</v>
      </c>
      <c r="D41" s="356" t="s">
        <v>225</v>
      </c>
      <c r="E41" s="142">
        <v>14</v>
      </c>
      <c r="F41" s="143">
        <v>40</v>
      </c>
      <c r="G41" s="142">
        <f>G34+G35-G36-G40</f>
        <v>1255</v>
      </c>
      <c r="H41" s="143">
        <v>1367</v>
      </c>
      <c r="I41" s="142">
        <f>I34+I35-I36-I40</f>
        <v>9.2</v>
      </c>
      <c r="J41" s="143">
        <v>8.19999999999998</v>
      </c>
      <c r="K41" s="142">
        <f>K34+K35-K36-K40</f>
        <v>-49.4</v>
      </c>
      <c r="L41" s="143">
        <v>-46.7</v>
      </c>
      <c r="M41" s="142">
        <f>M34+M35-M36-M40</f>
        <v>0</v>
      </c>
      <c r="N41" s="143">
        <f>N34+N35-N36-N40</f>
        <v>0</v>
      </c>
    </row>
    <row r="42" spans="1:14" ht="18" customHeight="1">
      <c r="A42" s="333"/>
      <c r="B42" s="333"/>
      <c r="C42" s="360" t="s">
        <v>226</v>
      </c>
      <c r="D42" s="361"/>
      <c r="E42" s="160">
        <v>14</v>
      </c>
      <c r="F42" s="281">
        <v>40</v>
      </c>
      <c r="G42" s="160">
        <f>G37+G38-G39-G40</f>
        <v>1255</v>
      </c>
      <c r="H42" s="281">
        <v>1367</v>
      </c>
      <c r="I42" s="160">
        <f>I37+I38-I39-I40</f>
        <v>9.2</v>
      </c>
      <c r="J42" s="281">
        <v>8.19999999999998</v>
      </c>
      <c r="K42" s="160">
        <f>K37+K38-K39-K40</f>
        <v>-49.4</v>
      </c>
      <c r="L42" s="281">
        <v>-46.7</v>
      </c>
      <c r="M42" s="160">
        <f>M37+M38-M39-M40</f>
        <v>0</v>
      </c>
      <c r="N42" s="143">
        <f>N37+N38-N39-N40</f>
        <v>0</v>
      </c>
    </row>
    <row r="43" spans="1:14" ht="18" customHeight="1">
      <c r="A43" s="333"/>
      <c r="B43" s="333"/>
      <c r="C43" s="140" t="s">
        <v>227</v>
      </c>
      <c r="D43" s="356" t="s">
        <v>228</v>
      </c>
      <c r="E43" s="142"/>
      <c r="F43" s="143"/>
      <c r="G43" s="142"/>
      <c r="H43" s="143"/>
      <c r="I43" s="142">
        <v>0</v>
      </c>
      <c r="J43" s="143">
        <v>0</v>
      </c>
      <c r="K43" s="142">
        <v>0</v>
      </c>
      <c r="L43" s="143">
        <v>0</v>
      </c>
      <c r="M43" s="142"/>
      <c r="N43" s="143"/>
    </row>
    <row r="44" spans="1:14" ht="18" customHeight="1">
      <c r="A44" s="342"/>
      <c r="B44" s="342"/>
      <c r="C44" s="289" t="s">
        <v>229</v>
      </c>
      <c r="D44" s="291" t="s">
        <v>230</v>
      </c>
      <c r="E44" s="163">
        <v>14</v>
      </c>
      <c r="F44" s="151">
        <v>40</v>
      </c>
      <c r="G44" s="163">
        <f>G41+G43</f>
        <v>1255</v>
      </c>
      <c r="H44" s="151">
        <v>1367</v>
      </c>
      <c r="I44" s="163">
        <f>I41+I43</f>
        <v>9.2</v>
      </c>
      <c r="J44" s="151">
        <v>8.19999999999998</v>
      </c>
      <c r="K44" s="163">
        <f>K41+K43</f>
        <v>-49.4</v>
      </c>
      <c r="L44" s="151">
        <v>-46.7</v>
      </c>
      <c r="M44" s="163">
        <f>M41+M43</f>
        <v>0</v>
      </c>
      <c r="N44" s="151">
        <f>N41+N43</f>
        <v>0</v>
      </c>
    </row>
    <row r="45" ht="13.5" customHeight="1">
      <c r="A45" s="259" t="s">
        <v>231</v>
      </c>
    </row>
    <row r="46" ht="13.5" customHeight="1">
      <c r="A46" s="259" t="s">
        <v>232</v>
      </c>
    </row>
    <row r="47" ht="13.5">
      <c r="A47" s="362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2017-08-28T06:45:19Z</cp:lastPrinted>
  <dcterms:created xsi:type="dcterms:W3CDTF">1999-07-06T05:17:05Z</dcterms:created>
  <dcterms:modified xsi:type="dcterms:W3CDTF">2017-10-31T02:32:02Z</dcterms:modified>
  <cp:category/>
  <cp:version/>
  <cp:contentType/>
  <cp:contentStatus/>
</cp:coreProperties>
</file>