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<sst xmlns="http://schemas.openxmlformats.org/spreadsheetml/2006/main" count="446" uniqueCount="262">
  <si>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</si>
  <si>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</si>
  <si>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</si>
  <si>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</si>
  <si>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</si>
  <si>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</si>
  <si>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</si>
  <si>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</si>
  <si>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</si>
  <si>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</si>
  <si>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</si>
  <si>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</si>
  <si>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</si>
  <si>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</si>
  <si>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</si>
  <si>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</si>
  <si>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</si>
  <si>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</si>
  <si>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</si>
  <si>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</si>
  <si>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</si>
  <si>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</si>
  <si>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</si>
  <si>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</si>
  <si>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</si>
  <si>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</si>
  <si>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</si>
  <si>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</si>
  <si>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</si>
  <si>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</si>
  <si>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</si>
  <si>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</si>
  <si>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</si>
  <si>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</si>
  <si>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</si>
  <si>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</si>
  <si>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</si>
  <si>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</si>
  <si>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</si>
  <si>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</si>
  <si>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</si>
  <si>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</si>
  <si>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</si>
  <si>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</si>
  <si>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</si>
  <si>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</si>
  <si>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</si>
  <si>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</si>
  <si>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</si>
  <si>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</si>
  <si>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</si>
  <si>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</si>
  <si>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</si>
  <si>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</si>
  <si>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</si>
  <si>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</si>
  <si>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</si>
  <si>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</si>
  <si>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</si>
  <si>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</si>
  <si>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</si>
  <si>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</si>
  <si>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</si>
  <si>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</si>
  <si>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</si>
  <si>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</si>
  <si>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</si>
  <si>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</si>
  <si>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</si>
  <si>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</si>
  <si>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</si>
  <si>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</si>
  <si>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</si>
  <si>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</si>
  <si>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</si>
  <si>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</si>
  <si>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</si>
  <si>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</si>
  <si>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</si>
  <si>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</si>
  <si>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</si>
  <si>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</si>
  <si>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</si>
  <si>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</si>
  <si>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</si>
  <si>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</si>
  <si>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</si>
  <si>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</si>
  <si>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</si>
  <si>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</si>
  <si>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</si>
  <si>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</si>
  <si>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</si>
  <si>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</si>
  <si>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</si>
  <si>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</si>
  <si>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</si>
  <si>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</si>
  <si>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</si>
  <si>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</si>
  <si>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</si>
  <si>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</si>
  <si>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</si>
  <si>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</si>
  <si>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</si>
  <si>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</si>
  <si>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</si>
  <si>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</si>
  <si>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</si>
  <si>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</si>
  <si>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</si>
  <si>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</si>
  <si>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</si>
  <si>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</si>
  <si>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</si>
  <si>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</si>
  <si>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</si>
  <si>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</si>
  <si>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</si>
  <si>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</si>
  <si>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</si>
  <si>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</si>
  <si>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</si>
  <si>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</si>
  <si>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</si>
  <si>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</si>
  <si>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</si>
  <si>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</si>
  <si>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</si>
  <si>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</si>
  <si>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</si>
  <si>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</si>
  <si>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</si>
  <si>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</si>
  <si>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</si>
  <si>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</si>
  <si>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</si>
  <si>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</si>
  <si>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</si>
  <si>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</si>
  <si>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</si>
  <si>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</si>
  <si>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</si>
  <si>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</si>
  <si>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</si>
  <si>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</si>
  <si>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</si>
  <si>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</si>
  <si>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</si>
  <si>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</si>
  <si>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</si>
  <si>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</si>
  <si>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</si>
  <si>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</si>
  <si>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</si>
  <si>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</si>
  <si>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</si>
  <si>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</si>
  <si>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</si>
  <si>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</si>
  <si>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</si>
  <si>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</si>
  <si>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</si>
  <si>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</si>
  <si>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</si>
  <si>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</si>
  <si>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</si>
  <si>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</si>
  <si>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</si>
  <si>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</si>
  <si>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</si>
  <si>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</si>
  <si>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</si>
  <si>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</si>
  <si>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</si>
  <si>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</si>
  <si>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</si>
  <si>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</si>
  <si>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</si>
  <si>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</si>
  <si>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</si>
  <si>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</si>
  <si>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</si>
  <si>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</si>
  <si>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</si>
  <si>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</si>
  <si>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</si>
  <si>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</si>
  <si>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</si>
  <si>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</si>
  <si>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</si>
  <si>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</si>
  <si>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</si>
  <si>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</si>
  <si>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</si>
  <si>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</si>
  <si>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</si>
  <si>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</si>
  <si>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</si>
  <si>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</si>
  <si>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</si>
  <si>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</si>
  <si>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</si>
  <si>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</si>
  <si>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</si>
  <si>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</si>
  <si>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</si>
  <si>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</si>
  <si>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</si>
  <si>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</si>
  <si>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</si>
  <si>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</si>
  <si>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</si>
  <si>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</si>
  <si>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</si>
  <si>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</si>
  <si>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</si>
  <si>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</si>
  <si>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</si>
  <si>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</si>
  <si>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</si>
  <si>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</si>
  <si>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</si>
  <si>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</si>
  <si>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</si>
  <si>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</si>
  <si>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</si>
  <si>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</si>
  <si>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</si>
  <si>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</si>
  <si>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</si>
  <si>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</si>
  <si>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</si>
  <si>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</si>
  <si>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</si>
  <si>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</si>
  <si>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</si>
  <si>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</si>
  <si>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</si>
  <si>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</si>
  <si>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</si>
  <si>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</si>
  <si>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</si>
  <si>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</si>
  <si>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</si>
  <si>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</si>
  <si>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</si>
  <si>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</si>
  <si>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</si>
  <si>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</si>
  <si>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</si>
  <si>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香川県</t>
  </si>
  <si>
    <t>病院事業</t>
  </si>
  <si>
    <t>水道用水供給事業</t>
  </si>
  <si>
    <t>工業用水道事業</t>
  </si>
  <si>
    <t>五色台水道事業</t>
  </si>
  <si>
    <t>下水道事業</t>
  </si>
  <si>
    <t>港湾整備事業</t>
  </si>
  <si>
    <t>観光施設事業(その他観光施設)</t>
  </si>
  <si>
    <t>宅地造成事業(臨海土地造成)</t>
  </si>
  <si>
    <t>宅地造成事業(その他)</t>
  </si>
  <si>
    <t>駐車場事業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</si>
</sst>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8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 shrinkToFit="1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on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0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Fon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Fon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63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3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vertical="center"/>
    </xf>
    <xf numFmtId="217" fontId="0" fillId="0" borderId="68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38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53" fillId="0" borderId="41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53" fillId="0" borderId="38" xfId="48" applyNumberFormat="1" applyFont="1" applyBorder="1" applyAlignment="1">
      <alignment vertical="center"/>
    </xf>
    <xf numFmtId="217" fontId="53" fillId="0" borderId="28" xfId="48" applyNumberFormat="1" applyFont="1" applyBorder="1" applyAlignment="1">
      <alignment vertical="center"/>
    </xf>
    <xf numFmtId="217" fontId="53" fillId="0" borderId="40" xfId="48" applyNumberFormat="1" applyFont="1" applyBorder="1" applyAlignment="1">
      <alignment vertical="center"/>
    </xf>
    <xf numFmtId="217" fontId="53" fillId="0" borderId="18" xfId="48" applyNumberFormat="1" applyFont="1" applyBorder="1" applyAlignment="1">
      <alignment vertical="center"/>
    </xf>
    <xf numFmtId="217" fontId="53" fillId="0" borderId="41" xfId="48" applyNumberFormat="1" applyFont="1" applyBorder="1" applyAlignment="1" quotePrefix="1">
      <alignment horizontal="right" vertical="center"/>
    </xf>
    <xf numFmtId="217" fontId="53" fillId="0" borderId="33" xfId="48" applyNumberFormat="1" applyFont="1" applyBorder="1" applyAlignment="1">
      <alignment vertical="center"/>
    </xf>
    <xf numFmtId="217" fontId="53" fillId="0" borderId="14" xfId="48" applyNumberFormat="1" applyFont="1" applyBorder="1" applyAlignment="1">
      <alignment vertical="center"/>
    </xf>
    <xf numFmtId="217" fontId="53" fillId="0" borderId="12" xfId="48" applyNumberFormat="1" applyFont="1" applyBorder="1" applyAlignment="1">
      <alignment vertical="center"/>
    </xf>
    <xf numFmtId="217" fontId="53" fillId="0" borderId="33" xfId="48" applyNumberFormat="1" applyFont="1" applyBorder="1" applyAlignment="1" quotePrefix="1">
      <alignment horizontal="right" vertical="center"/>
    </xf>
    <xf numFmtId="217" fontId="53" fillId="0" borderId="14" xfId="48" applyNumberFormat="1" applyFont="1" applyBorder="1" applyAlignment="1" quotePrefix="1">
      <alignment horizontal="right" vertical="center"/>
    </xf>
    <xf numFmtId="217" fontId="53" fillId="0" borderId="20" xfId="48" applyNumberFormat="1" applyFont="1" applyBorder="1" applyAlignment="1">
      <alignment vertical="center"/>
    </xf>
    <xf numFmtId="217" fontId="53" fillId="0" borderId="29" xfId="48" applyNumberFormat="1" applyFont="1" applyBorder="1" applyAlignment="1">
      <alignment vertical="center"/>
    </xf>
    <xf numFmtId="217" fontId="53" fillId="0" borderId="29" xfId="48" applyNumberFormat="1" applyFont="1" applyBorder="1" applyAlignment="1">
      <alignment horizontal="right" vertical="center"/>
    </xf>
    <xf numFmtId="217" fontId="0" fillId="0" borderId="18" xfId="0" applyNumberFormat="1" applyBorder="1" applyAlignment="1">
      <alignment vertical="center"/>
    </xf>
    <xf numFmtId="217" fontId="0" fillId="0" borderId="61" xfId="0" applyNumberFormat="1" applyBorder="1" applyAlignment="1" quotePrefix="1">
      <alignment horizontal="right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39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13" xfId="48" applyNumberForma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69" xfId="48" applyNumberFormat="1" applyFont="1" applyBorder="1" applyAlignment="1">
      <alignment vertical="center" textRotation="255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14" fillId="0" borderId="70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 textRotation="255"/>
      <protection/>
    </xf>
    <xf numFmtId="0" fontId="14" fillId="0" borderId="70" xfId="61" applyFont="1" applyBorder="1" applyAlignment="1">
      <alignment vertical="center"/>
      <protection/>
    </xf>
    <xf numFmtId="0" fontId="14" fillId="0" borderId="71" xfId="61" applyFont="1" applyBorder="1" applyAlignment="1">
      <alignment vertical="center"/>
      <protection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50" xfId="48" applyNumberFormat="1" applyFon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textRotation="255"/>
    </xf>
    <xf numFmtId="217" fontId="0" fillId="0" borderId="62" xfId="48" applyNumberFormat="1" applyFont="1" applyBorder="1" applyAlignment="1">
      <alignment vertical="center"/>
    </xf>
    <xf numFmtId="217" fontId="0" fillId="0" borderId="60" xfId="48" applyNumberFormat="1" applyFont="1" applyBorder="1" applyAlignment="1">
      <alignment vertical="center"/>
    </xf>
    <xf numFmtId="217" fontId="0" fillId="0" borderId="62" xfId="48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14</xdr:row>
      <xdr:rowOff>9525</xdr:rowOff>
    </xdr:from>
    <xdr:to>
      <xdr:col>12</xdr:col>
      <xdr:colOff>180975</xdr:colOff>
      <xdr:row>27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19825" y="3171825"/>
          <a:ext cx="81915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800" b="0" i="0" u="none" baseline="0">
              <a:solidFill>
                <a:srgbClr val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5" sqref="F1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251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8" t="s">
        <v>88</v>
      </c>
      <c r="B9" s="278" t="s">
        <v>90</v>
      </c>
      <c r="C9" s="55" t="s">
        <v>4</v>
      </c>
      <c r="D9" s="56"/>
      <c r="E9" s="56"/>
      <c r="F9" s="65">
        <v>120540</v>
      </c>
      <c r="G9" s="75">
        <f>F9/$F$27*100</f>
        <v>26.021743072525837</v>
      </c>
      <c r="H9" s="66">
        <v>118979</v>
      </c>
      <c r="I9" s="80">
        <f>(F9/H9-1)*100</f>
        <v>1.311996234629631</v>
      </c>
      <c r="K9" s="106"/>
    </row>
    <row r="10" spans="1:9" ht="18" customHeight="1">
      <c r="A10" s="279"/>
      <c r="B10" s="279"/>
      <c r="C10" s="7"/>
      <c r="D10" s="52" t="s">
        <v>23</v>
      </c>
      <c r="E10" s="53"/>
      <c r="F10" s="67">
        <v>39193</v>
      </c>
      <c r="G10" s="76">
        <f aca="true" t="shared" si="0" ref="G10:G27">F10/$F$27*100</f>
        <v>8.460844335834622</v>
      </c>
      <c r="H10" s="68">
        <v>36846</v>
      </c>
      <c r="I10" s="81">
        <f aca="true" t="shared" si="1" ref="I10:I27">(F10/H10-1)*100</f>
        <v>6.369755197307714</v>
      </c>
    </row>
    <row r="11" spans="1:9" ht="18" customHeight="1">
      <c r="A11" s="279"/>
      <c r="B11" s="279"/>
      <c r="C11" s="7"/>
      <c r="D11" s="16"/>
      <c r="E11" s="23" t="s">
        <v>24</v>
      </c>
      <c r="F11" s="69">
        <v>33741</v>
      </c>
      <c r="G11" s="77">
        <f t="shared" si="0"/>
        <v>7.283886120873523</v>
      </c>
      <c r="H11" s="70">
        <v>31330</v>
      </c>
      <c r="I11" s="82">
        <f t="shared" si="1"/>
        <v>7.695499521225657</v>
      </c>
    </row>
    <row r="12" spans="1:9" ht="18" customHeight="1">
      <c r="A12" s="279"/>
      <c r="B12" s="279"/>
      <c r="C12" s="7"/>
      <c r="D12" s="16"/>
      <c r="E12" s="23" t="s">
        <v>25</v>
      </c>
      <c r="F12" s="69">
        <v>5178</v>
      </c>
      <c r="G12" s="77">
        <f t="shared" si="0"/>
        <v>1.117808077231946</v>
      </c>
      <c r="H12" s="70">
        <v>4849</v>
      </c>
      <c r="I12" s="82">
        <f t="shared" si="1"/>
        <v>6.784904103938949</v>
      </c>
    </row>
    <row r="13" spans="1:9" ht="18" customHeight="1">
      <c r="A13" s="279"/>
      <c r="B13" s="279"/>
      <c r="C13" s="7"/>
      <c r="D13" s="33"/>
      <c r="E13" s="23" t="s">
        <v>26</v>
      </c>
      <c r="F13" s="69">
        <v>274</v>
      </c>
      <c r="G13" s="77">
        <f t="shared" si="0"/>
        <v>0.05915013772915281</v>
      </c>
      <c r="H13" s="70">
        <v>667</v>
      </c>
      <c r="I13" s="82">
        <f t="shared" si="1"/>
        <v>-58.920539730134934</v>
      </c>
    </row>
    <row r="14" spans="1:9" ht="18" customHeight="1">
      <c r="A14" s="279"/>
      <c r="B14" s="279"/>
      <c r="C14" s="7"/>
      <c r="D14" s="61" t="s">
        <v>27</v>
      </c>
      <c r="E14" s="51"/>
      <c r="F14" s="65">
        <v>28017</v>
      </c>
      <c r="G14" s="75">
        <f t="shared" si="0"/>
        <v>6.04820952101341</v>
      </c>
      <c r="H14" s="66">
        <v>27445</v>
      </c>
      <c r="I14" s="83">
        <f t="shared" si="1"/>
        <v>2.084168336673353</v>
      </c>
    </row>
    <row r="15" spans="1:9" ht="18" customHeight="1">
      <c r="A15" s="279"/>
      <c r="B15" s="279"/>
      <c r="C15" s="7"/>
      <c r="D15" s="16"/>
      <c r="E15" s="23" t="s">
        <v>28</v>
      </c>
      <c r="F15" s="69">
        <v>844</v>
      </c>
      <c r="G15" s="77">
        <f t="shared" si="0"/>
        <v>0.18219969431899624</v>
      </c>
      <c r="H15" s="70">
        <v>820</v>
      </c>
      <c r="I15" s="82">
        <f t="shared" si="1"/>
        <v>2.9268292682926855</v>
      </c>
    </row>
    <row r="16" spans="1:11" ht="18" customHeight="1">
      <c r="A16" s="279"/>
      <c r="B16" s="279"/>
      <c r="C16" s="7"/>
      <c r="D16" s="16"/>
      <c r="E16" s="29" t="s">
        <v>29</v>
      </c>
      <c r="F16" s="67">
        <v>27173</v>
      </c>
      <c r="G16" s="76">
        <f t="shared" si="0"/>
        <v>5.866009826694414</v>
      </c>
      <c r="H16" s="68">
        <v>26625</v>
      </c>
      <c r="I16" s="81">
        <f t="shared" si="1"/>
        <v>2.058215962441312</v>
      </c>
      <c r="K16" s="107"/>
    </row>
    <row r="17" spans="1:9" ht="18" customHeight="1">
      <c r="A17" s="279"/>
      <c r="B17" s="279"/>
      <c r="C17" s="7"/>
      <c r="D17" s="281" t="s">
        <v>30</v>
      </c>
      <c r="E17" s="282"/>
      <c r="F17" s="67">
        <v>26425</v>
      </c>
      <c r="G17" s="76">
        <f t="shared" si="0"/>
        <v>5.704534268222129</v>
      </c>
      <c r="H17" s="68">
        <v>27816</v>
      </c>
      <c r="I17" s="81">
        <f t="shared" si="1"/>
        <v>-5.000719010641353</v>
      </c>
    </row>
    <row r="18" spans="1:9" ht="18" customHeight="1">
      <c r="A18" s="279"/>
      <c r="B18" s="279"/>
      <c r="C18" s="7"/>
      <c r="D18" s="283" t="s">
        <v>94</v>
      </c>
      <c r="E18" s="284"/>
      <c r="F18" s="69">
        <v>2124</v>
      </c>
      <c r="G18" s="77">
        <f t="shared" si="0"/>
        <v>0.45852150560846927</v>
      </c>
      <c r="H18" s="70">
        <v>2135</v>
      </c>
      <c r="I18" s="82">
        <f t="shared" si="1"/>
        <v>-0.5152224824355955</v>
      </c>
    </row>
    <row r="19" spans="1:26" ht="18" customHeight="1">
      <c r="A19" s="279"/>
      <c r="B19" s="279"/>
      <c r="C19" s="10"/>
      <c r="D19" s="283" t="s">
        <v>95</v>
      </c>
      <c r="E19" s="284"/>
      <c r="F19" s="69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79"/>
      <c r="B20" s="279"/>
      <c r="C20" s="44" t="s">
        <v>5</v>
      </c>
      <c r="D20" s="43"/>
      <c r="E20" s="43"/>
      <c r="F20" s="69">
        <v>16898</v>
      </c>
      <c r="G20" s="77">
        <f t="shared" si="0"/>
        <v>3.6478796618511833</v>
      </c>
      <c r="H20" s="70">
        <v>16692</v>
      </c>
      <c r="I20" s="82">
        <f t="shared" si="1"/>
        <v>1.234124131320402</v>
      </c>
    </row>
    <row r="21" spans="1:9" ht="18" customHeight="1">
      <c r="A21" s="279"/>
      <c r="B21" s="279"/>
      <c r="C21" s="44" t="s">
        <v>6</v>
      </c>
      <c r="D21" s="43"/>
      <c r="E21" s="43"/>
      <c r="F21" s="69">
        <v>109100</v>
      </c>
      <c r="G21" s="77">
        <f t="shared" si="0"/>
        <v>23.552116884126175</v>
      </c>
      <c r="H21" s="70">
        <v>109800</v>
      </c>
      <c r="I21" s="82">
        <f t="shared" si="1"/>
        <v>-0.6375227686703067</v>
      </c>
    </row>
    <row r="22" spans="1:9" ht="18" customHeight="1">
      <c r="A22" s="279"/>
      <c r="B22" s="279"/>
      <c r="C22" s="44" t="s">
        <v>31</v>
      </c>
      <c r="D22" s="43"/>
      <c r="E22" s="43"/>
      <c r="F22" s="69">
        <v>6778</v>
      </c>
      <c r="G22" s="77">
        <f t="shared" si="0"/>
        <v>1.4632103413437876</v>
      </c>
      <c r="H22" s="70">
        <v>6782</v>
      </c>
      <c r="I22" s="82">
        <f t="shared" si="1"/>
        <v>-0.05897965202005251</v>
      </c>
    </row>
    <row r="23" spans="1:9" ht="18" customHeight="1">
      <c r="A23" s="279"/>
      <c r="B23" s="279"/>
      <c r="C23" s="44" t="s">
        <v>7</v>
      </c>
      <c r="D23" s="43"/>
      <c r="E23" s="43"/>
      <c r="F23" s="69">
        <v>49287</v>
      </c>
      <c r="G23" s="77">
        <f t="shared" si="0"/>
        <v>10.6399008695502</v>
      </c>
      <c r="H23" s="70">
        <v>49853</v>
      </c>
      <c r="I23" s="82">
        <f t="shared" si="1"/>
        <v>-1.1353378934066183</v>
      </c>
    </row>
    <row r="24" spans="1:9" ht="18" customHeight="1">
      <c r="A24" s="279"/>
      <c r="B24" s="279"/>
      <c r="C24" s="44" t="s">
        <v>32</v>
      </c>
      <c r="D24" s="43"/>
      <c r="E24" s="43"/>
      <c r="F24" s="69">
        <v>908</v>
      </c>
      <c r="G24" s="77">
        <f t="shared" si="0"/>
        <v>0.19601578488346993</v>
      </c>
      <c r="H24" s="70">
        <v>722</v>
      </c>
      <c r="I24" s="82">
        <f t="shared" si="1"/>
        <v>25.761772853185594</v>
      </c>
    </row>
    <row r="25" spans="1:9" ht="18" customHeight="1">
      <c r="A25" s="279"/>
      <c r="B25" s="279"/>
      <c r="C25" s="44" t="s">
        <v>8</v>
      </c>
      <c r="D25" s="43"/>
      <c r="E25" s="43"/>
      <c r="F25" s="69">
        <v>53540</v>
      </c>
      <c r="G25" s="77">
        <f t="shared" si="0"/>
        <v>11.558023262842488</v>
      </c>
      <c r="H25" s="70">
        <v>60193</v>
      </c>
      <c r="I25" s="82">
        <f t="shared" si="1"/>
        <v>-11.052780223614045</v>
      </c>
    </row>
    <row r="26" spans="1:9" ht="18" customHeight="1">
      <c r="A26" s="279"/>
      <c r="B26" s="279"/>
      <c r="C26" s="45" t="s">
        <v>9</v>
      </c>
      <c r="D26" s="46"/>
      <c r="E26" s="46"/>
      <c r="F26" s="71">
        <v>106177</v>
      </c>
      <c r="G26" s="78">
        <f t="shared" si="0"/>
        <v>22.921110122876858</v>
      </c>
      <c r="H26" s="72">
        <v>110406</v>
      </c>
      <c r="I26" s="84">
        <f t="shared" si="1"/>
        <v>-3.8304077676937887</v>
      </c>
    </row>
    <row r="27" spans="1:9" ht="18" customHeight="1">
      <c r="A27" s="279"/>
      <c r="B27" s="280"/>
      <c r="C27" s="47" t="s">
        <v>10</v>
      </c>
      <c r="D27" s="31"/>
      <c r="E27" s="31"/>
      <c r="F27" s="73">
        <f>SUM(F9,F20:F26)</f>
        <v>463228</v>
      </c>
      <c r="G27" s="79">
        <f t="shared" si="0"/>
        <v>100</v>
      </c>
      <c r="H27" s="73">
        <f>SUM(H9,H20:H26)</f>
        <v>473427</v>
      </c>
      <c r="I27" s="85">
        <f t="shared" si="1"/>
        <v>-2.154292002779734</v>
      </c>
    </row>
    <row r="28" spans="1:9" ht="18" customHeight="1">
      <c r="A28" s="279"/>
      <c r="B28" s="278" t="s">
        <v>89</v>
      </c>
      <c r="C28" s="55" t="s">
        <v>11</v>
      </c>
      <c r="D28" s="56"/>
      <c r="E28" s="56"/>
      <c r="F28" s="65">
        <v>235320</v>
      </c>
      <c r="G28" s="75">
        <f>F28/$F$45*100</f>
        <v>50.800037994249045</v>
      </c>
      <c r="H28" s="65">
        <v>235435</v>
      </c>
      <c r="I28" s="86">
        <f>(F28/H28-1)*100</f>
        <v>-0.048845753605031295</v>
      </c>
    </row>
    <row r="29" spans="1:9" ht="18" customHeight="1">
      <c r="A29" s="279"/>
      <c r="B29" s="279"/>
      <c r="C29" s="7"/>
      <c r="D29" s="30" t="s">
        <v>12</v>
      </c>
      <c r="E29" s="43"/>
      <c r="F29" s="69">
        <v>126608</v>
      </c>
      <c r="G29" s="77">
        <f aca="true" t="shared" si="2" ref="G29:G45">F29/$F$45*100</f>
        <v>27.331681159169996</v>
      </c>
      <c r="H29" s="69">
        <v>126838</v>
      </c>
      <c r="I29" s="87">
        <f aca="true" t="shared" si="3" ref="I29:I45">(F29/H29-1)*100</f>
        <v>-0.1813336697204293</v>
      </c>
    </row>
    <row r="30" spans="1:9" ht="18" customHeight="1">
      <c r="A30" s="279"/>
      <c r="B30" s="279"/>
      <c r="C30" s="7"/>
      <c r="D30" s="30" t="s">
        <v>33</v>
      </c>
      <c r="E30" s="43"/>
      <c r="F30" s="69">
        <v>46532</v>
      </c>
      <c r="G30" s="77">
        <f t="shared" si="2"/>
        <v>10.045161346032623</v>
      </c>
      <c r="H30" s="69">
        <v>45303</v>
      </c>
      <c r="I30" s="87">
        <f t="shared" si="3"/>
        <v>2.7128446239763404</v>
      </c>
    </row>
    <row r="31" spans="1:9" ht="18" customHeight="1">
      <c r="A31" s="279"/>
      <c r="B31" s="279"/>
      <c r="C31" s="19"/>
      <c r="D31" s="30" t="s">
        <v>13</v>
      </c>
      <c r="E31" s="43"/>
      <c r="F31" s="69">
        <v>62180</v>
      </c>
      <c r="G31" s="77">
        <f t="shared" si="2"/>
        <v>13.42319548904643</v>
      </c>
      <c r="H31" s="69">
        <v>63294</v>
      </c>
      <c r="I31" s="87">
        <f t="shared" si="3"/>
        <v>-1.7600404461718289</v>
      </c>
    </row>
    <row r="32" spans="1:9" ht="18" customHeight="1">
      <c r="A32" s="279"/>
      <c r="B32" s="279"/>
      <c r="C32" s="50" t="s">
        <v>14</v>
      </c>
      <c r="D32" s="51"/>
      <c r="E32" s="51"/>
      <c r="F32" s="65">
        <v>165820</v>
      </c>
      <c r="G32" s="75">
        <f t="shared" si="2"/>
        <v>35.79662714689095</v>
      </c>
      <c r="H32" s="65">
        <v>168479</v>
      </c>
      <c r="I32" s="86">
        <f t="shared" si="3"/>
        <v>-1.5782382374064374</v>
      </c>
    </row>
    <row r="33" spans="1:9" ht="18" customHeight="1">
      <c r="A33" s="279"/>
      <c r="B33" s="279"/>
      <c r="C33" s="7"/>
      <c r="D33" s="30" t="s">
        <v>15</v>
      </c>
      <c r="E33" s="43"/>
      <c r="F33" s="69">
        <v>22889</v>
      </c>
      <c r="G33" s="77">
        <f t="shared" si="2"/>
        <v>4.941195264534959</v>
      </c>
      <c r="H33" s="69">
        <v>23049</v>
      </c>
      <c r="I33" s="87">
        <f t="shared" si="3"/>
        <v>-0.6941732830057723</v>
      </c>
    </row>
    <row r="34" spans="1:9" ht="18" customHeight="1">
      <c r="A34" s="279"/>
      <c r="B34" s="279"/>
      <c r="C34" s="7"/>
      <c r="D34" s="30" t="s">
        <v>34</v>
      </c>
      <c r="E34" s="43"/>
      <c r="F34" s="69">
        <v>5705</v>
      </c>
      <c r="G34" s="77">
        <f t="shared" si="2"/>
        <v>1.2315749479737839</v>
      </c>
      <c r="H34" s="69">
        <v>5447</v>
      </c>
      <c r="I34" s="87">
        <f t="shared" si="3"/>
        <v>4.7365522305856445</v>
      </c>
    </row>
    <row r="35" spans="1:9" ht="18" customHeight="1">
      <c r="A35" s="279"/>
      <c r="B35" s="279"/>
      <c r="C35" s="7"/>
      <c r="D35" s="30" t="s">
        <v>35</v>
      </c>
      <c r="E35" s="43"/>
      <c r="F35" s="69">
        <v>89764</v>
      </c>
      <c r="G35" s="77">
        <f t="shared" si="2"/>
        <v>19.377930522334573</v>
      </c>
      <c r="H35" s="69">
        <v>93442</v>
      </c>
      <c r="I35" s="87">
        <f t="shared" si="3"/>
        <v>-3.93613150403459</v>
      </c>
    </row>
    <row r="36" spans="1:9" ht="18" customHeight="1">
      <c r="A36" s="279"/>
      <c r="B36" s="279"/>
      <c r="C36" s="7"/>
      <c r="D36" s="30" t="s">
        <v>36</v>
      </c>
      <c r="E36" s="43"/>
      <c r="F36" s="69">
        <v>2181</v>
      </c>
      <c r="G36" s="77">
        <f t="shared" si="2"/>
        <v>0.47082646126745364</v>
      </c>
      <c r="H36" s="69">
        <v>1931</v>
      </c>
      <c r="I36" s="87">
        <f t="shared" si="3"/>
        <v>12.946659761781465</v>
      </c>
    </row>
    <row r="37" spans="1:9" ht="18" customHeight="1">
      <c r="A37" s="279"/>
      <c r="B37" s="279"/>
      <c r="C37" s="7"/>
      <c r="D37" s="30" t="s">
        <v>16</v>
      </c>
      <c r="E37" s="43"/>
      <c r="F37" s="69">
        <v>3212</v>
      </c>
      <c r="G37" s="77">
        <f t="shared" si="2"/>
        <v>0.6933950452045213</v>
      </c>
      <c r="H37" s="69">
        <v>2565</v>
      </c>
      <c r="I37" s="87">
        <f t="shared" si="3"/>
        <v>25.224171539961016</v>
      </c>
    </row>
    <row r="38" spans="1:9" ht="18" customHeight="1">
      <c r="A38" s="279"/>
      <c r="B38" s="279"/>
      <c r="C38" s="19"/>
      <c r="D38" s="30" t="s">
        <v>37</v>
      </c>
      <c r="E38" s="43"/>
      <c r="F38" s="69">
        <v>42018</v>
      </c>
      <c r="G38" s="77">
        <f t="shared" si="2"/>
        <v>9.070695208407091</v>
      </c>
      <c r="H38" s="69">
        <v>41995</v>
      </c>
      <c r="I38" s="87">
        <f t="shared" si="3"/>
        <v>0.05476842481246802</v>
      </c>
    </row>
    <row r="39" spans="1:9" ht="18" customHeight="1">
      <c r="A39" s="279"/>
      <c r="B39" s="279"/>
      <c r="C39" s="50" t="s">
        <v>17</v>
      </c>
      <c r="D39" s="51"/>
      <c r="E39" s="51"/>
      <c r="F39" s="65">
        <v>62088</v>
      </c>
      <c r="G39" s="75">
        <f t="shared" si="2"/>
        <v>13.40333485886</v>
      </c>
      <c r="H39" s="65">
        <v>69513</v>
      </c>
      <c r="I39" s="86">
        <f t="shared" si="3"/>
        <v>-10.681455267360063</v>
      </c>
    </row>
    <row r="40" spans="1:9" ht="18" customHeight="1">
      <c r="A40" s="279"/>
      <c r="B40" s="279"/>
      <c r="C40" s="7"/>
      <c r="D40" s="52" t="s">
        <v>18</v>
      </c>
      <c r="E40" s="53"/>
      <c r="F40" s="67">
        <v>56404</v>
      </c>
      <c r="G40" s="76">
        <f t="shared" si="2"/>
        <v>12.176293315602683</v>
      </c>
      <c r="H40" s="67">
        <v>63622</v>
      </c>
      <c r="I40" s="88">
        <f t="shared" si="3"/>
        <v>-11.345132186979345</v>
      </c>
    </row>
    <row r="41" spans="1:9" ht="18" customHeight="1">
      <c r="A41" s="279"/>
      <c r="B41" s="279"/>
      <c r="C41" s="7"/>
      <c r="D41" s="16"/>
      <c r="E41" s="103" t="s">
        <v>92</v>
      </c>
      <c r="F41" s="69">
        <v>30920</v>
      </c>
      <c r="G41" s="77">
        <f t="shared" si="2"/>
        <v>6.674898753961332</v>
      </c>
      <c r="H41" s="69">
        <v>29395</v>
      </c>
      <c r="I41" s="89">
        <f t="shared" si="3"/>
        <v>5.187957135567278</v>
      </c>
    </row>
    <row r="42" spans="1:9" ht="18" customHeight="1">
      <c r="A42" s="279"/>
      <c r="B42" s="279"/>
      <c r="C42" s="7"/>
      <c r="D42" s="33"/>
      <c r="E42" s="32" t="s">
        <v>38</v>
      </c>
      <c r="F42" s="69">
        <v>25484</v>
      </c>
      <c r="G42" s="77">
        <f t="shared" si="2"/>
        <v>5.5013945616413515</v>
      </c>
      <c r="H42" s="69">
        <v>34227</v>
      </c>
      <c r="I42" s="89">
        <f t="shared" si="3"/>
        <v>-25.54416104245186</v>
      </c>
    </row>
    <row r="43" spans="1:9" ht="18" customHeight="1">
      <c r="A43" s="279"/>
      <c r="B43" s="279"/>
      <c r="C43" s="7"/>
      <c r="D43" s="30" t="s">
        <v>39</v>
      </c>
      <c r="E43" s="54"/>
      <c r="F43" s="69">
        <v>5684</v>
      </c>
      <c r="G43" s="77">
        <f t="shared" si="2"/>
        <v>1.227041543257316</v>
      </c>
      <c r="H43" s="69">
        <v>5891</v>
      </c>
      <c r="I43" s="89">
        <f t="shared" si="3"/>
        <v>-3.513834663045323</v>
      </c>
    </row>
    <row r="44" spans="1:9" ht="18" customHeight="1">
      <c r="A44" s="279"/>
      <c r="B44" s="27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80"/>
      <c r="B45" s="280"/>
      <c r="C45" s="11" t="s">
        <v>19</v>
      </c>
      <c r="D45" s="12"/>
      <c r="E45" s="12"/>
      <c r="F45" s="74">
        <f>SUM(F28,F32,F39)</f>
        <v>463228</v>
      </c>
      <c r="G45" s="85">
        <f t="shared" si="2"/>
        <v>100</v>
      </c>
      <c r="H45" s="74">
        <f>SUM(H28,H32,H39)</f>
        <v>473427</v>
      </c>
      <c r="I45" s="85">
        <f t="shared" si="3"/>
        <v>-2.154292002779734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2" sqref="H1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90" t="s">
        <v>49</v>
      </c>
      <c r="B6" s="291"/>
      <c r="C6" s="291"/>
      <c r="D6" s="291"/>
      <c r="E6" s="292"/>
      <c r="F6" s="285" t="s">
        <v>253</v>
      </c>
      <c r="G6" s="286"/>
      <c r="H6" s="285" t="s">
        <v>254</v>
      </c>
      <c r="I6" s="286"/>
      <c r="J6" s="285" t="s">
        <v>255</v>
      </c>
      <c r="K6" s="286"/>
      <c r="L6" s="285" t="s">
        <v>252</v>
      </c>
      <c r="M6" s="286"/>
      <c r="N6" s="307"/>
      <c r="O6" s="308"/>
    </row>
    <row r="7" spans="1:15" ht="15.75" customHeight="1">
      <c r="A7" s="293"/>
      <c r="B7" s="294"/>
      <c r="C7" s="294"/>
      <c r="D7" s="294"/>
      <c r="E7" s="295"/>
      <c r="F7" s="108" t="s">
        <v>241</v>
      </c>
      <c r="G7" s="38" t="s">
        <v>2</v>
      </c>
      <c r="H7" s="108" t="s">
        <v>240</v>
      </c>
      <c r="I7" s="38" t="s">
        <v>2</v>
      </c>
      <c r="J7" s="108" t="s">
        <v>240</v>
      </c>
      <c r="K7" s="38" t="s">
        <v>2</v>
      </c>
      <c r="L7" s="108" t="s">
        <v>240</v>
      </c>
      <c r="M7" s="38" t="s">
        <v>2</v>
      </c>
      <c r="N7" s="108" t="s">
        <v>240</v>
      </c>
      <c r="O7" s="242" t="s">
        <v>2</v>
      </c>
    </row>
    <row r="8" spans="1:25" ht="15.75" customHeight="1">
      <c r="A8" s="302" t="s">
        <v>83</v>
      </c>
      <c r="B8" s="55" t="s">
        <v>50</v>
      </c>
      <c r="C8" s="56"/>
      <c r="D8" s="56"/>
      <c r="E8" s="93" t="s">
        <v>41</v>
      </c>
      <c r="F8" s="109">
        <f aca="true" t="shared" si="0" ref="F8:K8">SUM(F9:F10)</f>
        <v>4924.9</v>
      </c>
      <c r="G8" s="244">
        <f t="shared" si="0"/>
        <v>4888.7</v>
      </c>
      <c r="H8" s="109">
        <f t="shared" si="0"/>
        <v>814.5</v>
      </c>
      <c r="I8" s="244">
        <f t="shared" si="0"/>
        <v>896.8</v>
      </c>
      <c r="J8" s="109">
        <f t="shared" si="0"/>
        <v>21</v>
      </c>
      <c r="K8" s="244">
        <f t="shared" si="0"/>
        <v>19.5</v>
      </c>
      <c r="L8" s="109">
        <v>25026</v>
      </c>
      <c r="M8" s="244">
        <v>24207</v>
      </c>
      <c r="N8" s="109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03"/>
      <c r="B9" s="8"/>
      <c r="C9" s="30" t="s">
        <v>51</v>
      </c>
      <c r="D9" s="43"/>
      <c r="E9" s="91" t="s">
        <v>42</v>
      </c>
      <c r="F9" s="70">
        <v>4884.9</v>
      </c>
      <c r="G9" s="245">
        <v>4888.7</v>
      </c>
      <c r="H9" s="70">
        <v>814.5</v>
      </c>
      <c r="I9" s="245">
        <v>896.8</v>
      </c>
      <c r="J9" s="70">
        <v>21</v>
      </c>
      <c r="K9" s="245">
        <v>19.5</v>
      </c>
      <c r="L9" s="70">
        <v>25026</v>
      </c>
      <c r="M9" s="245">
        <v>24036</v>
      </c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03"/>
      <c r="B10" s="10"/>
      <c r="C10" s="30" t="s">
        <v>52</v>
      </c>
      <c r="D10" s="43"/>
      <c r="E10" s="91" t="s">
        <v>43</v>
      </c>
      <c r="F10" s="70">
        <v>40</v>
      </c>
      <c r="G10" s="273">
        <v>0</v>
      </c>
      <c r="H10" s="70">
        <v>0</v>
      </c>
      <c r="I10" s="273">
        <v>0</v>
      </c>
      <c r="J10" s="115">
        <v>0</v>
      </c>
      <c r="K10" s="115">
        <v>0</v>
      </c>
      <c r="L10" s="70">
        <v>0</v>
      </c>
      <c r="M10" s="245">
        <v>171</v>
      </c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03"/>
      <c r="B11" s="50" t="s">
        <v>53</v>
      </c>
      <c r="C11" s="63"/>
      <c r="D11" s="63"/>
      <c r="E11" s="90" t="s">
        <v>44</v>
      </c>
      <c r="F11" s="117">
        <f aca="true" t="shared" si="1" ref="F11:K11">SUM(F12:F13)</f>
        <v>4766.3</v>
      </c>
      <c r="G11" s="246">
        <f t="shared" si="1"/>
        <v>4696.4</v>
      </c>
      <c r="H11" s="117">
        <f t="shared" si="1"/>
        <v>672.3</v>
      </c>
      <c r="I11" s="246">
        <f t="shared" si="1"/>
        <v>784.1</v>
      </c>
      <c r="J11" s="117">
        <f t="shared" si="1"/>
        <v>17.8</v>
      </c>
      <c r="K11" s="246">
        <f t="shared" si="1"/>
        <v>17.7</v>
      </c>
      <c r="L11" s="117">
        <v>26064</v>
      </c>
      <c r="M11" s="246">
        <v>25472</v>
      </c>
      <c r="N11" s="117"/>
      <c r="O11" s="119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03"/>
      <c r="B12" s="7"/>
      <c r="C12" s="30" t="s">
        <v>54</v>
      </c>
      <c r="D12" s="43"/>
      <c r="E12" s="91" t="s">
        <v>45</v>
      </c>
      <c r="F12" s="70">
        <v>4766.3</v>
      </c>
      <c r="G12" s="245">
        <v>4696.4</v>
      </c>
      <c r="H12" s="117">
        <v>672.3</v>
      </c>
      <c r="I12" s="246">
        <v>784.1</v>
      </c>
      <c r="J12" s="117">
        <v>17.8</v>
      </c>
      <c r="K12" s="246">
        <v>17.7</v>
      </c>
      <c r="L12" s="70">
        <v>25899</v>
      </c>
      <c r="M12" s="245">
        <v>25313</v>
      </c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03"/>
      <c r="B13" s="8"/>
      <c r="C13" s="52" t="s">
        <v>55</v>
      </c>
      <c r="D13" s="53"/>
      <c r="E13" s="95" t="s">
        <v>46</v>
      </c>
      <c r="F13" s="67">
        <v>0</v>
      </c>
      <c r="G13" s="274">
        <v>0</v>
      </c>
      <c r="H13" s="115">
        <v>0</v>
      </c>
      <c r="I13" s="115">
        <v>0</v>
      </c>
      <c r="J13" s="115">
        <v>0</v>
      </c>
      <c r="K13" s="115">
        <v>0</v>
      </c>
      <c r="L13" s="68">
        <v>165</v>
      </c>
      <c r="M13" s="247">
        <v>159</v>
      </c>
      <c r="N13" s="68"/>
      <c r="O13" s="12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03"/>
      <c r="B14" s="44" t="s">
        <v>56</v>
      </c>
      <c r="C14" s="43"/>
      <c r="D14" s="43"/>
      <c r="E14" s="91" t="s">
        <v>97</v>
      </c>
      <c r="F14" s="69">
        <f aca="true" t="shared" si="2" ref="F14:K15">F9-F12</f>
        <v>118.59999999999945</v>
      </c>
      <c r="G14" s="248">
        <f t="shared" si="2"/>
        <v>192.30000000000018</v>
      </c>
      <c r="H14" s="69">
        <f t="shared" si="2"/>
        <v>142.20000000000005</v>
      </c>
      <c r="I14" s="248">
        <f t="shared" si="2"/>
        <v>112.69999999999993</v>
      </c>
      <c r="J14" s="69">
        <f t="shared" si="2"/>
        <v>3.1999999999999993</v>
      </c>
      <c r="K14" s="248">
        <f t="shared" si="2"/>
        <v>1.8000000000000007</v>
      </c>
      <c r="L14" s="69">
        <f aca="true" t="shared" si="3" ref="L14:O15">L9-L12</f>
        <v>-873</v>
      </c>
      <c r="M14" s="248">
        <f t="shared" si="3"/>
        <v>-1277</v>
      </c>
      <c r="N14" s="69">
        <f t="shared" si="3"/>
        <v>0</v>
      </c>
      <c r="O14" s="122">
        <f t="shared" si="3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03"/>
      <c r="B15" s="44" t="s">
        <v>57</v>
      </c>
      <c r="C15" s="43"/>
      <c r="D15" s="43"/>
      <c r="E15" s="91" t="s">
        <v>98</v>
      </c>
      <c r="F15" s="69">
        <f t="shared" si="2"/>
        <v>40</v>
      </c>
      <c r="G15" s="275">
        <v>0</v>
      </c>
      <c r="H15" s="69">
        <f t="shared" si="2"/>
        <v>0</v>
      </c>
      <c r="I15" s="275">
        <v>0</v>
      </c>
      <c r="J15" s="69">
        <f t="shared" si="2"/>
        <v>0</v>
      </c>
      <c r="K15" s="275">
        <v>0</v>
      </c>
      <c r="L15" s="69">
        <f t="shared" si="3"/>
        <v>-165</v>
      </c>
      <c r="M15" s="248">
        <f t="shared" si="3"/>
        <v>12</v>
      </c>
      <c r="N15" s="69">
        <f t="shared" si="3"/>
        <v>0</v>
      </c>
      <c r="O15" s="122">
        <f t="shared" si="3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03"/>
      <c r="B16" s="44" t="s">
        <v>58</v>
      </c>
      <c r="C16" s="43"/>
      <c r="D16" s="43"/>
      <c r="E16" s="91" t="s">
        <v>99</v>
      </c>
      <c r="F16" s="67">
        <f aca="true" t="shared" si="4" ref="F16:K16">F8-F11</f>
        <v>158.59999999999945</v>
      </c>
      <c r="G16" s="252">
        <f>G8-G11</f>
        <v>192.30000000000018</v>
      </c>
      <c r="H16" s="67">
        <f t="shared" si="4"/>
        <v>142.20000000000005</v>
      </c>
      <c r="I16" s="252">
        <f t="shared" si="4"/>
        <v>112.69999999999993</v>
      </c>
      <c r="J16" s="67">
        <f t="shared" si="4"/>
        <v>3.1999999999999993</v>
      </c>
      <c r="K16" s="252">
        <f t="shared" si="4"/>
        <v>1.8000000000000007</v>
      </c>
      <c r="L16" s="67">
        <f>L8-L11</f>
        <v>-1038</v>
      </c>
      <c r="M16" s="252">
        <f>M8-M11</f>
        <v>-1265</v>
      </c>
      <c r="N16" s="67">
        <f>N8-N11</f>
        <v>0</v>
      </c>
      <c r="O16" s="120">
        <f>O8-O11</f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03"/>
      <c r="B17" s="44" t="s">
        <v>59</v>
      </c>
      <c r="C17" s="43"/>
      <c r="D17" s="43"/>
      <c r="E17" s="34"/>
      <c r="F17" s="69">
        <v>0</v>
      </c>
      <c r="G17" s="275">
        <v>0</v>
      </c>
      <c r="H17" s="115">
        <v>0</v>
      </c>
      <c r="I17" s="115">
        <v>0</v>
      </c>
      <c r="J17" s="70">
        <v>32.7</v>
      </c>
      <c r="K17" s="273">
        <v>33.1</v>
      </c>
      <c r="L17" s="70">
        <v>21129</v>
      </c>
      <c r="M17" s="253">
        <v>20091</v>
      </c>
      <c r="N17" s="115"/>
      <c r="O17" s="123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04"/>
      <c r="B18" s="47" t="s">
        <v>60</v>
      </c>
      <c r="C18" s="31"/>
      <c r="D18" s="31"/>
      <c r="E18" s="17"/>
      <c r="F18" s="124">
        <v>0</v>
      </c>
      <c r="G18" s="124">
        <v>0</v>
      </c>
      <c r="H18" s="126">
        <v>0</v>
      </c>
      <c r="I18" s="126">
        <v>0</v>
      </c>
      <c r="J18" s="126">
        <v>0</v>
      </c>
      <c r="K18" s="126">
        <v>0</v>
      </c>
      <c r="L18" s="126"/>
      <c r="M18" s="249"/>
      <c r="N18" s="126"/>
      <c r="O18" s="127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03" t="s">
        <v>84</v>
      </c>
      <c r="B19" s="50" t="s">
        <v>61</v>
      </c>
      <c r="C19" s="51"/>
      <c r="D19" s="51"/>
      <c r="E19" s="96"/>
      <c r="F19" s="65">
        <v>0</v>
      </c>
      <c r="G19" s="65">
        <v>0</v>
      </c>
      <c r="H19" s="66">
        <v>732</v>
      </c>
      <c r="I19" s="250">
        <v>426</v>
      </c>
      <c r="J19" s="66">
        <v>0</v>
      </c>
      <c r="K19" s="250">
        <v>0</v>
      </c>
      <c r="L19" s="66">
        <v>1400</v>
      </c>
      <c r="M19" s="250">
        <v>2271</v>
      </c>
      <c r="N19" s="66"/>
      <c r="O19" s="129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03"/>
      <c r="B20" s="19"/>
      <c r="C20" s="30" t="s">
        <v>62</v>
      </c>
      <c r="D20" s="43"/>
      <c r="E20" s="91"/>
      <c r="F20" s="69">
        <v>0</v>
      </c>
      <c r="G20" s="69">
        <v>0</v>
      </c>
      <c r="H20" s="70">
        <v>732</v>
      </c>
      <c r="I20" s="245">
        <v>426</v>
      </c>
      <c r="J20" s="70">
        <v>0</v>
      </c>
      <c r="K20" s="245">
        <v>0</v>
      </c>
      <c r="L20" s="70">
        <v>443</v>
      </c>
      <c r="M20" s="245">
        <v>872</v>
      </c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03"/>
      <c r="B21" s="9" t="s">
        <v>63</v>
      </c>
      <c r="C21" s="63"/>
      <c r="D21" s="63"/>
      <c r="E21" s="90" t="s">
        <v>100</v>
      </c>
      <c r="F21" s="130">
        <v>0</v>
      </c>
      <c r="G21" s="276">
        <v>0</v>
      </c>
      <c r="H21" s="117">
        <v>732</v>
      </c>
      <c r="I21" s="246">
        <v>426</v>
      </c>
      <c r="J21" s="117">
        <v>0</v>
      </c>
      <c r="K21" s="246">
        <v>0</v>
      </c>
      <c r="L21" s="117">
        <v>1400</v>
      </c>
      <c r="M21" s="246">
        <v>2271</v>
      </c>
      <c r="N21" s="117"/>
      <c r="O21" s="119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03"/>
      <c r="B22" s="50" t="s">
        <v>64</v>
      </c>
      <c r="C22" s="51"/>
      <c r="D22" s="51"/>
      <c r="E22" s="96" t="s">
        <v>101</v>
      </c>
      <c r="F22" s="65">
        <v>4971.2</v>
      </c>
      <c r="G22" s="277">
        <v>3959.6</v>
      </c>
      <c r="H22" s="66">
        <v>1022.3</v>
      </c>
      <c r="I22" s="250">
        <v>729.4</v>
      </c>
      <c r="J22" s="66">
        <v>40</v>
      </c>
      <c r="K22" s="250">
        <v>23</v>
      </c>
      <c r="L22" s="66">
        <v>2229</v>
      </c>
      <c r="M22" s="250">
        <v>2835</v>
      </c>
      <c r="N22" s="66"/>
      <c r="O22" s="129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03"/>
      <c r="B23" s="7" t="s">
        <v>65</v>
      </c>
      <c r="C23" s="52" t="s">
        <v>66</v>
      </c>
      <c r="D23" s="53"/>
      <c r="E23" s="95"/>
      <c r="F23" s="67">
        <v>493.7</v>
      </c>
      <c r="G23" s="252">
        <v>528.8</v>
      </c>
      <c r="H23" s="68">
        <v>50.5</v>
      </c>
      <c r="I23" s="247">
        <v>49.4</v>
      </c>
      <c r="J23" s="68">
        <v>0</v>
      </c>
      <c r="K23" s="247">
        <v>0</v>
      </c>
      <c r="L23" s="68">
        <v>1514</v>
      </c>
      <c r="M23" s="247">
        <v>1447</v>
      </c>
      <c r="N23" s="68"/>
      <c r="O23" s="12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03"/>
      <c r="B24" s="44" t="s">
        <v>102</v>
      </c>
      <c r="C24" s="43"/>
      <c r="D24" s="43"/>
      <c r="E24" s="91" t="s">
        <v>103</v>
      </c>
      <c r="F24" s="69">
        <f aca="true" t="shared" si="5" ref="F24:K24">F21-F22</f>
        <v>-4971.2</v>
      </c>
      <c r="G24" s="248">
        <f t="shared" si="5"/>
        <v>-3959.6</v>
      </c>
      <c r="H24" s="69">
        <f t="shared" si="5"/>
        <v>-290.29999999999995</v>
      </c>
      <c r="I24" s="248">
        <f t="shared" si="5"/>
        <v>-303.4</v>
      </c>
      <c r="J24" s="69">
        <f t="shared" si="5"/>
        <v>-40</v>
      </c>
      <c r="K24" s="248">
        <f t="shared" si="5"/>
        <v>-23</v>
      </c>
      <c r="L24" s="69">
        <f>L21-L22</f>
        <v>-829</v>
      </c>
      <c r="M24" s="248">
        <f>M21-M22</f>
        <v>-564</v>
      </c>
      <c r="N24" s="69">
        <f>N21-N22</f>
        <v>0</v>
      </c>
      <c r="O24" s="122">
        <f>O21-O22</f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03"/>
      <c r="B25" s="101" t="s">
        <v>67</v>
      </c>
      <c r="C25" s="53"/>
      <c r="D25" s="53"/>
      <c r="E25" s="305" t="s">
        <v>104</v>
      </c>
      <c r="F25" s="316">
        <v>4971.2</v>
      </c>
      <c r="G25" s="318">
        <v>3959.6</v>
      </c>
      <c r="H25" s="313">
        <v>290.3</v>
      </c>
      <c r="I25" s="315">
        <v>303.4</v>
      </c>
      <c r="J25" s="313">
        <v>40</v>
      </c>
      <c r="K25" s="315">
        <v>23</v>
      </c>
      <c r="L25" s="313">
        <v>829</v>
      </c>
      <c r="M25" s="315">
        <v>564</v>
      </c>
      <c r="N25" s="313"/>
      <c r="O25" s="32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03"/>
      <c r="B26" s="9" t="s">
        <v>68</v>
      </c>
      <c r="C26" s="63"/>
      <c r="D26" s="63"/>
      <c r="E26" s="306"/>
      <c r="F26" s="317"/>
      <c r="G26" s="317"/>
      <c r="H26" s="314"/>
      <c r="I26" s="314"/>
      <c r="J26" s="314"/>
      <c r="K26" s="314"/>
      <c r="L26" s="314"/>
      <c r="M26" s="314"/>
      <c r="N26" s="314"/>
      <c r="O26" s="322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04"/>
      <c r="B27" s="47" t="s">
        <v>105</v>
      </c>
      <c r="C27" s="31"/>
      <c r="D27" s="31"/>
      <c r="E27" s="92" t="s">
        <v>106</v>
      </c>
      <c r="F27" s="73">
        <f aca="true" t="shared" si="6" ref="F27:K27">F24+F25</f>
        <v>0</v>
      </c>
      <c r="G27" s="251">
        <f t="shared" si="6"/>
        <v>0</v>
      </c>
      <c r="H27" s="73">
        <f t="shared" si="6"/>
        <v>0</v>
      </c>
      <c r="I27" s="251">
        <f t="shared" si="6"/>
        <v>0</v>
      </c>
      <c r="J27" s="73">
        <f t="shared" si="6"/>
        <v>0</v>
      </c>
      <c r="K27" s="251">
        <f t="shared" si="6"/>
        <v>0</v>
      </c>
      <c r="L27" s="73">
        <f>L24+L25</f>
        <v>0</v>
      </c>
      <c r="M27" s="251">
        <f>M24+M25</f>
        <v>0</v>
      </c>
      <c r="N27" s="73">
        <f>N24+N25</f>
        <v>0</v>
      </c>
      <c r="O27" s="132">
        <f>O24+O25</f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33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7" ht="15.75" customHeight="1">
      <c r="A29" s="31"/>
      <c r="F29" s="111"/>
      <c r="G29" s="111"/>
      <c r="H29" s="111"/>
      <c r="I29" s="111"/>
      <c r="J29" s="134"/>
      <c r="K29" s="134"/>
      <c r="L29" s="134"/>
      <c r="M29" s="134"/>
      <c r="N29" s="133"/>
      <c r="O29" s="111"/>
      <c r="P29" s="111"/>
      <c r="Q29" s="134" t="s">
        <v>107</v>
      </c>
      <c r="R29" s="111"/>
      <c r="S29" s="111"/>
      <c r="T29" s="111"/>
      <c r="U29" s="111"/>
      <c r="V29" s="111"/>
      <c r="W29" s="111"/>
      <c r="X29" s="111"/>
      <c r="Y29" s="111"/>
      <c r="Z29" s="111"/>
      <c r="AA29" s="134"/>
    </row>
    <row r="30" spans="1:27" ht="15.75" customHeight="1">
      <c r="A30" s="296" t="s">
        <v>69</v>
      </c>
      <c r="B30" s="297"/>
      <c r="C30" s="297"/>
      <c r="D30" s="297"/>
      <c r="E30" s="298"/>
      <c r="F30" s="319" t="s">
        <v>256</v>
      </c>
      <c r="G30" s="320"/>
      <c r="H30" s="319" t="s">
        <v>257</v>
      </c>
      <c r="I30" s="320"/>
      <c r="J30" s="319" t="s">
        <v>258</v>
      </c>
      <c r="K30" s="320"/>
      <c r="L30" s="319" t="s">
        <v>259</v>
      </c>
      <c r="M30" s="320"/>
      <c r="N30" s="319" t="s">
        <v>260</v>
      </c>
      <c r="O30" s="320"/>
      <c r="P30" s="319" t="s">
        <v>261</v>
      </c>
      <c r="Q30" s="320"/>
      <c r="R30" s="135"/>
      <c r="S30" s="133"/>
      <c r="T30" s="135"/>
      <c r="U30" s="133"/>
      <c r="V30" s="135"/>
      <c r="W30" s="133"/>
      <c r="X30" s="135"/>
      <c r="Y30" s="133"/>
      <c r="Z30" s="135"/>
      <c r="AA30" s="133"/>
    </row>
    <row r="31" spans="1:27" ht="15.75" customHeight="1">
      <c r="A31" s="299"/>
      <c r="B31" s="300"/>
      <c r="C31" s="300"/>
      <c r="D31" s="300"/>
      <c r="E31" s="301"/>
      <c r="F31" s="108" t="s">
        <v>240</v>
      </c>
      <c r="G31" s="136" t="s">
        <v>2</v>
      </c>
      <c r="H31" s="108" t="s">
        <v>240</v>
      </c>
      <c r="I31" s="136" t="s">
        <v>2</v>
      </c>
      <c r="J31" s="108" t="s">
        <v>240</v>
      </c>
      <c r="K31" s="137" t="s">
        <v>2</v>
      </c>
      <c r="L31" s="108" t="s">
        <v>240</v>
      </c>
      <c r="M31" s="137" t="s">
        <v>2</v>
      </c>
      <c r="N31" s="108" t="s">
        <v>240</v>
      </c>
      <c r="O31" s="136" t="s">
        <v>2</v>
      </c>
      <c r="P31" s="108" t="s">
        <v>240</v>
      </c>
      <c r="Q31" s="138" t="s">
        <v>2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1:27" ht="15.75" customHeight="1">
      <c r="A32" s="302" t="s">
        <v>85</v>
      </c>
      <c r="B32" s="55" t="s">
        <v>50</v>
      </c>
      <c r="C32" s="56"/>
      <c r="D32" s="56"/>
      <c r="E32" s="15" t="s">
        <v>41</v>
      </c>
      <c r="F32" s="66">
        <v>1652</v>
      </c>
      <c r="G32" s="140">
        <v>973</v>
      </c>
      <c r="H32" s="109">
        <v>237</v>
      </c>
      <c r="I32" s="244">
        <v>244</v>
      </c>
      <c r="J32" s="66">
        <v>19</v>
      </c>
      <c r="K32" s="244">
        <v>13</v>
      </c>
      <c r="L32" s="66">
        <v>16</v>
      </c>
      <c r="M32" s="250">
        <f>20+5+17</f>
        <v>42</v>
      </c>
      <c r="N32" s="66">
        <v>41</v>
      </c>
      <c r="O32" s="140">
        <v>41</v>
      </c>
      <c r="P32" s="109">
        <v>228</v>
      </c>
      <c r="Q32" s="141">
        <v>236</v>
      </c>
      <c r="R32" s="140"/>
      <c r="S32" s="140"/>
      <c r="T32" s="140"/>
      <c r="U32" s="140"/>
      <c r="V32" s="142"/>
      <c r="W32" s="142"/>
      <c r="X32" s="140"/>
      <c r="Y32" s="140"/>
      <c r="Z32" s="142"/>
      <c r="AA32" s="142"/>
    </row>
    <row r="33" spans="1:27" ht="15.75" customHeight="1">
      <c r="A33" s="309"/>
      <c r="B33" s="8"/>
      <c r="C33" s="52" t="s">
        <v>70</v>
      </c>
      <c r="D33" s="53"/>
      <c r="E33" s="99"/>
      <c r="F33" s="68">
        <v>760</v>
      </c>
      <c r="G33" s="143">
        <v>732</v>
      </c>
      <c r="H33" s="68">
        <v>127</v>
      </c>
      <c r="I33" s="247">
        <v>116</v>
      </c>
      <c r="J33" s="68">
        <v>10</v>
      </c>
      <c r="K33" s="247">
        <v>9</v>
      </c>
      <c r="L33" s="68">
        <v>0</v>
      </c>
      <c r="M33" s="247">
        <v>0</v>
      </c>
      <c r="N33" s="68">
        <v>0</v>
      </c>
      <c r="O33" s="143">
        <v>0</v>
      </c>
      <c r="P33" s="68">
        <v>212</v>
      </c>
      <c r="Q33" s="120">
        <v>212</v>
      </c>
      <c r="R33" s="140"/>
      <c r="S33" s="140"/>
      <c r="T33" s="140"/>
      <c r="U33" s="140"/>
      <c r="V33" s="142"/>
      <c r="W33" s="142"/>
      <c r="X33" s="140"/>
      <c r="Y33" s="140"/>
      <c r="Z33" s="142"/>
      <c r="AA33" s="142"/>
    </row>
    <row r="34" spans="1:27" ht="15.75" customHeight="1">
      <c r="A34" s="309"/>
      <c r="B34" s="8"/>
      <c r="C34" s="24"/>
      <c r="D34" s="30" t="s">
        <v>71</v>
      </c>
      <c r="E34" s="94"/>
      <c r="F34" s="70">
        <v>0</v>
      </c>
      <c r="G34" s="112">
        <v>0</v>
      </c>
      <c r="H34" s="70">
        <v>127</v>
      </c>
      <c r="I34" s="245">
        <v>116</v>
      </c>
      <c r="J34" s="70">
        <v>10</v>
      </c>
      <c r="K34" s="245">
        <v>9</v>
      </c>
      <c r="L34" s="70">
        <v>0</v>
      </c>
      <c r="M34" s="245">
        <v>0</v>
      </c>
      <c r="N34" s="70">
        <v>0</v>
      </c>
      <c r="O34" s="112">
        <v>0</v>
      </c>
      <c r="P34" s="70">
        <v>212</v>
      </c>
      <c r="Q34" s="122">
        <v>212</v>
      </c>
      <c r="R34" s="140"/>
      <c r="S34" s="140"/>
      <c r="T34" s="140"/>
      <c r="U34" s="140"/>
      <c r="V34" s="142"/>
      <c r="W34" s="142"/>
      <c r="X34" s="140"/>
      <c r="Y34" s="140"/>
      <c r="Z34" s="142"/>
      <c r="AA34" s="142"/>
    </row>
    <row r="35" spans="1:27" ht="15.75" customHeight="1">
      <c r="A35" s="309"/>
      <c r="B35" s="10"/>
      <c r="C35" s="62" t="s">
        <v>72</v>
      </c>
      <c r="D35" s="63"/>
      <c r="E35" s="100"/>
      <c r="F35" s="117">
        <v>892</v>
      </c>
      <c r="G35" s="118">
        <v>242</v>
      </c>
      <c r="H35" s="117">
        <v>110</v>
      </c>
      <c r="I35" s="246">
        <v>128</v>
      </c>
      <c r="J35" s="117">
        <v>9</v>
      </c>
      <c r="K35" s="254">
        <v>4</v>
      </c>
      <c r="L35" s="117">
        <v>16</v>
      </c>
      <c r="M35" s="246">
        <f>20+5+17</f>
        <v>42</v>
      </c>
      <c r="N35" s="117">
        <v>41</v>
      </c>
      <c r="O35" s="118">
        <v>41</v>
      </c>
      <c r="P35" s="117">
        <v>16</v>
      </c>
      <c r="Q35" s="131">
        <v>24</v>
      </c>
      <c r="R35" s="140"/>
      <c r="S35" s="140"/>
      <c r="T35" s="140"/>
      <c r="U35" s="140"/>
      <c r="V35" s="142"/>
      <c r="W35" s="142"/>
      <c r="X35" s="140"/>
      <c r="Y35" s="140"/>
      <c r="Z35" s="142"/>
      <c r="AA35" s="142"/>
    </row>
    <row r="36" spans="1:27" ht="15.75" customHeight="1">
      <c r="A36" s="309"/>
      <c r="B36" s="50" t="s">
        <v>53</v>
      </c>
      <c r="C36" s="51"/>
      <c r="D36" s="51"/>
      <c r="E36" s="15" t="s">
        <v>42</v>
      </c>
      <c r="F36" s="65">
        <v>1436</v>
      </c>
      <c r="G36" s="120">
        <v>1490</v>
      </c>
      <c r="H36" s="66">
        <v>275</v>
      </c>
      <c r="I36" s="250">
        <v>289</v>
      </c>
      <c r="J36" s="66">
        <v>19</v>
      </c>
      <c r="K36" s="250">
        <v>4</v>
      </c>
      <c r="L36" s="66">
        <v>24</v>
      </c>
      <c r="M36" s="250">
        <f>21+5+226</f>
        <v>252</v>
      </c>
      <c r="N36" s="66">
        <v>22</v>
      </c>
      <c r="O36" s="140">
        <v>30</v>
      </c>
      <c r="P36" s="66">
        <v>198</v>
      </c>
      <c r="Q36" s="128">
        <v>199</v>
      </c>
      <c r="R36" s="140"/>
      <c r="S36" s="140"/>
      <c r="T36" s="140"/>
      <c r="U36" s="140"/>
      <c r="V36" s="140"/>
      <c r="W36" s="140"/>
      <c r="X36" s="140"/>
      <c r="Y36" s="140"/>
      <c r="Z36" s="142"/>
      <c r="AA36" s="142"/>
    </row>
    <row r="37" spans="1:27" ht="15.75" customHeight="1">
      <c r="A37" s="309"/>
      <c r="B37" s="8"/>
      <c r="C37" s="30" t="s">
        <v>73</v>
      </c>
      <c r="D37" s="43"/>
      <c r="E37" s="94"/>
      <c r="F37" s="69">
        <v>768</v>
      </c>
      <c r="G37" s="122">
        <v>909</v>
      </c>
      <c r="H37" s="70">
        <v>195</v>
      </c>
      <c r="I37" s="245">
        <v>205</v>
      </c>
      <c r="J37" s="70">
        <v>19</v>
      </c>
      <c r="K37" s="245">
        <v>4</v>
      </c>
      <c r="L37" s="70">
        <v>2</v>
      </c>
      <c r="M37" s="245">
        <f>2+2+226</f>
        <v>230</v>
      </c>
      <c r="N37" s="70">
        <v>15</v>
      </c>
      <c r="O37" s="112">
        <v>15</v>
      </c>
      <c r="P37" s="70">
        <v>169</v>
      </c>
      <c r="Q37" s="122">
        <v>170</v>
      </c>
      <c r="R37" s="140"/>
      <c r="S37" s="140"/>
      <c r="T37" s="140"/>
      <c r="U37" s="140"/>
      <c r="V37" s="140"/>
      <c r="W37" s="140"/>
      <c r="X37" s="140"/>
      <c r="Y37" s="140"/>
      <c r="Z37" s="142"/>
      <c r="AA37" s="142"/>
    </row>
    <row r="38" spans="1:27" ht="15.75" customHeight="1">
      <c r="A38" s="309"/>
      <c r="B38" s="10"/>
      <c r="C38" s="30" t="s">
        <v>74</v>
      </c>
      <c r="D38" s="43"/>
      <c r="E38" s="94"/>
      <c r="F38" s="69">
        <v>668</v>
      </c>
      <c r="G38" s="122">
        <v>582</v>
      </c>
      <c r="H38" s="70">
        <v>80</v>
      </c>
      <c r="I38" s="245">
        <v>84</v>
      </c>
      <c r="J38" s="70">
        <v>0</v>
      </c>
      <c r="K38" s="245">
        <v>0</v>
      </c>
      <c r="L38" s="70">
        <v>22</v>
      </c>
      <c r="M38" s="245">
        <f>19+3</f>
        <v>22</v>
      </c>
      <c r="N38" s="70">
        <v>7</v>
      </c>
      <c r="O38" s="112">
        <v>14</v>
      </c>
      <c r="P38" s="70">
        <v>29</v>
      </c>
      <c r="Q38" s="122">
        <v>29</v>
      </c>
      <c r="R38" s="140"/>
      <c r="S38" s="140"/>
      <c r="T38" s="142"/>
      <c r="U38" s="142"/>
      <c r="V38" s="140"/>
      <c r="W38" s="140"/>
      <c r="X38" s="140"/>
      <c r="Y38" s="140"/>
      <c r="Z38" s="142"/>
      <c r="AA38" s="142"/>
    </row>
    <row r="39" spans="1:27" ht="15.75" customHeight="1">
      <c r="A39" s="310"/>
      <c r="B39" s="11" t="s">
        <v>75</v>
      </c>
      <c r="C39" s="12"/>
      <c r="D39" s="12"/>
      <c r="E39" s="98" t="s">
        <v>108</v>
      </c>
      <c r="F39" s="73">
        <v>216</v>
      </c>
      <c r="G39" s="132">
        <v>-517</v>
      </c>
      <c r="H39" s="73">
        <f aca="true" t="shared" si="7" ref="H39:M39">H32-H36</f>
        <v>-38</v>
      </c>
      <c r="I39" s="251">
        <f t="shared" si="7"/>
        <v>-45</v>
      </c>
      <c r="J39" s="73">
        <f>J32-J36</f>
        <v>0</v>
      </c>
      <c r="K39" s="251">
        <f t="shared" si="7"/>
        <v>9</v>
      </c>
      <c r="L39" s="73">
        <f t="shared" si="7"/>
        <v>-8</v>
      </c>
      <c r="M39" s="251">
        <f t="shared" si="7"/>
        <v>-210</v>
      </c>
      <c r="N39" s="73">
        <v>19</v>
      </c>
      <c r="O39" s="132">
        <v>11</v>
      </c>
      <c r="P39" s="73">
        <v>30</v>
      </c>
      <c r="Q39" s="132">
        <v>37</v>
      </c>
      <c r="R39" s="140"/>
      <c r="S39" s="140"/>
      <c r="T39" s="140"/>
      <c r="U39" s="140"/>
      <c r="V39" s="140"/>
      <c r="W39" s="140"/>
      <c r="X39" s="140"/>
      <c r="Y39" s="140"/>
      <c r="Z39" s="142"/>
      <c r="AA39" s="142"/>
    </row>
    <row r="40" spans="1:27" ht="15.75" customHeight="1">
      <c r="A40" s="302" t="s">
        <v>86</v>
      </c>
      <c r="B40" s="50" t="s">
        <v>76</v>
      </c>
      <c r="C40" s="51"/>
      <c r="D40" s="51"/>
      <c r="E40" s="15" t="s">
        <v>44</v>
      </c>
      <c r="F40" s="65">
        <v>1331</v>
      </c>
      <c r="G40" s="128">
        <v>8039</v>
      </c>
      <c r="H40" s="66">
        <v>935</v>
      </c>
      <c r="I40" s="250">
        <v>371</v>
      </c>
      <c r="J40" s="66">
        <v>0</v>
      </c>
      <c r="K40" s="250">
        <v>0</v>
      </c>
      <c r="L40" s="66">
        <v>153</v>
      </c>
      <c r="M40" s="250">
        <f>2726+50+221</f>
        <v>2997</v>
      </c>
      <c r="N40" s="66">
        <v>283</v>
      </c>
      <c r="O40" s="140">
        <v>430</v>
      </c>
      <c r="P40" s="66">
        <v>314</v>
      </c>
      <c r="Q40" s="128">
        <v>351</v>
      </c>
      <c r="R40" s="140"/>
      <c r="S40" s="140"/>
      <c r="T40" s="140"/>
      <c r="U40" s="140"/>
      <c r="V40" s="142"/>
      <c r="W40" s="142"/>
      <c r="X40" s="142"/>
      <c r="Y40" s="142"/>
      <c r="Z40" s="140"/>
      <c r="AA40" s="140"/>
    </row>
    <row r="41" spans="1:27" ht="15.75" customHeight="1">
      <c r="A41" s="311"/>
      <c r="B41" s="10"/>
      <c r="C41" s="30" t="s">
        <v>77</v>
      </c>
      <c r="D41" s="43"/>
      <c r="E41" s="94"/>
      <c r="F41" s="145">
        <v>346</v>
      </c>
      <c r="G41" s="146">
        <v>211</v>
      </c>
      <c r="H41" s="144">
        <v>472</v>
      </c>
      <c r="I41" s="254">
        <v>20</v>
      </c>
      <c r="J41" s="70">
        <v>0</v>
      </c>
      <c r="K41" s="245">
        <v>0</v>
      </c>
      <c r="L41" s="70">
        <v>60</v>
      </c>
      <c r="M41" s="245">
        <v>270</v>
      </c>
      <c r="N41" s="70">
        <v>0</v>
      </c>
      <c r="O41" s="112">
        <v>0</v>
      </c>
      <c r="P41" s="70">
        <v>0</v>
      </c>
      <c r="Q41" s="122">
        <v>0</v>
      </c>
      <c r="R41" s="142"/>
      <c r="S41" s="142"/>
      <c r="T41" s="142"/>
      <c r="U41" s="142"/>
      <c r="V41" s="142"/>
      <c r="W41" s="142"/>
      <c r="X41" s="142"/>
      <c r="Y41" s="142"/>
      <c r="Z41" s="140"/>
      <c r="AA41" s="140"/>
    </row>
    <row r="42" spans="1:27" ht="15.75" customHeight="1">
      <c r="A42" s="311"/>
      <c r="B42" s="50" t="s">
        <v>64</v>
      </c>
      <c r="C42" s="51"/>
      <c r="D42" s="51"/>
      <c r="E42" s="15" t="s">
        <v>45</v>
      </c>
      <c r="F42" s="65">
        <v>1629</v>
      </c>
      <c r="G42" s="128">
        <v>7564</v>
      </c>
      <c r="H42" s="66">
        <v>961</v>
      </c>
      <c r="I42" s="250">
        <v>326</v>
      </c>
      <c r="J42" s="66">
        <v>10</v>
      </c>
      <c r="K42" s="250">
        <v>9</v>
      </c>
      <c r="L42" s="66">
        <v>145</v>
      </c>
      <c r="M42" s="250">
        <f>2725+50</f>
        <v>2775</v>
      </c>
      <c r="N42" s="66">
        <v>302</v>
      </c>
      <c r="O42" s="140">
        <v>441</v>
      </c>
      <c r="P42" s="66">
        <v>344</v>
      </c>
      <c r="Q42" s="128">
        <v>388</v>
      </c>
      <c r="R42" s="140"/>
      <c r="S42" s="140"/>
      <c r="T42" s="140"/>
      <c r="U42" s="140"/>
      <c r="V42" s="142"/>
      <c r="W42" s="142"/>
      <c r="X42" s="140"/>
      <c r="Y42" s="140"/>
      <c r="Z42" s="140"/>
      <c r="AA42" s="140"/>
    </row>
    <row r="43" spans="1:27" ht="15.75" customHeight="1">
      <c r="A43" s="311"/>
      <c r="B43" s="10"/>
      <c r="C43" s="30" t="s">
        <v>78</v>
      </c>
      <c r="D43" s="43"/>
      <c r="E43" s="94"/>
      <c r="F43" s="69">
        <v>464</v>
      </c>
      <c r="G43" s="122">
        <v>6567</v>
      </c>
      <c r="H43" s="70">
        <v>383</v>
      </c>
      <c r="I43" s="245">
        <v>265</v>
      </c>
      <c r="J43" s="70">
        <v>10</v>
      </c>
      <c r="K43" s="254">
        <v>0</v>
      </c>
      <c r="L43" s="70">
        <v>0</v>
      </c>
      <c r="M43" s="245">
        <f>368+50</f>
        <v>418</v>
      </c>
      <c r="N43" s="70">
        <v>302</v>
      </c>
      <c r="O43" s="112">
        <v>441</v>
      </c>
      <c r="P43" s="70">
        <v>341</v>
      </c>
      <c r="Q43" s="122">
        <v>376</v>
      </c>
      <c r="R43" s="140"/>
      <c r="S43" s="140"/>
      <c r="T43" s="142"/>
      <c r="U43" s="140"/>
      <c r="V43" s="142"/>
      <c r="W43" s="142"/>
      <c r="X43" s="140"/>
      <c r="Y43" s="140"/>
      <c r="Z43" s="142"/>
      <c r="AA43" s="142"/>
    </row>
    <row r="44" spans="1:27" ht="15.75" customHeight="1">
      <c r="A44" s="312"/>
      <c r="B44" s="47" t="s">
        <v>75</v>
      </c>
      <c r="C44" s="31"/>
      <c r="D44" s="31"/>
      <c r="E44" s="98" t="s">
        <v>109</v>
      </c>
      <c r="F44" s="124">
        <v>-298</v>
      </c>
      <c r="G44" s="125">
        <v>475</v>
      </c>
      <c r="H44" s="124">
        <f aca="true" t="shared" si="8" ref="H44:Q44">H40-H42</f>
        <v>-26</v>
      </c>
      <c r="I44" s="255">
        <f t="shared" si="8"/>
        <v>45</v>
      </c>
      <c r="J44" s="124">
        <f>J40-J42</f>
        <v>-10</v>
      </c>
      <c r="K44" s="255">
        <f t="shared" si="8"/>
        <v>-9</v>
      </c>
      <c r="L44" s="124">
        <f t="shared" si="8"/>
        <v>8</v>
      </c>
      <c r="M44" s="255">
        <f t="shared" si="8"/>
        <v>222</v>
      </c>
      <c r="N44" s="124">
        <f t="shared" si="8"/>
        <v>-19</v>
      </c>
      <c r="O44" s="125">
        <f t="shared" si="8"/>
        <v>-11</v>
      </c>
      <c r="P44" s="124">
        <f t="shared" si="8"/>
        <v>-30</v>
      </c>
      <c r="Q44" s="125">
        <f t="shared" si="8"/>
        <v>-37</v>
      </c>
      <c r="R44" s="142"/>
      <c r="S44" s="142"/>
      <c r="T44" s="140"/>
      <c r="U44" s="140"/>
      <c r="V44" s="142"/>
      <c r="W44" s="142"/>
      <c r="X44" s="140"/>
      <c r="Y44" s="140"/>
      <c r="Z44" s="140"/>
      <c r="AA44" s="140"/>
    </row>
    <row r="45" spans="1:27" ht="15.75" customHeight="1">
      <c r="A45" s="287" t="s">
        <v>87</v>
      </c>
      <c r="B45" s="25" t="s">
        <v>79</v>
      </c>
      <c r="C45" s="20"/>
      <c r="D45" s="20"/>
      <c r="E45" s="97" t="s">
        <v>110</v>
      </c>
      <c r="F45" s="147">
        <v>-82</v>
      </c>
      <c r="G45" s="148">
        <v>-42</v>
      </c>
      <c r="H45" s="147">
        <f aca="true" t="shared" si="9" ref="H45:M45">H39+H44</f>
        <v>-64</v>
      </c>
      <c r="I45" s="256">
        <f t="shared" si="9"/>
        <v>0</v>
      </c>
      <c r="J45" s="147">
        <f>J39+J44</f>
        <v>-10</v>
      </c>
      <c r="K45" s="256">
        <f t="shared" si="9"/>
        <v>0</v>
      </c>
      <c r="L45" s="147">
        <f t="shared" si="9"/>
        <v>0</v>
      </c>
      <c r="M45" s="256">
        <f t="shared" si="9"/>
        <v>12</v>
      </c>
      <c r="N45" s="147">
        <v>0</v>
      </c>
      <c r="O45" s="148">
        <v>0</v>
      </c>
      <c r="P45" s="147">
        <v>0</v>
      </c>
      <c r="Q45" s="148">
        <v>0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spans="1:27" ht="15.75" customHeight="1">
      <c r="A46" s="288"/>
      <c r="B46" s="44" t="s">
        <v>80</v>
      </c>
      <c r="C46" s="43"/>
      <c r="D46" s="43"/>
      <c r="E46" s="43"/>
      <c r="F46" s="145">
        <v>0</v>
      </c>
      <c r="G46" s="146">
        <v>0</v>
      </c>
      <c r="H46" s="144">
        <v>0</v>
      </c>
      <c r="I46" s="254">
        <v>0</v>
      </c>
      <c r="J46" s="70">
        <v>0</v>
      </c>
      <c r="K46" s="254">
        <v>0</v>
      </c>
      <c r="L46" s="70">
        <v>0</v>
      </c>
      <c r="M46" s="245">
        <v>14</v>
      </c>
      <c r="N46" s="70">
        <v>0</v>
      </c>
      <c r="O46" s="112">
        <v>0</v>
      </c>
      <c r="P46" s="144">
        <v>0</v>
      </c>
      <c r="Q46" s="123">
        <v>0</v>
      </c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5.75" customHeight="1">
      <c r="A47" s="288"/>
      <c r="B47" s="44" t="s">
        <v>81</v>
      </c>
      <c r="C47" s="43"/>
      <c r="D47" s="43"/>
      <c r="E47" s="43"/>
      <c r="F47" s="69">
        <v>1</v>
      </c>
      <c r="G47" s="122">
        <v>2</v>
      </c>
      <c r="H47" s="70">
        <v>0</v>
      </c>
      <c r="I47" s="245">
        <v>0</v>
      </c>
      <c r="J47" s="70">
        <v>0</v>
      </c>
      <c r="K47" s="245">
        <v>0</v>
      </c>
      <c r="L47" s="70">
        <v>0</v>
      </c>
      <c r="M47" s="245">
        <v>-2</v>
      </c>
      <c r="N47" s="70">
        <v>0</v>
      </c>
      <c r="O47" s="112">
        <v>0</v>
      </c>
      <c r="P47" s="70">
        <v>0</v>
      </c>
      <c r="Q47" s="122">
        <v>0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5.75" customHeight="1">
      <c r="A48" s="289"/>
      <c r="B48" s="47" t="s">
        <v>82</v>
      </c>
      <c r="C48" s="31"/>
      <c r="D48" s="31"/>
      <c r="E48" s="31"/>
      <c r="F48" s="74">
        <v>1</v>
      </c>
      <c r="G48" s="149">
        <v>2</v>
      </c>
      <c r="H48" s="74">
        <v>0</v>
      </c>
      <c r="I48" s="257">
        <v>0</v>
      </c>
      <c r="J48" s="74">
        <v>0</v>
      </c>
      <c r="K48" s="257">
        <v>0</v>
      </c>
      <c r="L48" s="74">
        <v>0</v>
      </c>
      <c r="M48" s="257">
        <v>-2</v>
      </c>
      <c r="N48" s="74">
        <v>0</v>
      </c>
      <c r="O48" s="149">
        <v>0</v>
      </c>
      <c r="P48" s="74">
        <v>0</v>
      </c>
      <c r="Q48" s="132">
        <v>0</v>
      </c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9">
    <mergeCell ref="P30:Q30"/>
    <mergeCell ref="F30:G30"/>
    <mergeCell ref="H30:I30"/>
    <mergeCell ref="J30:K30"/>
    <mergeCell ref="N30:O30"/>
    <mergeCell ref="L25:L26"/>
    <mergeCell ref="M25:M26"/>
    <mergeCell ref="N25:N26"/>
    <mergeCell ref="O25:O26"/>
    <mergeCell ref="L30:M30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 verticalCentered="1"/>
  <pageMargins left="0.7874015748031497" right="0.27" top="0.38" bottom="0.34" header="0.1968503937007874" footer="0.1968503937007874"/>
  <pageSetup blackAndWhite="1"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1" sqref="F2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251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8" t="s">
        <v>88</v>
      </c>
      <c r="B9" s="278" t="s">
        <v>90</v>
      </c>
      <c r="C9" s="55" t="s">
        <v>4</v>
      </c>
      <c r="D9" s="56"/>
      <c r="E9" s="56"/>
      <c r="F9" s="65">
        <v>134925</v>
      </c>
      <c r="G9" s="75">
        <f>F9/$F$27*100</f>
        <v>30.258755247766334</v>
      </c>
      <c r="H9" s="66">
        <v>115886</v>
      </c>
      <c r="I9" s="80">
        <f aca="true" t="shared" si="0" ref="I9:I45">(F9/H9-1)*100</f>
        <v>16.429076851388437</v>
      </c>
    </row>
    <row r="10" spans="1:9" ht="18" customHeight="1">
      <c r="A10" s="279"/>
      <c r="B10" s="279"/>
      <c r="C10" s="7"/>
      <c r="D10" s="52" t="s">
        <v>23</v>
      </c>
      <c r="E10" s="53"/>
      <c r="F10" s="67">
        <v>40906</v>
      </c>
      <c r="G10" s="76">
        <f aca="true" t="shared" si="1" ref="G10:G27">F10/$F$27*100</f>
        <v>9.173723492052101</v>
      </c>
      <c r="H10" s="68">
        <v>42358</v>
      </c>
      <c r="I10" s="81">
        <f t="shared" si="0"/>
        <v>-3.4279238868690665</v>
      </c>
    </row>
    <row r="11" spans="1:9" ht="18" customHeight="1">
      <c r="A11" s="279"/>
      <c r="B11" s="279"/>
      <c r="C11" s="7"/>
      <c r="D11" s="16"/>
      <c r="E11" s="23" t="s">
        <v>24</v>
      </c>
      <c r="F11" s="69">
        <v>30361</v>
      </c>
      <c r="G11" s="77">
        <f t="shared" si="1"/>
        <v>6.808864688363414</v>
      </c>
      <c r="H11" s="70">
        <v>30179</v>
      </c>
      <c r="I11" s="82">
        <f t="shared" si="0"/>
        <v>0.6030683587925356</v>
      </c>
    </row>
    <row r="12" spans="1:9" ht="18" customHeight="1">
      <c r="A12" s="279"/>
      <c r="B12" s="279"/>
      <c r="C12" s="7"/>
      <c r="D12" s="16"/>
      <c r="E12" s="23" t="s">
        <v>25</v>
      </c>
      <c r="F12" s="69">
        <v>4414</v>
      </c>
      <c r="G12" s="77">
        <f t="shared" si="1"/>
        <v>0.9898991711220353</v>
      </c>
      <c r="H12" s="70">
        <v>5690</v>
      </c>
      <c r="I12" s="82">
        <f t="shared" si="0"/>
        <v>-22.425307557117748</v>
      </c>
    </row>
    <row r="13" spans="1:9" ht="18" customHeight="1">
      <c r="A13" s="279"/>
      <c r="B13" s="279"/>
      <c r="C13" s="7"/>
      <c r="D13" s="33"/>
      <c r="E13" s="23" t="s">
        <v>26</v>
      </c>
      <c r="F13" s="69">
        <v>735</v>
      </c>
      <c r="G13" s="77">
        <f t="shared" si="1"/>
        <v>0.16483368617460262</v>
      </c>
      <c r="H13" s="70">
        <v>838</v>
      </c>
      <c r="I13" s="82">
        <f t="shared" si="0"/>
        <v>-12.29116945107399</v>
      </c>
    </row>
    <row r="14" spans="1:9" ht="18" customHeight="1">
      <c r="A14" s="279"/>
      <c r="B14" s="279"/>
      <c r="C14" s="7"/>
      <c r="D14" s="61" t="s">
        <v>27</v>
      </c>
      <c r="E14" s="51"/>
      <c r="F14" s="65">
        <v>25873</v>
      </c>
      <c r="G14" s="75">
        <f t="shared" si="1"/>
        <v>5.802370016864616</v>
      </c>
      <c r="H14" s="66">
        <v>22620</v>
      </c>
      <c r="I14" s="83">
        <f t="shared" si="0"/>
        <v>14.381078691423511</v>
      </c>
    </row>
    <row r="15" spans="1:9" ht="18" customHeight="1">
      <c r="A15" s="279"/>
      <c r="B15" s="279"/>
      <c r="C15" s="7"/>
      <c r="D15" s="16"/>
      <c r="E15" s="23" t="s">
        <v>28</v>
      </c>
      <c r="F15" s="69">
        <v>830</v>
      </c>
      <c r="G15" s="77">
        <f t="shared" si="1"/>
        <v>0.18613872044206825</v>
      </c>
      <c r="H15" s="70">
        <v>776</v>
      </c>
      <c r="I15" s="82">
        <f t="shared" si="0"/>
        <v>6.958762886597936</v>
      </c>
    </row>
    <row r="16" spans="1:9" ht="18" customHeight="1">
      <c r="A16" s="279"/>
      <c r="B16" s="279"/>
      <c r="C16" s="7"/>
      <c r="D16" s="16"/>
      <c r="E16" s="29" t="s">
        <v>29</v>
      </c>
      <c r="F16" s="67">
        <v>25043</v>
      </c>
      <c r="G16" s="76">
        <f t="shared" si="1"/>
        <v>5.616231296422549</v>
      </c>
      <c r="H16" s="68">
        <v>21843</v>
      </c>
      <c r="I16" s="81">
        <f t="shared" si="0"/>
        <v>14.650002289062858</v>
      </c>
    </row>
    <row r="17" spans="1:9" ht="18" customHeight="1">
      <c r="A17" s="279"/>
      <c r="B17" s="279"/>
      <c r="C17" s="7"/>
      <c r="D17" s="283" t="s">
        <v>30</v>
      </c>
      <c r="E17" s="323"/>
      <c r="F17" s="67">
        <v>28242</v>
      </c>
      <c r="G17" s="76">
        <f t="shared" si="1"/>
        <v>6.3336502924396285</v>
      </c>
      <c r="H17" s="68">
        <v>17431</v>
      </c>
      <c r="I17" s="81">
        <f t="shared" si="0"/>
        <v>62.02168550283977</v>
      </c>
    </row>
    <row r="18" spans="1:9" ht="18" customHeight="1">
      <c r="A18" s="279"/>
      <c r="B18" s="279"/>
      <c r="C18" s="7"/>
      <c r="D18" s="283" t="s">
        <v>94</v>
      </c>
      <c r="E18" s="284"/>
      <c r="F18" s="69">
        <v>2385</v>
      </c>
      <c r="G18" s="77">
        <f t="shared" si="1"/>
        <v>0.5348684918726901</v>
      </c>
      <c r="H18" s="70">
        <v>1809</v>
      </c>
      <c r="I18" s="82">
        <f t="shared" si="0"/>
        <v>31.84079601990051</v>
      </c>
    </row>
    <row r="19" spans="1:9" ht="18" customHeight="1">
      <c r="A19" s="279"/>
      <c r="B19" s="279"/>
      <c r="C19" s="10"/>
      <c r="D19" s="283" t="s">
        <v>95</v>
      </c>
      <c r="E19" s="284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79"/>
      <c r="B20" s="279"/>
      <c r="C20" s="44" t="s">
        <v>5</v>
      </c>
      <c r="D20" s="43"/>
      <c r="E20" s="43"/>
      <c r="F20" s="69">
        <v>18157</v>
      </c>
      <c r="G20" s="77">
        <f t="shared" si="1"/>
        <v>4.071952707309197</v>
      </c>
      <c r="H20" s="70">
        <v>19773</v>
      </c>
      <c r="I20" s="82">
        <f t="shared" si="0"/>
        <v>-8.172760835482729</v>
      </c>
    </row>
    <row r="21" spans="1:9" ht="18" customHeight="1">
      <c r="A21" s="279"/>
      <c r="B21" s="279"/>
      <c r="C21" s="44" t="s">
        <v>6</v>
      </c>
      <c r="D21" s="43"/>
      <c r="E21" s="43"/>
      <c r="F21" s="69">
        <v>111003</v>
      </c>
      <c r="G21" s="77">
        <f t="shared" si="1"/>
        <v>24.893923355699883</v>
      </c>
      <c r="H21" s="70">
        <v>112860</v>
      </c>
      <c r="I21" s="82">
        <f t="shared" si="0"/>
        <v>-1.6454013822434832</v>
      </c>
    </row>
    <row r="22" spans="1:9" ht="18" customHeight="1">
      <c r="A22" s="279"/>
      <c r="B22" s="279"/>
      <c r="C22" s="44" t="s">
        <v>31</v>
      </c>
      <c r="D22" s="43"/>
      <c r="E22" s="43"/>
      <c r="F22" s="69">
        <v>5996</v>
      </c>
      <c r="G22" s="77">
        <f t="shared" si="1"/>
        <v>1.3446840575549894</v>
      </c>
      <c r="H22" s="70">
        <v>5252</v>
      </c>
      <c r="I22" s="82">
        <f t="shared" si="0"/>
        <v>14.166031987814165</v>
      </c>
    </row>
    <row r="23" spans="1:9" ht="18" customHeight="1">
      <c r="A23" s="279"/>
      <c r="B23" s="279"/>
      <c r="C23" s="44" t="s">
        <v>7</v>
      </c>
      <c r="D23" s="43"/>
      <c r="E23" s="43"/>
      <c r="F23" s="69">
        <v>43818</v>
      </c>
      <c r="G23" s="77">
        <f t="shared" si="1"/>
        <v>9.826778858229574</v>
      </c>
      <c r="H23" s="70">
        <v>43036</v>
      </c>
      <c r="I23" s="82">
        <f t="shared" si="0"/>
        <v>1.8170833720605906</v>
      </c>
    </row>
    <row r="24" spans="1:9" ht="18" customHeight="1">
      <c r="A24" s="279"/>
      <c r="B24" s="279"/>
      <c r="C24" s="44" t="s">
        <v>32</v>
      </c>
      <c r="D24" s="43"/>
      <c r="E24" s="43"/>
      <c r="F24" s="69">
        <v>897</v>
      </c>
      <c r="G24" s="77">
        <f t="shared" si="1"/>
        <v>0.20116437618859667</v>
      </c>
      <c r="H24" s="70">
        <v>1694</v>
      </c>
      <c r="I24" s="82">
        <f t="shared" si="0"/>
        <v>-47.04840613931523</v>
      </c>
    </row>
    <row r="25" spans="1:9" ht="18" customHeight="1">
      <c r="A25" s="279"/>
      <c r="B25" s="279"/>
      <c r="C25" s="44" t="s">
        <v>8</v>
      </c>
      <c r="D25" s="43"/>
      <c r="E25" s="43"/>
      <c r="F25" s="69">
        <v>57144</v>
      </c>
      <c r="G25" s="77">
        <f t="shared" si="1"/>
        <v>12.815314507158494</v>
      </c>
      <c r="H25" s="70">
        <v>54164</v>
      </c>
      <c r="I25" s="82">
        <f t="shared" si="0"/>
        <v>5.5018093198434315</v>
      </c>
    </row>
    <row r="26" spans="1:9" ht="18" customHeight="1">
      <c r="A26" s="279"/>
      <c r="B26" s="279"/>
      <c r="C26" s="45" t="s">
        <v>9</v>
      </c>
      <c r="D26" s="46"/>
      <c r="E26" s="46"/>
      <c r="F26" s="71">
        <v>73964</v>
      </c>
      <c r="G26" s="78">
        <f t="shared" si="1"/>
        <v>16.587426890092935</v>
      </c>
      <c r="H26" s="72">
        <v>77396</v>
      </c>
      <c r="I26" s="84">
        <f t="shared" si="0"/>
        <v>-4.4343376918703825</v>
      </c>
    </row>
    <row r="27" spans="1:9" ht="18" customHeight="1">
      <c r="A27" s="279"/>
      <c r="B27" s="280"/>
      <c r="C27" s="47" t="s">
        <v>10</v>
      </c>
      <c r="D27" s="31"/>
      <c r="E27" s="31"/>
      <c r="F27" s="73">
        <f>SUM(F9,F20:F26)</f>
        <v>445904</v>
      </c>
      <c r="G27" s="79">
        <f t="shared" si="1"/>
        <v>100</v>
      </c>
      <c r="H27" s="73">
        <f>SUM(H9,H20:H26)</f>
        <v>430061</v>
      </c>
      <c r="I27" s="85">
        <f t="shared" si="0"/>
        <v>3.683896005450382</v>
      </c>
    </row>
    <row r="28" spans="1:9" ht="18" customHeight="1">
      <c r="A28" s="279"/>
      <c r="B28" s="278" t="s">
        <v>89</v>
      </c>
      <c r="C28" s="55" t="s">
        <v>11</v>
      </c>
      <c r="D28" s="56"/>
      <c r="E28" s="56"/>
      <c r="F28" s="65">
        <v>196718</v>
      </c>
      <c r="G28" s="75">
        <f aca="true" t="shared" si="2" ref="G28:G45">F28/$F$45*100</f>
        <v>45.40058251441285</v>
      </c>
      <c r="H28" s="65">
        <v>196336</v>
      </c>
      <c r="I28" s="86">
        <f t="shared" si="0"/>
        <v>0.1945644201776453</v>
      </c>
    </row>
    <row r="29" spans="1:9" ht="18" customHeight="1">
      <c r="A29" s="279"/>
      <c r="B29" s="279"/>
      <c r="C29" s="7"/>
      <c r="D29" s="30" t="s">
        <v>12</v>
      </c>
      <c r="E29" s="43"/>
      <c r="F29" s="69">
        <v>125114</v>
      </c>
      <c r="G29" s="77">
        <f t="shared" si="2"/>
        <v>28.875082507489143</v>
      </c>
      <c r="H29" s="69">
        <v>124929</v>
      </c>
      <c r="I29" s="87">
        <f t="shared" si="0"/>
        <v>0.14808411177549274</v>
      </c>
    </row>
    <row r="30" spans="1:9" ht="18" customHeight="1">
      <c r="A30" s="279"/>
      <c r="B30" s="279"/>
      <c r="C30" s="7"/>
      <c r="D30" s="30" t="s">
        <v>33</v>
      </c>
      <c r="E30" s="43"/>
      <c r="F30" s="69">
        <v>9422</v>
      </c>
      <c r="G30" s="77">
        <f t="shared" si="2"/>
        <v>2.1745050704602416</v>
      </c>
      <c r="H30" s="69">
        <v>9342</v>
      </c>
      <c r="I30" s="87">
        <f t="shared" si="0"/>
        <v>0.8563476771569212</v>
      </c>
    </row>
    <row r="31" spans="1:9" ht="18" customHeight="1">
      <c r="A31" s="279"/>
      <c r="B31" s="279"/>
      <c r="C31" s="19"/>
      <c r="D31" s="30" t="s">
        <v>13</v>
      </c>
      <c r="E31" s="43"/>
      <c r="F31" s="69">
        <v>62182</v>
      </c>
      <c r="G31" s="77">
        <f t="shared" si="2"/>
        <v>14.350994936463463</v>
      </c>
      <c r="H31" s="69">
        <v>62065</v>
      </c>
      <c r="I31" s="87">
        <f t="shared" si="0"/>
        <v>0.18851204382501763</v>
      </c>
    </row>
    <row r="32" spans="1:9" ht="18" customHeight="1">
      <c r="A32" s="279"/>
      <c r="B32" s="279"/>
      <c r="C32" s="50" t="s">
        <v>14</v>
      </c>
      <c r="D32" s="51"/>
      <c r="E32" s="51"/>
      <c r="F32" s="65">
        <v>183137</v>
      </c>
      <c r="G32" s="75">
        <f t="shared" si="2"/>
        <v>42.26622108776027</v>
      </c>
      <c r="H32" s="65">
        <v>169976</v>
      </c>
      <c r="I32" s="86">
        <f t="shared" si="0"/>
        <v>7.7428578152209715</v>
      </c>
    </row>
    <row r="33" spans="1:9" ht="18" customHeight="1">
      <c r="A33" s="279"/>
      <c r="B33" s="279"/>
      <c r="C33" s="7"/>
      <c r="D33" s="30" t="s">
        <v>15</v>
      </c>
      <c r="E33" s="43"/>
      <c r="F33" s="69">
        <v>23006</v>
      </c>
      <c r="G33" s="77">
        <f t="shared" si="2"/>
        <v>5.309558867651064</v>
      </c>
      <c r="H33" s="69">
        <v>21208</v>
      </c>
      <c r="I33" s="87">
        <f t="shared" si="0"/>
        <v>8.477932855526227</v>
      </c>
    </row>
    <row r="34" spans="1:9" ht="18" customHeight="1">
      <c r="A34" s="279"/>
      <c r="B34" s="279"/>
      <c r="C34" s="7"/>
      <c r="D34" s="30" t="s">
        <v>34</v>
      </c>
      <c r="E34" s="43"/>
      <c r="F34" s="69">
        <v>8996</v>
      </c>
      <c r="G34" s="77">
        <f t="shared" si="2"/>
        <v>2.076188454028904</v>
      </c>
      <c r="H34" s="69">
        <v>9206</v>
      </c>
      <c r="I34" s="87">
        <f t="shared" si="0"/>
        <v>-2.281121008038234</v>
      </c>
    </row>
    <row r="35" spans="1:9" ht="18" customHeight="1">
      <c r="A35" s="279"/>
      <c r="B35" s="279"/>
      <c r="C35" s="7"/>
      <c r="D35" s="30" t="s">
        <v>35</v>
      </c>
      <c r="E35" s="43"/>
      <c r="F35" s="69">
        <v>101017</v>
      </c>
      <c r="G35" s="77">
        <f t="shared" si="2"/>
        <v>23.31373155409491</v>
      </c>
      <c r="H35" s="69">
        <v>87065</v>
      </c>
      <c r="I35" s="87">
        <f t="shared" si="0"/>
        <v>16.024809050709244</v>
      </c>
    </row>
    <row r="36" spans="1:9" ht="18" customHeight="1">
      <c r="A36" s="279"/>
      <c r="B36" s="279"/>
      <c r="C36" s="7"/>
      <c r="D36" s="30" t="s">
        <v>36</v>
      </c>
      <c r="E36" s="43"/>
      <c r="F36" s="69">
        <v>2219</v>
      </c>
      <c r="G36" s="77">
        <f t="shared" si="2"/>
        <v>0.5121234081247374</v>
      </c>
      <c r="H36" s="69">
        <v>2062</v>
      </c>
      <c r="I36" s="87">
        <f t="shared" si="0"/>
        <v>7.613967022308432</v>
      </c>
    </row>
    <row r="37" spans="1:9" ht="18" customHeight="1">
      <c r="A37" s="279"/>
      <c r="B37" s="279"/>
      <c r="C37" s="7"/>
      <c r="D37" s="30" t="s">
        <v>16</v>
      </c>
      <c r="E37" s="43"/>
      <c r="F37" s="69">
        <v>7610</v>
      </c>
      <c r="G37" s="77">
        <f t="shared" si="2"/>
        <v>1.7563132653579325</v>
      </c>
      <c r="H37" s="69">
        <v>10029</v>
      </c>
      <c r="I37" s="87">
        <f t="shared" si="0"/>
        <v>-24.12005184963606</v>
      </c>
    </row>
    <row r="38" spans="1:9" ht="18" customHeight="1">
      <c r="A38" s="279"/>
      <c r="B38" s="279"/>
      <c r="C38" s="19"/>
      <c r="D38" s="30" t="s">
        <v>37</v>
      </c>
      <c r="E38" s="43"/>
      <c r="F38" s="69">
        <v>40289</v>
      </c>
      <c r="G38" s="77">
        <f t="shared" si="2"/>
        <v>9.298305538502726</v>
      </c>
      <c r="H38" s="69">
        <v>40406</v>
      </c>
      <c r="I38" s="87">
        <f t="shared" si="0"/>
        <v>-0.2895609562936219</v>
      </c>
    </row>
    <row r="39" spans="1:9" ht="18" customHeight="1">
      <c r="A39" s="279"/>
      <c r="B39" s="279"/>
      <c r="C39" s="50" t="s">
        <v>17</v>
      </c>
      <c r="D39" s="51"/>
      <c r="E39" s="51"/>
      <c r="F39" s="65">
        <v>53439</v>
      </c>
      <c r="G39" s="75">
        <f t="shared" si="2"/>
        <v>12.33319639782688</v>
      </c>
      <c r="H39" s="65">
        <v>52418</v>
      </c>
      <c r="I39" s="86">
        <f t="shared" si="0"/>
        <v>1.9478041894005926</v>
      </c>
    </row>
    <row r="40" spans="1:9" ht="18" customHeight="1">
      <c r="A40" s="279"/>
      <c r="B40" s="279"/>
      <c r="C40" s="7"/>
      <c r="D40" s="52" t="s">
        <v>18</v>
      </c>
      <c r="E40" s="53"/>
      <c r="F40" s="67">
        <v>52266</v>
      </c>
      <c r="G40" s="76">
        <f t="shared" si="2"/>
        <v>12.062479517371576</v>
      </c>
      <c r="H40" s="67">
        <v>51600</v>
      </c>
      <c r="I40" s="88">
        <f t="shared" si="0"/>
        <v>1.290697674418606</v>
      </c>
    </row>
    <row r="41" spans="1:9" ht="18" customHeight="1">
      <c r="A41" s="279"/>
      <c r="B41" s="279"/>
      <c r="C41" s="7"/>
      <c r="D41" s="16"/>
      <c r="E41" s="103" t="s">
        <v>92</v>
      </c>
      <c r="F41" s="69">
        <v>30123</v>
      </c>
      <c r="G41" s="77">
        <f t="shared" si="2"/>
        <v>6.952092574556767</v>
      </c>
      <c r="H41" s="69">
        <v>33005</v>
      </c>
      <c r="I41" s="89">
        <f t="shared" si="0"/>
        <v>-8.732010301469472</v>
      </c>
    </row>
    <row r="42" spans="1:9" ht="18" customHeight="1">
      <c r="A42" s="279"/>
      <c r="B42" s="279"/>
      <c r="C42" s="7"/>
      <c r="D42" s="33"/>
      <c r="E42" s="32" t="s">
        <v>38</v>
      </c>
      <c r="F42" s="69">
        <v>22143</v>
      </c>
      <c r="G42" s="77">
        <f t="shared" si="2"/>
        <v>5.110386942814809</v>
      </c>
      <c r="H42" s="69">
        <v>18595</v>
      </c>
      <c r="I42" s="89">
        <f t="shared" si="0"/>
        <v>19.0803979564399</v>
      </c>
    </row>
    <row r="43" spans="1:9" ht="18" customHeight="1">
      <c r="A43" s="279"/>
      <c r="B43" s="279"/>
      <c r="C43" s="7"/>
      <c r="D43" s="30" t="s">
        <v>39</v>
      </c>
      <c r="E43" s="54"/>
      <c r="F43" s="69">
        <v>1173</v>
      </c>
      <c r="G43" s="77">
        <f t="shared" si="2"/>
        <v>0.27071688045530284</v>
      </c>
      <c r="H43" s="67">
        <v>818</v>
      </c>
      <c r="I43" s="151">
        <f t="shared" si="0"/>
        <v>43.39853300733496</v>
      </c>
    </row>
    <row r="44" spans="1:9" ht="18" customHeight="1">
      <c r="A44" s="279"/>
      <c r="B44" s="27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80"/>
      <c r="B45" s="280"/>
      <c r="C45" s="11" t="s">
        <v>19</v>
      </c>
      <c r="D45" s="12"/>
      <c r="E45" s="12"/>
      <c r="F45" s="74">
        <f>SUM(F28,F32,F39)</f>
        <v>433294</v>
      </c>
      <c r="G45" s="79">
        <f t="shared" si="2"/>
        <v>100</v>
      </c>
      <c r="H45" s="74">
        <f>SUM(H28,H32,H39)</f>
        <v>418730</v>
      </c>
      <c r="I45" s="152">
        <f t="shared" si="0"/>
        <v>3.4781362691949536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34" sqref="E3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3" t="s">
        <v>0</v>
      </c>
      <c r="B1" s="153"/>
      <c r="C1" s="28" t="s">
        <v>251</v>
      </c>
      <c r="D1" s="154"/>
      <c r="E1" s="154"/>
    </row>
    <row r="4" ht="13.5">
      <c r="A4" s="155" t="s">
        <v>114</v>
      </c>
    </row>
    <row r="5" ht="13.5">
      <c r="I5" s="14" t="s">
        <v>115</v>
      </c>
    </row>
    <row r="6" spans="1:9" s="160" customFormat="1" ht="29.25" customHeight="1">
      <c r="A6" s="156" t="s">
        <v>116</v>
      </c>
      <c r="B6" s="157"/>
      <c r="C6" s="157"/>
      <c r="D6" s="158"/>
      <c r="E6" s="159" t="s">
        <v>233</v>
      </c>
      <c r="F6" s="159" t="s">
        <v>234</v>
      </c>
      <c r="G6" s="159" t="s">
        <v>235</v>
      </c>
      <c r="H6" s="159" t="s">
        <v>236</v>
      </c>
      <c r="I6" s="159" t="s">
        <v>249</v>
      </c>
    </row>
    <row r="7" spans="1:9" ht="27" customHeight="1">
      <c r="A7" s="324" t="s">
        <v>117</v>
      </c>
      <c r="B7" s="55" t="s">
        <v>118</v>
      </c>
      <c r="C7" s="56"/>
      <c r="D7" s="93" t="s">
        <v>119</v>
      </c>
      <c r="E7" s="161">
        <v>429967</v>
      </c>
      <c r="F7" s="162">
        <v>433080</v>
      </c>
      <c r="G7" s="162">
        <v>436380</v>
      </c>
      <c r="H7" s="162">
        <v>430061</v>
      </c>
      <c r="I7" s="162">
        <v>445904</v>
      </c>
    </row>
    <row r="8" spans="1:9" ht="27" customHeight="1">
      <c r="A8" s="279"/>
      <c r="B8" s="9"/>
      <c r="C8" s="30" t="s">
        <v>120</v>
      </c>
      <c r="D8" s="91" t="s">
        <v>42</v>
      </c>
      <c r="E8" s="163">
        <v>235418</v>
      </c>
      <c r="F8" s="163">
        <v>237412</v>
      </c>
      <c r="G8" s="163">
        <v>240840</v>
      </c>
      <c r="H8" s="163">
        <v>248813</v>
      </c>
      <c r="I8" s="164">
        <v>264386</v>
      </c>
    </row>
    <row r="9" spans="1:9" ht="27" customHeight="1">
      <c r="A9" s="279"/>
      <c r="B9" s="44" t="s">
        <v>121</v>
      </c>
      <c r="C9" s="43"/>
      <c r="D9" s="94"/>
      <c r="E9" s="165">
        <v>415915</v>
      </c>
      <c r="F9" s="165">
        <v>418446</v>
      </c>
      <c r="G9" s="165">
        <v>422599</v>
      </c>
      <c r="H9" s="165">
        <v>418730</v>
      </c>
      <c r="I9" s="166">
        <v>433294</v>
      </c>
    </row>
    <row r="10" spans="1:9" ht="27" customHeight="1">
      <c r="A10" s="279"/>
      <c r="B10" s="44" t="s">
        <v>122</v>
      </c>
      <c r="C10" s="43"/>
      <c r="D10" s="94"/>
      <c r="E10" s="165">
        <v>14052</v>
      </c>
      <c r="F10" s="165">
        <v>14634</v>
      </c>
      <c r="G10" s="165">
        <v>13781</v>
      </c>
      <c r="H10" s="165">
        <v>11330</v>
      </c>
      <c r="I10" s="166">
        <v>12610</v>
      </c>
    </row>
    <row r="11" spans="1:9" ht="27" customHeight="1">
      <c r="A11" s="279"/>
      <c r="B11" s="44" t="s">
        <v>123</v>
      </c>
      <c r="C11" s="43"/>
      <c r="D11" s="94"/>
      <c r="E11" s="165">
        <v>7149</v>
      </c>
      <c r="F11" s="165">
        <v>7396</v>
      </c>
      <c r="G11" s="165">
        <v>7358</v>
      </c>
      <c r="H11" s="165">
        <v>7436</v>
      </c>
      <c r="I11" s="166">
        <v>4988</v>
      </c>
    </row>
    <row r="12" spans="1:9" ht="27" customHeight="1">
      <c r="A12" s="279"/>
      <c r="B12" s="44" t="s">
        <v>124</v>
      </c>
      <c r="C12" s="43"/>
      <c r="D12" s="94"/>
      <c r="E12" s="165">
        <v>6903</v>
      </c>
      <c r="F12" s="165">
        <v>7238</v>
      </c>
      <c r="G12" s="165">
        <v>6423</v>
      </c>
      <c r="H12" s="165">
        <v>3894</v>
      </c>
      <c r="I12" s="166">
        <v>7622</v>
      </c>
    </row>
    <row r="13" spans="1:9" ht="27" customHeight="1">
      <c r="A13" s="279"/>
      <c r="B13" s="44" t="s">
        <v>125</v>
      </c>
      <c r="C13" s="43"/>
      <c r="D13" s="99"/>
      <c r="E13" s="167">
        <v>681</v>
      </c>
      <c r="F13" s="167">
        <v>335</v>
      </c>
      <c r="G13" s="167">
        <v>-815</v>
      </c>
      <c r="H13" s="167">
        <v>-2529</v>
      </c>
      <c r="I13" s="168">
        <v>3728</v>
      </c>
    </row>
    <row r="14" spans="1:9" ht="27" customHeight="1">
      <c r="A14" s="279"/>
      <c r="B14" s="101" t="s">
        <v>126</v>
      </c>
      <c r="C14" s="53"/>
      <c r="D14" s="99"/>
      <c r="E14" s="167"/>
      <c r="F14" s="167"/>
      <c r="G14" s="167"/>
      <c r="H14" s="167"/>
      <c r="I14" s="168"/>
    </row>
    <row r="15" spans="1:9" ht="27" customHeight="1">
      <c r="A15" s="279"/>
      <c r="B15" s="45" t="s">
        <v>127</v>
      </c>
      <c r="C15" s="46"/>
      <c r="D15" s="169"/>
      <c r="E15" s="170">
        <v>3603</v>
      </c>
      <c r="F15" s="170">
        <v>-152</v>
      </c>
      <c r="G15" s="170">
        <v>2743</v>
      </c>
      <c r="H15" s="170">
        <v>-396</v>
      </c>
      <c r="I15" s="171">
        <v>5646</v>
      </c>
    </row>
    <row r="16" spans="1:9" ht="27" customHeight="1">
      <c r="A16" s="279"/>
      <c r="B16" s="172" t="s">
        <v>128</v>
      </c>
      <c r="C16" s="173"/>
      <c r="D16" s="174" t="s">
        <v>43</v>
      </c>
      <c r="E16" s="175">
        <v>69344</v>
      </c>
      <c r="F16" s="175">
        <v>67887</v>
      </c>
      <c r="G16" s="175">
        <v>71439</v>
      </c>
      <c r="H16" s="175">
        <v>69068</v>
      </c>
      <c r="I16" s="176">
        <v>64386</v>
      </c>
    </row>
    <row r="17" spans="1:9" ht="27" customHeight="1">
      <c r="A17" s="279"/>
      <c r="B17" s="44" t="s">
        <v>129</v>
      </c>
      <c r="C17" s="43"/>
      <c r="D17" s="91" t="s">
        <v>44</v>
      </c>
      <c r="E17" s="165">
        <v>34245</v>
      </c>
      <c r="F17" s="165">
        <v>42214</v>
      </c>
      <c r="G17" s="165">
        <v>65984</v>
      </c>
      <c r="H17" s="165">
        <v>66957</v>
      </c>
      <c r="I17" s="166">
        <v>58025</v>
      </c>
    </row>
    <row r="18" spans="1:9" ht="27" customHeight="1">
      <c r="A18" s="279"/>
      <c r="B18" s="44" t="s">
        <v>130</v>
      </c>
      <c r="C18" s="43"/>
      <c r="D18" s="91" t="s">
        <v>45</v>
      </c>
      <c r="E18" s="165">
        <v>837871</v>
      </c>
      <c r="F18" s="165">
        <v>850181</v>
      </c>
      <c r="G18" s="165">
        <v>857379</v>
      </c>
      <c r="H18" s="165">
        <v>860074</v>
      </c>
      <c r="I18" s="166">
        <v>864769</v>
      </c>
    </row>
    <row r="19" spans="1:9" ht="27" customHeight="1">
      <c r="A19" s="279"/>
      <c r="B19" s="44" t="s">
        <v>131</v>
      </c>
      <c r="C19" s="43"/>
      <c r="D19" s="91" t="s">
        <v>132</v>
      </c>
      <c r="E19" s="165">
        <f>E17+E18-E16</f>
        <v>802772</v>
      </c>
      <c r="F19" s="165">
        <f>F17+F18-F16</f>
        <v>824508</v>
      </c>
      <c r="G19" s="165">
        <f>G17+G18-G16</f>
        <v>851924</v>
      </c>
      <c r="H19" s="165">
        <f>H17+H18-H16</f>
        <v>857963</v>
      </c>
      <c r="I19" s="165">
        <f>I17+I18-I16</f>
        <v>858408</v>
      </c>
    </row>
    <row r="20" spans="1:9" ht="27" customHeight="1">
      <c r="A20" s="279"/>
      <c r="B20" s="44" t="s">
        <v>133</v>
      </c>
      <c r="C20" s="43"/>
      <c r="D20" s="94" t="s">
        <v>134</v>
      </c>
      <c r="E20" s="177">
        <f>E18/E8</f>
        <v>3.5590778954880253</v>
      </c>
      <c r="F20" s="177">
        <f>F18/F8</f>
        <v>3.581036341886678</v>
      </c>
      <c r="G20" s="177">
        <f>G18/G8</f>
        <v>3.5599526656701546</v>
      </c>
      <c r="H20" s="177">
        <f>H18/H8</f>
        <v>3.4567084517288085</v>
      </c>
      <c r="I20" s="177">
        <f>I18/I8</f>
        <v>3.270857761000961</v>
      </c>
    </row>
    <row r="21" spans="1:9" ht="27" customHeight="1">
      <c r="A21" s="279"/>
      <c r="B21" s="44" t="s">
        <v>135</v>
      </c>
      <c r="C21" s="43"/>
      <c r="D21" s="94" t="s">
        <v>136</v>
      </c>
      <c r="E21" s="177">
        <f>E19/E8</f>
        <v>3.409985642559193</v>
      </c>
      <c r="F21" s="177">
        <f>F19/F8</f>
        <v>3.4728994322106717</v>
      </c>
      <c r="G21" s="177">
        <f>G19/G8</f>
        <v>3.5373027736256435</v>
      </c>
      <c r="H21" s="177">
        <f>H19/H8</f>
        <v>3.448224168351332</v>
      </c>
      <c r="I21" s="177">
        <f>I19/I8</f>
        <v>3.2467982419644006</v>
      </c>
    </row>
    <row r="22" spans="1:9" ht="27" customHeight="1">
      <c r="A22" s="279"/>
      <c r="B22" s="44" t="s">
        <v>137</v>
      </c>
      <c r="C22" s="43"/>
      <c r="D22" s="94" t="s">
        <v>138</v>
      </c>
      <c r="E22" s="165">
        <f>E18/E24*1000000</f>
        <v>841369.4140235097</v>
      </c>
      <c r="F22" s="165">
        <f>F18/F24*1000000</f>
        <v>853730.8127192868</v>
      </c>
      <c r="G22" s="165">
        <f>G18/G24*1000000</f>
        <v>860958.8669688565</v>
      </c>
      <c r="H22" s="165">
        <f>H18/H24*1000000</f>
        <v>863665.1195671603</v>
      </c>
      <c r="I22" s="165">
        <f>I18/I24*1000000</f>
        <v>885795.1187333742</v>
      </c>
    </row>
    <row r="23" spans="1:9" ht="27" customHeight="1">
      <c r="A23" s="279"/>
      <c r="B23" s="44" t="s">
        <v>139</v>
      </c>
      <c r="C23" s="43"/>
      <c r="D23" s="94" t="s">
        <v>140</v>
      </c>
      <c r="E23" s="165">
        <f>E19/E24*1000000</f>
        <v>806123.8630224473</v>
      </c>
      <c r="F23" s="165">
        <f>F19/F24*1000000</f>
        <v>827950.6186724401</v>
      </c>
      <c r="G23" s="165">
        <f>G19/G24*1000000</f>
        <v>855481.0903737742</v>
      </c>
      <c r="H23" s="165">
        <f>H19/H24*1000000</f>
        <v>861545.3053797691</v>
      </c>
      <c r="I23" s="165">
        <f>I19/I24*1000000</f>
        <v>879279.4564579421</v>
      </c>
    </row>
    <row r="24" spans="1:9" ht="27" customHeight="1">
      <c r="A24" s="279"/>
      <c r="B24" s="178" t="s">
        <v>141</v>
      </c>
      <c r="C24" s="179"/>
      <c r="D24" s="180" t="s">
        <v>142</v>
      </c>
      <c r="E24" s="170">
        <v>995842</v>
      </c>
      <c r="F24" s="170">
        <f>E24</f>
        <v>995842</v>
      </c>
      <c r="G24" s="170">
        <v>995842</v>
      </c>
      <c r="H24" s="171">
        <f>G24</f>
        <v>995842</v>
      </c>
      <c r="I24" s="171">
        <v>976263</v>
      </c>
    </row>
    <row r="25" spans="1:9" ht="27" customHeight="1">
      <c r="A25" s="279"/>
      <c r="B25" s="10" t="s">
        <v>143</v>
      </c>
      <c r="C25" s="181"/>
      <c r="D25" s="182"/>
      <c r="E25" s="163">
        <v>254465</v>
      </c>
      <c r="F25" s="163">
        <v>256962</v>
      </c>
      <c r="G25" s="163">
        <v>256939</v>
      </c>
      <c r="H25" s="163">
        <v>258738</v>
      </c>
      <c r="I25" s="183">
        <v>264862</v>
      </c>
    </row>
    <row r="26" spans="1:9" ht="27" customHeight="1">
      <c r="A26" s="279"/>
      <c r="B26" s="184" t="s">
        <v>144</v>
      </c>
      <c r="C26" s="185"/>
      <c r="D26" s="186"/>
      <c r="E26" s="187">
        <v>0.446</v>
      </c>
      <c r="F26" s="187">
        <v>0.431</v>
      </c>
      <c r="G26" s="187">
        <v>0.433</v>
      </c>
      <c r="H26" s="187">
        <v>0.443</v>
      </c>
      <c r="I26" s="188">
        <v>0.461</v>
      </c>
    </row>
    <row r="27" spans="1:9" ht="27" customHeight="1">
      <c r="A27" s="279"/>
      <c r="B27" s="184" t="s">
        <v>145</v>
      </c>
      <c r="C27" s="185"/>
      <c r="D27" s="186"/>
      <c r="E27" s="189">
        <v>2.7</v>
      </c>
      <c r="F27" s="189">
        <v>2.8</v>
      </c>
      <c r="G27" s="189">
        <v>2.5</v>
      </c>
      <c r="H27" s="189">
        <v>1.5</v>
      </c>
      <c r="I27" s="190">
        <v>2.9</v>
      </c>
    </row>
    <row r="28" spans="1:9" ht="27" customHeight="1">
      <c r="A28" s="279"/>
      <c r="B28" s="184" t="s">
        <v>146</v>
      </c>
      <c r="C28" s="185"/>
      <c r="D28" s="186"/>
      <c r="E28" s="189">
        <v>92.7</v>
      </c>
      <c r="F28" s="189">
        <v>93.9</v>
      </c>
      <c r="G28" s="189">
        <v>93.4</v>
      </c>
      <c r="H28" s="189">
        <v>94.8</v>
      </c>
      <c r="I28" s="190">
        <v>94.4</v>
      </c>
    </row>
    <row r="29" spans="1:9" ht="27" customHeight="1">
      <c r="A29" s="279"/>
      <c r="B29" s="191" t="s">
        <v>147</v>
      </c>
      <c r="C29" s="192"/>
      <c r="D29" s="193"/>
      <c r="E29" s="194">
        <v>45</v>
      </c>
      <c r="F29" s="194">
        <v>45.4</v>
      </c>
      <c r="G29" s="194">
        <v>44.7</v>
      </c>
      <c r="H29" s="194">
        <v>46.4</v>
      </c>
      <c r="I29" s="195">
        <v>48.2</v>
      </c>
    </row>
    <row r="30" spans="1:9" ht="27" customHeight="1">
      <c r="A30" s="279"/>
      <c r="B30" s="324" t="s">
        <v>148</v>
      </c>
      <c r="C30" s="25" t="s">
        <v>149</v>
      </c>
      <c r="D30" s="196"/>
      <c r="E30" s="197">
        <v>0</v>
      </c>
      <c r="F30" s="197">
        <v>0</v>
      </c>
      <c r="G30" s="197">
        <v>0</v>
      </c>
      <c r="H30" s="197">
        <v>0</v>
      </c>
      <c r="I30" s="198">
        <v>0</v>
      </c>
    </row>
    <row r="31" spans="1:9" ht="27" customHeight="1">
      <c r="A31" s="279"/>
      <c r="B31" s="279"/>
      <c r="C31" s="184" t="s">
        <v>150</v>
      </c>
      <c r="D31" s="186"/>
      <c r="E31" s="189">
        <v>0</v>
      </c>
      <c r="F31" s="189">
        <v>0</v>
      </c>
      <c r="G31" s="189">
        <v>0</v>
      </c>
      <c r="H31" s="189">
        <v>0</v>
      </c>
      <c r="I31" s="190">
        <v>0</v>
      </c>
    </row>
    <row r="32" spans="1:9" ht="27" customHeight="1">
      <c r="A32" s="279"/>
      <c r="B32" s="279"/>
      <c r="C32" s="184" t="s">
        <v>151</v>
      </c>
      <c r="D32" s="186"/>
      <c r="E32" s="189">
        <v>15.5</v>
      </c>
      <c r="F32" s="189">
        <v>15.2</v>
      </c>
      <c r="G32" s="189">
        <v>14.7</v>
      </c>
      <c r="H32" s="189">
        <v>13.4</v>
      </c>
      <c r="I32" s="190">
        <v>12</v>
      </c>
    </row>
    <row r="33" spans="1:9" ht="27" customHeight="1">
      <c r="A33" s="280"/>
      <c r="B33" s="280"/>
      <c r="C33" s="191" t="s">
        <v>152</v>
      </c>
      <c r="D33" s="193"/>
      <c r="E33" s="194">
        <v>206.9</v>
      </c>
      <c r="F33" s="194">
        <v>201.3</v>
      </c>
      <c r="G33" s="194">
        <v>198.5</v>
      </c>
      <c r="H33" s="194">
        <v>191.7</v>
      </c>
      <c r="I33" s="199">
        <v>190.2</v>
      </c>
    </row>
    <row r="34" spans="1:9" ht="27" customHeight="1">
      <c r="A34" s="2" t="s">
        <v>250</v>
      </c>
      <c r="B34" s="8"/>
      <c r="C34" s="8"/>
      <c r="D34" s="8"/>
      <c r="E34" s="200"/>
      <c r="F34" s="200"/>
      <c r="G34" s="200"/>
      <c r="H34" s="200"/>
      <c r="I34" s="201"/>
    </row>
    <row r="35" ht="27" customHeight="1">
      <c r="A35" s="13" t="s">
        <v>111</v>
      </c>
    </row>
    <row r="36" ht="13.5">
      <c r="A36" s="202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16" sqref="K1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251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244</v>
      </c>
      <c r="B5" s="31"/>
      <c r="C5" s="31"/>
      <c r="D5" s="31"/>
      <c r="K5" s="37"/>
      <c r="O5" s="37" t="s">
        <v>48</v>
      </c>
    </row>
    <row r="6" spans="1:15" ht="15.75" customHeight="1">
      <c r="A6" s="290" t="s">
        <v>49</v>
      </c>
      <c r="B6" s="291"/>
      <c r="C6" s="291"/>
      <c r="D6" s="291"/>
      <c r="E6" s="292"/>
      <c r="F6" s="285" t="s">
        <v>253</v>
      </c>
      <c r="G6" s="286"/>
      <c r="H6" s="285" t="s">
        <v>254</v>
      </c>
      <c r="I6" s="286"/>
      <c r="J6" s="285" t="s">
        <v>255</v>
      </c>
      <c r="K6" s="286"/>
      <c r="L6" s="285" t="s">
        <v>252</v>
      </c>
      <c r="M6" s="286"/>
      <c r="N6" s="307"/>
      <c r="O6" s="308"/>
    </row>
    <row r="7" spans="1:15" ht="15.75" customHeight="1">
      <c r="A7" s="293"/>
      <c r="B7" s="294"/>
      <c r="C7" s="294"/>
      <c r="D7" s="294"/>
      <c r="E7" s="295"/>
      <c r="F7" s="108" t="s">
        <v>246</v>
      </c>
      <c r="G7" s="38" t="s">
        <v>2</v>
      </c>
      <c r="H7" s="108" t="s">
        <v>245</v>
      </c>
      <c r="I7" s="38" t="s">
        <v>2</v>
      </c>
      <c r="J7" s="108" t="s">
        <v>245</v>
      </c>
      <c r="K7" s="38" t="s">
        <v>2</v>
      </c>
      <c r="L7" s="108" t="s">
        <v>245</v>
      </c>
      <c r="M7" s="38" t="s">
        <v>2</v>
      </c>
      <c r="N7" s="108" t="s">
        <v>245</v>
      </c>
      <c r="O7" s="242" t="s">
        <v>2</v>
      </c>
    </row>
    <row r="8" spans="1:25" ht="15.75" customHeight="1">
      <c r="A8" s="302" t="s">
        <v>83</v>
      </c>
      <c r="B8" s="55" t="s">
        <v>50</v>
      </c>
      <c r="C8" s="56"/>
      <c r="D8" s="56"/>
      <c r="E8" s="93" t="s">
        <v>41</v>
      </c>
      <c r="F8" s="109">
        <f aca="true" t="shared" si="0" ref="F8:K8">SUM(F9:F10)</f>
        <v>4559.1</v>
      </c>
      <c r="G8" s="244">
        <f t="shared" si="0"/>
        <v>5155</v>
      </c>
      <c r="H8" s="109">
        <f t="shared" si="0"/>
        <v>832</v>
      </c>
      <c r="I8" s="244">
        <f t="shared" si="0"/>
        <v>952.1</v>
      </c>
      <c r="J8" s="109">
        <f t="shared" si="0"/>
        <v>18.2</v>
      </c>
      <c r="K8" s="244">
        <f t="shared" si="0"/>
        <v>29.099999999999998</v>
      </c>
      <c r="L8" s="109">
        <v>24141</v>
      </c>
      <c r="M8" s="244">
        <v>23044</v>
      </c>
      <c r="N8" s="109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03"/>
      <c r="B9" s="8"/>
      <c r="C9" s="30" t="s">
        <v>51</v>
      </c>
      <c r="D9" s="43"/>
      <c r="E9" s="91" t="s">
        <v>42</v>
      </c>
      <c r="F9" s="70">
        <v>4559.1</v>
      </c>
      <c r="G9" s="245">
        <v>4583.8</v>
      </c>
      <c r="H9" s="70">
        <v>832</v>
      </c>
      <c r="I9" s="245">
        <v>831.2</v>
      </c>
      <c r="J9" s="70">
        <v>18.2</v>
      </c>
      <c r="K9" s="245">
        <v>17.4</v>
      </c>
      <c r="L9" s="70">
        <v>23806</v>
      </c>
      <c r="M9" s="245">
        <v>22972</v>
      </c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03"/>
      <c r="B10" s="10"/>
      <c r="C10" s="30" t="s">
        <v>52</v>
      </c>
      <c r="D10" s="43"/>
      <c r="E10" s="91" t="s">
        <v>43</v>
      </c>
      <c r="F10" s="70">
        <v>0</v>
      </c>
      <c r="G10" s="245">
        <v>571.2</v>
      </c>
      <c r="H10" s="70">
        <v>0</v>
      </c>
      <c r="I10" s="245">
        <v>120.9</v>
      </c>
      <c r="J10" s="70">
        <v>0</v>
      </c>
      <c r="K10" s="115">
        <v>11.7</v>
      </c>
      <c r="L10" s="115">
        <v>335</v>
      </c>
      <c r="M10" s="245">
        <v>72</v>
      </c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03"/>
      <c r="B11" s="50" t="s">
        <v>53</v>
      </c>
      <c r="C11" s="63"/>
      <c r="D11" s="63"/>
      <c r="E11" s="90" t="s">
        <v>44</v>
      </c>
      <c r="F11" s="117">
        <f aca="true" t="shared" si="1" ref="F11:K11">SUM(F12:F13)</f>
        <v>4111.5</v>
      </c>
      <c r="G11" s="246">
        <f t="shared" si="1"/>
        <v>4172.7</v>
      </c>
      <c r="H11" s="117">
        <f t="shared" si="1"/>
        <v>561</v>
      </c>
      <c r="I11" s="246">
        <v>554</v>
      </c>
      <c r="J11" s="117">
        <f t="shared" si="1"/>
        <v>16.1</v>
      </c>
      <c r="K11" s="246">
        <f t="shared" si="1"/>
        <v>13.7</v>
      </c>
      <c r="L11" s="117">
        <v>26035</v>
      </c>
      <c r="M11" s="246">
        <v>25074</v>
      </c>
      <c r="N11" s="117"/>
      <c r="O11" s="119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03"/>
      <c r="B12" s="7"/>
      <c r="C12" s="30" t="s">
        <v>54</v>
      </c>
      <c r="D12" s="43"/>
      <c r="E12" s="91" t="s">
        <v>45</v>
      </c>
      <c r="F12" s="70">
        <v>4111.5</v>
      </c>
      <c r="G12" s="246">
        <v>4133.7</v>
      </c>
      <c r="H12" s="70">
        <v>561</v>
      </c>
      <c r="I12" s="246">
        <v>548.1</v>
      </c>
      <c r="J12" s="117">
        <v>16.1</v>
      </c>
      <c r="K12" s="246">
        <v>13.7</v>
      </c>
      <c r="L12" s="117">
        <v>25064</v>
      </c>
      <c r="M12" s="245">
        <v>24090</v>
      </c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03"/>
      <c r="B13" s="8"/>
      <c r="C13" s="52" t="s">
        <v>55</v>
      </c>
      <c r="D13" s="53"/>
      <c r="E13" s="95" t="s">
        <v>46</v>
      </c>
      <c r="F13" s="68">
        <v>0</v>
      </c>
      <c r="G13" s="115">
        <v>39</v>
      </c>
      <c r="H13" s="68">
        <v>0</v>
      </c>
      <c r="I13" s="115">
        <v>6.4</v>
      </c>
      <c r="J13" s="115">
        <v>0</v>
      </c>
      <c r="K13" s="115">
        <v>0</v>
      </c>
      <c r="L13" s="115">
        <v>971</v>
      </c>
      <c r="M13" s="247">
        <v>984</v>
      </c>
      <c r="N13" s="68"/>
      <c r="O13" s="12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03"/>
      <c r="B14" s="44" t="s">
        <v>56</v>
      </c>
      <c r="C14" s="43"/>
      <c r="D14" s="43"/>
      <c r="E14" s="91" t="s">
        <v>154</v>
      </c>
      <c r="F14" s="69">
        <f>F9-F12</f>
        <v>447.60000000000036</v>
      </c>
      <c r="G14" s="248">
        <f>G9-G12</f>
        <v>450.10000000000036</v>
      </c>
      <c r="H14" s="69">
        <f aca="true" t="shared" si="2" ref="H14:K15">H9-H12</f>
        <v>271</v>
      </c>
      <c r="I14" s="248">
        <f t="shared" si="2"/>
        <v>283.1</v>
      </c>
      <c r="J14" s="69">
        <f t="shared" si="2"/>
        <v>2.099999999999998</v>
      </c>
      <c r="K14" s="248">
        <v>3</v>
      </c>
      <c r="L14" s="69">
        <f aca="true" t="shared" si="3" ref="L14:O15">L9-L12</f>
        <v>-1258</v>
      </c>
      <c r="M14" s="248">
        <f t="shared" si="3"/>
        <v>-1118</v>
      </c>
      <c r="N14" s="69">
        <f t="shared" si="3"/>
        <v>0</v>
      </c>
      <c r="O14" s="122">
        <f t="shared" si="3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03"/>
      <c r="B15" s="44" t="s">
        <v>57</v>
      </c>
      <c r="C15" s="43"/>
      <c r="D15" s="43"/>
      <c r="E15" s="91" t="s">
        <v>155</v>
      </c>
      <c r="F15" s="69">
        <f>F10-F13</f>
        <v>0</v>
      </c>
      <c r="G15" s="248">
        <f>G10-G13</f>
        <v>532.2</v>
      </c>
      <c r="H15" s="69">
        <f t="shared" si="2"/>
        <v>0</v>
      </c>
      <c r="I15" s="248">
        <f t="shared" si="2"/>
        <v>114.5</v>
      </c>
      <c r="J15" s="69">
        <f t="shared" si="2"/>
        <v>0</v>
      </c>
      <c r="K15" s="248">
        <f t="shared" si="2"/>
        <v>11.7</v>
      </c>
      <c r="L15" s="69">
        <f t="shared" si="3"/>
        <v>-636</v>
      </c>
      <c r="M15" s="248">
        <f t="shared" si="3"/>
        <v>-912</v>
      </c>
      <c r="N15" s="69">
        <f t="shared" si="3"/>
        <v>0</v>
      </c>
      <c r="O15" s="122">
        <f t="shared" si="3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03"/>
      <c r="B16" s="44" t="s">
        <v>58</v>
      </c>
      <c r="C16" s="43"/>
      <c r="D16" s="43"/>
      <c r="E16" s="91" t="s">
        <v>156</v>
      </c>
      <c r="F16" s="69">
        <f>F8-F11</f>
        <v>447.60000000000036</v>
      </c>
      <c r="G16" s="248">
        <f aca="true" t="shared" si="4" ref="G16:M16">G8-G11</f>
        <v>982.3000000000002</v>
      </c>
      <c r="H16" s="69">
        <f t="shared" si="4"/>
        <v>271</v>
      </c>
      <c r="I16" s="248">
        <f t="shared" si="4"/>
        <v>398.1</v>
      </c>
      <c r="J16" s="69">
        <f t="shared" si="4"/>
        <v>2.099999999999998</v>
      </c>
      <c r="K16" s="248">
        <f t="shared" si="4"/>
        <v>15.399999999999999</v>
      </c>
      <c r="L16" s="69">
        <f t="shared" si="4"/>
        <v>-1894</v>
      </c>
      <c r="M16" s="248">
        <f t="shared" si="4"/>
        <v>-2030</v>
      </c>
      <c r="N16" s="69">
        <f>N8-N11</f>
        <v>0</v>
      </c>
      <c r="O16" s="122">
        <f>O8-O11</f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03"/>
      <c r="B17" s="44" t="s">
        <v>59</v>
      </c>
      <c r="C17" s="43"/>
      <c r="D17" s="43"/>
      <c r="E17" s="34"/>
      <c r="F17" s="204">
        <v>0</v>
      </c>
      <c r="G17" s="272">
        <v>0</v>
      </c>
      <c r="H17" s="116">
        <v>0</v>
      </c>
      <c r="I17" s="115">
        <v>0</v>
      </c>
      <c r="J17" s="115">
        <v>33.4</v>
      </c>
      <c r="K17" s="273">
        <v>35.7</v>
      </c>
      <c r="L17" s="70">
        <v>18826</v>
      </c>
      <c r="M17" s="245">
        <v>16932</v>
      </c>
      <c r="N17" s="115"/>
      <c r="O17" s="123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04"/>
      <c r="B18" s="47" t="s">
        <v>60</v>
      </c>
      <c r="C18" s="31"/>
      <c r="D18" s="31"/>
      <c r="E18" s="17"/>
      <c r="F18" s="124">
        <v>0</v>
      </c>
      <c r="G18" s="126">
        <v>0</v>
      </c>
      <c r="H18" s="124">
        <v>0</v>
      </c>
      <c r="I18" s="126">
        <v>0</v>
      </c>
      <c r="J18" s="126">
        <v>0</v>
      </c>
      <c r="K18" s="126">
        <v>0</v>
      </c>
      <c r="L18" s="126">
        <v>0</v>
      </c>
      <c r="M18" s="249">
        <v>0</v>
      </c>
      <c r="N18" s="126"/>
      <c r="O18" s="127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03" t="s">
        <v>84</v>
      </c>
      <c r="B19" s="50" t="s">
        <v>61</v>
      </c>
      <c r="C19" s="51"/>
      <c r="D19" s="51"/>
      <c r="E19" s="96"/>
      <c r="F19" s="65">
        <v>295.4</v>
      </c>
      <c r="G19" s="250">
        <v>2</v>
      </c>
      <c r="H19" s="65">
        <v>0</v>
      </c>
      <c r="I19" s="250">
        <v>103.3</v>
      </c>
      <c r="J19" s="66">
        <v>0</v>
      </c>
      <c r="K19" s="250">
        <v>0</v>
      </c>
      <c r="L19" s="66">
        <v>1774</v>
      </c>
      <c r="M19" s="250">
        <v>1041</v>
      </c>
      <c r="N19" s="66"/>
      <c r="O19" s="129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03"/>
      <c r="B20" s="19"/>
      <c r="C20" s="30" t="s">
        <v>62</v>
      </c>
      <c r="D20" s="43"/>
      <c r="E20" s="91"/>
      <c r="F20" s="69">
        <v>0</v>
      </c>
      <c r="G20" s="245">
        <v>0</v>
      </c>
      <c r="H20" s="69">
        <v>0</v>
      </c>
      <c r="I20" s="245">
        <v>0</v>
      </c>
      <c r="J20" s="70">
        <v>0</v>
      </c>
      <c r="K20" s="245">
        <v>0</v>
      </c>
      <c r="L20" s="70">
        <v>366</v>
      </c>
      <c r="M20" s="245">
        <v>695</v>
      </c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03"/>
      <c r="B21" s="9" t="s">
        <v>63</v>
      </c>
      <c r="C21" s="63"/>
      <c r="D21" s="63"/>
      <c r="E21" s="90" t="s">
        <v>157</v>
      </c>
      <c r="F21" s="130">
        <f aca="true" t="shared" si="5" ref="F21:K21">SUM(F19:F20)</f>
        <v>295.4</v>
      </c>
      <c r="G21" s="246">
        <f t="shared" si="5"/>
        <v>2</v>
      </c>
      <c r="H21" s="130">
        <f t="shared" si="5"/>
        <v>0</v>
      </c>
      <c r="I21" s="246">
        <f t="shared" si="5"/>
        <v>103.3</v>
      </c>
      <c r="J21" s="117">
        <f t="shared" si="5"/>
        <v>0</v>
      </c>
      <c r="K21" s="246">
        <f t="shared" si="5"/>
        <v>0</v>
      </c>
      <c r="L21" s="117">
        <v>1774</v>
      </c>
      <c r="M21" s="246">
        <v>1041</v>
      </c>
      <c r="N21" s="117"/>
      <c r="O21" s="119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03"/>
      <c r="B22" s="50" t="s">
        <v>64</v>
      </c>
      <c r="C22" s="51"/>
      <c r="D22" s="51"/>
      <c r="E22" s="96" t="s">
        <v>158</v>
      </c>
      <c r="F22" s="65">
        <v>3273.4</v>
      </c>
      <c r="G22" s="250">
        <v>2890.4</v>
      </c>
      <c r="H22" s="65">
        <v>996.1</v>
      </c>
      <c r="I22" s="250">
        <v>689.3</v>
      </c>
      <c r="J22" s="66">
        <v>22</v>
      </c>
      <c r="K22" s="250">
        <v>0.9</v>
      </c>
      <c r="L22" s="66">
        <v>2029</v>
      </c>
      <c r="M22" s="250">
        <v>1364</v>
      </c>
      <c r="N22" s="66"/>
      <c r="O22" s="129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03"/>
      <c r="B23" s="7" t="s">
        <v>65</v>
      </c>
      <c r="C23" s="52" t="s">
        <v>66</v>
      </c>
      <c r="D23" s="53"/>
      <c r="E23" s="95"/>
      <c r="F23" s="67">
        <v>548.3</v>
      </c>
      <c r="G23" s="247">
        <v>557.9</v>
      </c>
      <c r="H23" s="67">
        <v>50.8</v>
      </c>
      <c r="I23" s="247">
        <v>49.6</v>
      </c>
      <c r="J23" s="68">
        <v>0</v>
      </c>
      <c r="K23" s="247">
        <v>0</v>
      </c>
      <c r="L23" s="68">
        <v>1360</v>
      </c>
      <c r="M23" s="247">
        <v>471</v>
      </c>
      <c r="N23" s="68"/>
      <c r="O23" s="12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03"/>
      <c r="B24" s="44" t="s">
        <v>159</v>
      </c>
      <c r="C24" s="43"/>
      <c r="D24" s="43"/>
      <c r="E24" s="91" t="s">
        <v>160</v>
      </c>
      <c r="F24" s="69">
        <f aca="true" t="shared" si="6" ref="F24:K24">F21-F22</f>
        <v>-2978</v>
      </c>
      <c r="G24" s="248">
        <f t="shared" si="6"/>
        <v>-2888.4</v>
      </c>
      <c r="H24" s="69">
        <f t="shared" si="6"/>
        <v>-996.1</v>
      </c>
      <c r="I24" s="248">
        <f t="shared" si="6"/>
        <v>-586</v>
      </c>
      <c r="J24" s="69">
        <f t="shared" si="6"/>
        <v>-22</v>
      </c>
      <c r="K24" s="248">
        <f t="shared" si="6"/>
        <v>-0.9</v>
      </c>
      <c r="L24" s="69">
        <f>L21-L22</f>
        <v>-255</v>
      </c>
      <c r="M24" s="248">
        <f>M21-M22</f>
        <v>-323</v>
      </c>
      <c r="N24" s="69">
        <f>N21-N22</f>
        <v>0</v>
      </c>
      <c r="O24" s="122">
        <f>O21-O22</f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03"/>
      <c r="B25" s="101" t="s">
        <v>67</v>
      </c>
      <c r="C25" s="53"/>
      <c r="D25" s="53"/>
      <c r="E25" s="305" t="s">
        <v>161</v>
      </c>
      <c r="F25" s="316">
        <v>2978</v>
      </c>
      <c r="G25" s="327">
        <v>2888.4</v>
      </c>
      <c r="H25" s="325">
        <v>996.1</v>
      </c>
      <c r="I25" s="327">
        <v>586</v>
      </c>
      <c r="J25" s="68">
        <v>22</v>
      </c>
      <c r="K25" s="247">
        <v>0.9</v>
      </c>
      <c r="L25" s="325">
        <v>255</v>
      </c>
      <c r="M25" s="315">
        <v>323</v>
      </c>
      <c r="N25" s="313"/>
      <c r="O25" s="32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03"/>
      <c r="B26" s="9" t="s">
        <v>68</v>
      </c>
      <c r="C26" s="63"/>
      <c r="D26" s="63"/>
      <c r="E26" s="306"/>
      <c r="F26" s="317"/>
      <c r="G26" s="328"/>
      <c r="H26" s="326"/>
      <c r="I26" s="328"/>
      <c r="J26" s="271"/>
      <c r="K26" s="271"/>
      <c r="L26" s="326"/>
      <c r="M26" s="314"/>
      <c r="N26" s="314"/>
      <c r="O26" s="322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04"/>
      <c r="B27" s="47" t="s">
        <v>162</v>
      </c>
      <c r="C27" s="31"/>
      <c r="D27" s="31"/>
      <c r="E27" s="92" t="s">
        <v>163</v>
      </c>
      <c r="F27" s="73">
        <f aca="true" t="shared" si="7" ref="F27:M27">F24+F25</f>
        <v>0</v>
      </c>
      <c r="G27" s="251">
        <f t="shared" si="7"/>
        <v>0</v>
      </c>
      <c r="H27" s="73">
        <f t="shared" si="7"/>
        <v>0</v>
      </c>
      <c r="I27" s="251">
        <f t="shared" si="7"/>
        <v>0</v>
      </c>
      <c r="J27" s="73">
        <f t="shared" si="7"/>
        <v>0</v>
      </c>
      <c r="K27" s="251">
        <f t="shared" si="7"/>
        <v>0</v>
      </c>
      <c r="L27" s="73">
        <f t="shared" si="7"/>
        <v>0</v>
      </c>
      <c r="M27" s="251">
        <f t="shared" si="7"/>
        <v>0</v>
      </c>
      <c r="N27" s="73">
        <f>N24+N25</f>
        <v>0</v>
      </c>
      <c r="O27" s="132">
        <f>O24+O25</f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33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7" ht="15.75" customHeight="1">
      <c r="A29" s="31"/>
      <c r="F29" s="111"/>
      <c r="G29" s="111"/>
      <c r="H29" s="111"/>
      <c r="I29" s="111"/>
      <c r="J29" s="134"/>
      <c r="K29" s="134"/>
      <c r="L29" s="134"/>
      <c r="M29" s="134"/>
      <c r="N29" s="133"/>
      <c r="O29" s="111"/>
      <c r="P29" s="111"/>
      <c r="Q29" s="134" t="s">
        <v>164</v>
      </c>
      <c r="R29" s="111"/>
      <c r="S29" s="111"/>
      <c r="T29" s="111"/>
      <c r="U29" s="111"/>
      <c r="V29" s="111"/>
      <c r="W29" s="111"/>
      <c r="X29" s="111"/>
      <c r="Y29" s="111"/>
      <c r="Z29" s="111"/>
      <c r="AA29" s="134"/>
    </row>
    <row r="30" spans="1:27" ht="15.75" customHeight="1">
      <c r="A30" s="296" t="s">
        <v>69</v>
      </c>
      <c r="B30" s="297"/>
      <c r="C30" s="297"/>
      <c r="D30" s="297"/>
      <c r="E30" s="298"/>
      <c r="F30" s="319" t="s">
        <v>256</v>
      </c>
      <c r="G30" s="320"/>
      <c r="H30" s="319" t="s">
        <v>257</v>
      </c>
      <c r="I30" s="320"/>
      <c r="J30" s="319" t="s">
        <v>258</v>
      </c>
      <c r="K30" s="320"/>
      <c r="L30" s="319" t="s">
        <v>259</v>
      </c>
      <c r="M30" s="320"/>
      <c r="N30" s="319" t="s">
        <v>260</v>
      </c>
      <c r="O30" s="320"/>
      <c r="P30" s="319" t="s">
        <v>261</v>
      </c>
      <c r="Q30" s="320"/>
      <c r="R30" s="135"/>
      <c r="S30" s="133"/>
      <c r="T30" s="135"/>
      <c r="U30" s="133"/>
      <c r="V30" s="135"/>
      <c r="W30" s="133"/>
      <c r="X30" s="135"/>
      <c r="Y30" s="133"/>
      <c r="Z30" s="135"/>
      <c r="AA30" s="133"/>
    </row>
    <row r="31" spans="1:27" ht="15.75" customHeight="1">
      <c r="A31" s="299"/>
      <c r="B31" s="300"/>
      <c r="C31" s="300"/>
      <c r="D31" s="300"/>
      <c r="E31" s="301"/>
      <c r="F31" s="108" t="s">
        <v>245</v>
      </c>
      <c r="G31" s="38" t="s">
        <v>2</v>
      </c>
      <c r="H31" s="108" t="s">
        <v>245</v>
      </c>
      <c r="I31" s="38" t="s">
        <v>2</v>
      </c>
      <c r="J31" s="108" t="s">
        <v>245</v>
      </c>
      <c r="K31" s="38" t="s">
        <v>2</v>
      </c>
      <c r="L31" s="108" t="s">
        <v>245</v>
      </c>
      <c r="M31" s="38" t="s">
        <v>2</v>
      </c>
      <c r="N31" s="108" t="s">
        <v>245</v>
      </c>
      <c r="O31" s="38" t="s">
        <v>2</v>
      </c>
      <c r="P31" s="108" t="s">
        <v>245</v>
      </c>
      <c r="Q31" s="203" t="s">
        <v>2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1:27" ht="15.75" customHeight="1">
      <c r="A32" s="302" t="s">
        <v>85</v>
      </c>
      <c r="B32" s="55" t="s">
        <v>50</v>
      </c>
      <c r="C32" s="56"/>
      <c r="D32" s="56"/>
      <c r="E32" s="15" t="s">
        <v>41</v>
      </c>
      <c r="F32" s="66">
        <v>1408</v>
      </c>
      <c r="G32" s="140">
        <v>1369</v>
      </c>
      <c r="H32" s="258">
        <v>252</v>
      </c>
      <c r="I32" s="259">
        <v>273</v>
      </c>
      <c r="J32" s="259">
        <v>14</v>
      </c>
      <c r="K32" s="259">
        <v>14</v>
      </c>
      <c r="L32" s="259">
        <v>44</v>
      </c>
      <c r="M32" s="258">
        <v>1283</v>
      </c>
      <c r="N32" s="66">
        <v>113</v>
      </c>
      <c r="O32" s="140">
        <v>42</v>
      </c>
      <c r="P32" s="109">
        <v>327</v>
      </c>
      <c r="Q32" s="141">
        <v>243</v>
      </c>
      <c r="R32" s="140"/>
      <c r="S32" s="140"/>
      <c r="T32" s="140"/>
      <c r="U32" s="140"/>
      <c r="V32" s="142"/>
      <c r="W32" s="142"/>
      <c r="X32" s="140"/>
      <c r="Y32" s="140"/>
      <c r="Z32" s="142"/>
      <c r="AA32" s="142"/>
    </row>
    <row r="33" spans="1:27" ht="15.75" customHeight="1">
      <c r="A33" s="309"/>
      <c r="B33" s="8"/>
      <c r="C33" s="52" t="s">
        <v>70</v>
      </c>
      <c r="D33" s="53"/>
      <c r="E33" s="99"/>
      <c r="F33" s="68">
        <v>1287</v>
      </c>
      <c r="G33" s="143">
        <v>1218</v>
      </c>
      <c r="H33" s="260">
        <v>117</v>
      </c>
      <c r="I33" s="260">
        <v>114</v>
      </c>
      <c r="J33" s="260">
        <v>11</v>
      </c>
      <c r="K33" s="260">
        <v>11</v>
      </c>
      <c r="L33" s="260">
        <v>0</v>
      </c>
      <c r="M33" s="260">
        <v>0</v>
      </c>
      <c r="N33" s="68">
        <v>72</v>
      </c>
      <c r="O33" s="143">
        <v>0</v>
      </c>
      <c r="P33" s="68">
        <v>230</v>
      </c>
      <c r="Q33" s="120">
        <v>209</v>
      </c>
      <c r="R33" s="140"/>
      <c r="S33" s="140"/>
      <c r="T33" s="140"/>
      <c r="U33" s="140"/>
      <c r="V33" s="142"/>
      <c r="W33" s="142"/>
      <c r="X33" s="140"/>
      <c r="Y33" s="140"/>
      <c r="Z33" s="142"/>
      <c r="AA33" s="142"/>
    </row>
    <row r="34" spans="1:27" ht="15.75" customHeight="1">
      <c r="A34" s="309"/>
      <c r="B34" s="8"/>
      <c r="C34" s="24"/>
      <c r="D34" s="30" t="s">
        <v>71</v>
      </c>
      <c r="E34" s="94"/>
      <c r="F34" s="70">
        <v>0</v>
      </c>
      <c r="G34" s="112">
        <v>0</v>
      </c>
      <c r="H34" s="253">
        <v>117</v>
      </c>
      <c r="I34" s="253">
        <v>114</v>
      </c>
      <c r="J34" s="253">
        <v>11</v>
      </c>
      <c r="K34" s="253">
        <v>11</v>
      </c>
      <c r="L34" s="253">
        <v>0</v>
      </c>
      <c r="M34" s="253">
        <v>0</v>
      </c>
      <c r="N34" s="70">
        <v>72</v>
      </c>
      <c r="O34" s="112">
        <v>0</v>
      </c>
      <c r="P34" s="70">
        <v>230</v>
      </c>
      <c r="Q34" s="122">
        <v>209</v>
      </c>
      <c r="R34" s="140"/>
      <c r="S34" s="140"/>
      <c r="T34" s="140"/>
      <c r="U34" s="140"/>
      <c r="V34" s="142"/>
      <c r="W34" s="142"/>
      <c r="X34" s="140"/>
      <c r="Y34" s="140"/>
      <c r="Z34" s="142"/>
      <c r="AA34" s="142"/>
    </row>
    <row r="35" spans="1:27" ht="15.75" customHeight="1">
      <c r="A35" s="309"/>
      <c r="B35" s="10"/>
      <c r="C35" s="62" t="s">
        <v>72</v>
      </c>
      <c r="D35" s="63"/>
      <c r="E35" s="100"/>
      <c r="F35" s="117">
        <v>122</v>
      </c>
      <c r="G35" s="118">
        <v>150</v>
      </c>
      <c r="H35" s="261">
        <v>135</v>
      </c>
      <c r="I35" s="261">
        <v>159</v>
      </c>
      <c r="J35" s="261">
        <v>3</v>
      </c>
      <c r="K35" s="262">
        <v>4</v>
      </c>
      <c r="L35" s="262">
        <v>44</v>
      </c>
      <c r="M35" s="261">
        <v>1283</v>
      </c>
      <c r="N35" s="117">
        <v>42</v>
      </c>
      <c r="O35" s="118">
        <v>42</v>
      </c>
      <c r="P35" s="117">
        <v>97</v>
      </c>
      <c r="Q35" s="131">
        <v>34</v>
      </c>
      <c r="R35" s="140"/>
      <c r="S35" s="140"/>
      <c r="T35" s="140"/>
      <c r="U35" s="140"/>
      <c r="V35" s="142"/>
      <c r="W35" s="142"/>
      <c r="X35" s="140"/>
      <c r="Y35" s="140"/>
      <c r="Z35" s="142"/>
      <c r="AA35" s="142"/>
    </row>
    <row r="36" spans="1:27" ht="15.75" customHeight="1">
      <c r="A36" s="309"/>
      <c r="B36" s="50" t="s">
        <v>53</v>
      </c>
      <c r="C36" s="51"/>
      <c r="D36" s="51"/>
      <c r="E36" s="15" t="s">
        <v>42</v>
      </c>
      <c r="F36" s="66">
        <v>1408</v>
      </c>
      <c r="G36" s="140">
        <v>1378</v>
      </c>
      <c r="H36" s="258">
        <v>306</v>
      </c>
      <c r="I36" s="258">
        <v>294</v>
      </c>
      <c r="J36" s="258">
        <v>3</v>
      </c>
      <c r="K36" s="258">
        <v>4</v>
      </c>
      <c r="L36" s="258">
        <v>382</v>
      </c>
      <c r="M36" s="258">
        <v>129</v>
      </c>
      <c r="N36" s="66">
        <v>39</v>
      </c>
      <c r="O36" s="140">
        <v>43</v>
      </c>
      <c r="P36" s="66">
        <v>255</v>
      </c>
      <c r="Q36" s="128">
        <v>206</v>
      </c>
      <c r="R36" s="140"/>
      <c r="S36" s="140"/>
      <c r="T36" s="140"/>
      <c r="U36" s="140"/>
      <c r="V36" s="140"/>
      <c r="W36" s="140"/>
      <c r="X36" s="140"/>
      <c r="Y36" s="140"/>
      <c r="Z36" s="142"/>
      <c r="AA36" s="142"/>
    </row>
    <row r="37" spans="1:27" ht="15.75" customHeight="1">
      <c r="A37" s="309"/>
      <c r="B37" s="8"/>
      <c r="C37" s="30" t="s">
        <v>73</v>
      </c>
      <c r="D37" s="43"/>
      <c r="E37" s="94"/>
      <c r="F37" s="70">
        <v>1101</v>
      </c>
      <c r="G37" s="112">
        <v>1102</v>
      </c>
      <c r="H37" s="253">
        <v>218</v>
      </c>
      <c r="I37" s="253">
        <v>203</v>
      </c>
      <c r="J37" s="253">
        <v>3</v>
      </c>
      <c r="K37" s="253">
        <v>4</v>
      </c>
      <c r="L37" s="253">
        <v>355</v>
      </c>
      <c r="M37" s="253">
        <v>114</v>
      </c>
      <c r="N37" s="70">
        <v>12</v>
      </c>
      <c r="O37" s="112">
        <v>12</v>
      </c>
      <c r="P37" s="70">
        <v>220</v>
      </c>
      <c r="Q37" s="122">
        <v>165</v>
      </c>
      <c r="R37" s="140"/>
      <c r="S37" s="140"/>
      <c r="T37" s="140"/>
      <c r="U37" s="140"/>
      <c r="V37" s="140"/>
      <c r="W37" s="140"/>
      <c r="X37" s="140"/>
      <c r="Y37" s="140"/>
      <c r="Z37" s="142"/>
      <c r="AA37" s="142"/>
    </row>
    <row r="38" spans="1:27" ht="15.75" customHeight="1">
      <c r="A38" s="309"/>
      <c r="B38" s="10"/>
      <c r="C38" s="30" t="s">
        <v>74</v>
      </c>
      <c r="D38" s="43"/>
      <c r="E38" s="94"/>
      <c r="F38" s="69">
        <v>307</v>
      </c>
      <c r="G38" s="122">
        <v>276</v>
      </c>
      <c r="H38" s="263">
        <v>87</v>
      </c>
      <c r="I38" s="253">
        <v>91</v>
      </c>
      <c r="J38" s="253">
        <v>0</v>
      </c>
      <c r="K38" s="253">
        <v>0</v>
      </c>
      <c r="L38" s="253">
        <v>27</v>
      </c>
      <c r="M38" s="253">
        <v>15</v>
      </c>
      <c r="N38" s="70">
        <v>27</v>
      </c>
      <c r="O38" s="112">
        <v>31</v>
      </c>
      <c r="P38" s="70">
        <v>35</v>
      </c>
      <c r="Q38" s="122">
        <v>41</v>
      </c>
      <c r="R38" s="140"/>
      <c r="S38" s="140"/>
      <c r="T38" s="142"/>
      <c r="U38" s="142"/>
      <c r="V38" s="140"/>
      <c r="W38" s="140"/>
      <c r="X38" s="140"/>
      <c r="Y38" s="140"/>
      <c r="Z38" s="142"/>
      <c r="AA38" s="142"/>
    </row>
    <row r="39" spans="1:27" ht="15.75" customHeight="1">
      <c r="A39" s="310"/>
      <c r="B39" s="11" t="s">
        <v>75</v>
      </c>
      <c r="C39" s="12"/>
      <c r="D39" s="12"/>
      <c r="E39" s="98" t="s">
        <v>165</v>
      </c>
      <c r="F39" s="73">
        <v>0</v>
      </c>
      <c r="G39" s="132">
        <v>-9</v>
      </c>
      <c r="H39" s="264">
        <f aca="true" t="shared" si="8" ref="H39:Q39">H32-H36</f>
        <v>-54</v>
      </c>
      <c r="I39" s="264">
        <f t="shared" si="8"/>
        <v>-21</v>
      </c>
      <c r="J39" s="264">
        <f t="shared" si="8"/>
        <v>11</v>
      </c>
      <c r="K39" s="264">
        <f t="shared" si="8"/>
        <v>10</v>
      </c>
      <c r="L39" s="264">
        <f t="shared" si="8"/>
        <v>-338</v>
      </c>
      <c r="M39" s="264">
        <f t="shared" si="8"/>
        <v>1154</v>
      </c>
      <c r="N39" s="73">
        <f t="shared" si="8"/>
        <v>74</v>
      </c>
      <c r="O39" s="132">
        <f t="shared" si="8"/>
        <v>-1</v>
      </c>
      <c r="P39" s="73">
        <f t="shared" si="8"/>
        <v>72</v>
      </c>
      <c r="Q39" s="132">
        <f t="shared" si="8"/>
        <v>37</v>
      </c>
      <c r="R39" s="140"/>
      <c r="S39" s="140"/>
      <c r="T39" s="140"/>
      <c r="U39" s="140"/>
      <c r="V39" s="140"/>
      <c r="W39" s="140"/>
      <c r="X39" s="140"/>
      <c r="Y39" s="140"/>
      <c r="Z39" s="142"/>
      <c r="AA39" s="142"/>
    </row>
    <row r="40" spans="1:27" ht="15.75" customHeight="1">
      <c r="A40" s="302" t="s">
        <v>86</v>
      </c>
      <c r="B40" s="50" t="s">
        <v>76</v>
      </c>
      <c r="C40" s="51"/>
      <c r="D40" s="51"/>
      <c r="E40" s="15" t="s">
        <v>44</v>
      </c>
      <c r="F40" s="65">
        <v>1238</v>
      </c>
      <c r="G40" s="128">
        <v>1313</v>
      </c>
      <c r="H40" s="265">
        <v>370</v>
      </c>
      <c r="I40" s="258">
        <v>474</v>
      </c>
      <c r="J40" s="258">
        <v>39</v>
      </c>
      <c r="K40" s="258">
        <v>0</v>
      </c>
      <c r="L40" s="258">
        <v>738</v>
      </c>
      <c r="M40" s="258">
        <v>264</v>
      </c>
      <c r="N40" s="66">
        <v>408</v>
      </c>
      <c r="O40" s="140">
        <v>482</v>
      </c>
      <c r="P40" s="66">
        <v>330</v>
      </c>
      <c r="Q40" s="128">
        <v>429</v>
      </c>
      <c r="R40" s="140"/>
      <c r="S40" s="140"/>
      <c r="T40" s="140"/>
      <c r="U40" s="140"/>
      <c r="V40" s="142"/>
      <c r="W40" s="142"/>
      <c r="X40" s="142"/>
      <c r="Y40" s="142"/>
      <c r="Z40" s="140"/>
      <c r="AA40" s="140"/>
    </row>
    <row r="41" spans="1:27" ht="15.75" customHeight="1">
      <c r="A41" s="311"/>
      <c r="B41" s="10"/>
      <c r="C41" s="30" t="s">
        <v>77</v>
      </c>
      <c r="D41" s="43"/>
      <c r="E41" s="94"/>
      <c r="F41" s="145">
        <v>79</v>
      </c>
      <c r="G41" s="146">
        <v>64</v>
      </c>
      <c r="H41" s="266">
        <v>7</v>
      </c>
      <c r="I41" s="262">
        <v>129</v>
      </c>
      <c r="J41" s="262">
        <v>39</v>
      </c>
      <c r="K41" s="253">
        <v>0</v>
      </c>
      <c r="L41" s="253">
        <v>330</v>
      </c>
      <c r="M41" s="253">
        <v>20</v>
      </c>
      <c r="N41" s="70">
        <v>0</v>
      </c>
      <c r="O41" s="112">
        <v>0</v>
      </c>
      <c r="P41" s="70">
        <v>0</v>
      </c>
      <c r="Q41" s="122">
        <v>77</v>
      </c>
      <c r="R41" s="142"/>
      <c r="S41" s="142"/>
      <c r="T41" s="142"/>
      <c r="U41" s="142"/>
      <c r="V41" s="142"/>
      <c r="W41" s="142"/>
      <c r="X41" s="142"/>
      <c r="Y41" s="142"/>
      <c r="Z41" s="140"/>
      <c r="AA41" s="140"/>
    </row>
    <row r="42" spans="1:27" ht="15.75" customHeight="1">
      <c r="A42" s="311"/>
      <c r="B42" s="50" t="s">
        <v>64</v>
      </c>
      <c r="C42" s="51"/>
      <c r="D42" s="51"/>
      <c r="E42" s="15" t="s">
        <v>45</v>
      </c>
      <c r="F42" s="65">
        <v>1240</v>
      </c>
      <c r="G42" s="128">
        <v>1299</v>
      </c>
      <c r="H42" s="265">
        <v>322</v>
      </c>
      <c r="I42" s="258">
        <v>448</v>
      </c>
      <c r="J42" s="258">
        <v>49</v>
      </c>
      <c r="K42" s="258">
        <v>10</v>
      </c>
      <c r="L42" s="258">
        <v>478</v>
      </c>
      <c r="M42" s="258">
        <v>196</v>
      </c>
      <c r="N42" s="66">
        <v>482</v>
      </c>
      <c r="O42" s="140">
        <v>482</v>
      </c>
      <c r="P42" s="66">
        <v>397</v>
      </c>
      <c r="Q42" s="128">
        <v>466</v>
      </c>
      <c r="R42" s="140"/>
      <c r="S42" s="140"/>
      <c r="T42" s="140"/>
      <c r="U42" s="140"/>
      <c r="V42" s="142"/>
      <c r="W42" s="142"/>
      <c r="X42" s="140"/>
      <c r="Y42" s="140"/>
      <c r="Z42" s="140"/>
      <c r="AA42" s="140"/>
    </row>
    <row r="43" spans="1:27" ht="15.75" customHeight="1">
      <c r="A43" s="311"/>
      <c r="B43" s="10"/>
      <c r="C43" s="30" t="s">
        <v>78</v>
      </c>
      <c r="D43" s="43"/>
      <c r="E43" s="94"/>
      <c r="F43" s="69">
        <v>775</v>
      </c>
      <c r="G43" s="122">
        <v>816</v>
      </c>
      <c r="H43" s="263">
        <v>313</v>
      </c>
      <c r="I43" s="253">
        <v>319</v>
      </c>
      <c r="J43" s="253">
        <v>39</v>
      </c>
      <c r="K43" s="262">
        <v>0</v>
      </c>
      <c r="L43" s="262">
        <v>127</v>
      </c>
      <c r="M43" s="253">
        <v>167</v>
      </c>
      <c r="N43" s="70">
        <v>482</v>
      </c>
      <c r="O43" s="112">
        <v>482</v>
      </c>
      <c r="P43" s="70">
        <v>370</v>
      </c>
      <c r="Q43" s="122">
        <v>364</v>
      </c>
      <c r="R43" s="140"/>
      <c r="S43" s="140"/>
      <c r="T43" s="142"/>
      <c r="U43" s="140"/>
      <c r="V43" s="142"/>
      <c r="W43" s="142"/>
      <c r="X43" s="140"/>
      <c r="Y43" s="140"/>
      <c r="Z43" s="142"/>
      <c r="AA43" s="142"/>
    </row>
    <row r="44" spans="1:27" ht="15.75" customHeight="1">
      <c r="A44" s="312"/>
      <c r="B44" s="47" t="s">
        <v>75</v>
      </c>
      <c r="C44" s="31"/>
      <c r="D44" s="31"/>
      <c r="E44" s="98" t="s">
        <v>166</v>
      </c>
      <c r="F44" s="124">
        <v>-2</v>
      </c>
      <c r="G44" s="125">
        <v>14</v>
      </c>
      <c r="H44" s="267">
        <f aca="true" t="shared" si="9" ref="H44:Q44">H40-H42</f>
        <v>48</v>
      </c>
      <c r="I44" s="267">
        <f t="shared" si="9"/>
        <v>26</v>
      </c>
      <c r="J44" s="267">
        <f t="shared" si="9"/>
        <v>-10</v>
      </c>
      <c r="K44" s="267">
        <f t="shared" si="9"/>
        <v>-10</v>
      </c>
      <c r="L44" s="267">
        <f t="shared" si="9"/>
        <v>260</v>
      </c>
      <c r="M44" s="267">
        <f t="shared" si="9"/>
        <v>68</v>
      </c>
      <c r="N44" s="124">
        <f t="shared" si="9"/>
        <v>-74</v>
      </c>
      <c r="O44" s="125">
        <f t="shared" si="9"/>
        <v>0</v>
      </c>
      <c r="P44" s="124">
        <f t="shared" si="9"/>
        <v>-67</v>
      </c>
      <c r="Q44" s="125">
        <f t="shared" si="9"/>
        <v>-37</v>
      </c>
      <c r="R44" s="142"/>
      <c r="S44" s="142"/>
      <c r="T44" s="140"/>
      <c r="U44" s="140"/>
      <c r="V44" s="142"/>
      <c r="W44" s="142"/>
      <c r="X44" s="140"/>
      <c r="Y44" s="140"/>
      <c r="Z44" s="140"/>
      <c r="AA44" s="140"/>
    </row>
    <row r="45" spans="1:27" ht="15.75" customHeight="1">
      <c r="A45" s="287" t="s">
        <v>87</v>
      </c>
      <c r="B45" s="25" t="s">
        <v>79</v>
      </c>
      <c r="C45" s="20"/>
      <c r="D45" s="20"/>
      <c r="E45" s="97" t="s">
        <v>167</v>
      </c>
      <c r="F45" s="147">
        <v>-2</v>
      </c>
      <c r="G45" s="148">
        <v>5</v>
      </c>
      <c r="H45" s="268">
        <f aca="true" t="shared" si="10" ref="H45:Q45">H39+H44</f>
        <v>-6</v>
      </c>
      <c r="I45" s="268">
        <f t="shared" si="10"/>
        <v>5</v>
      </c>
      <c r="J45" s="268">
        <f t="shared" si="10"/>
        <v>1</v>
      </c>
      <c r="K45" s="268">
        <f t="shared" si="10"/>
        <v>0</v>
      </c>
      <c r="L45" s="268">
        <f t="shared" si="10"/>
        <v>-78</v>
      </c>
      <c r="M45" s="268">
        <f t="shared" si="10"/>
        <v>1222</v>
      </c>
      <c r="N45" s="147">
        <f t="shared" si="10"/>
        <v>0</v>
      </c>
      <c r="O45" s="148">
        <f t="shared" si="10"/>
        <v>-1</v>
      </c>
      <c r="P45" s="147">
        <f t="shared" si="10"/>
        <v>5</v>
      </c>
      <c r="Q45" s="148">
        <f t="shared" si="10"/>
        <v>0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spans="1:27" ht="15.75" customHeight="1">
      <c r="A46" s="288"/>
      <c r="B46" s="44" t="s">
        <v>80</v>
      </c>
      <c r="C46" s="43"/>
      <c r="D46" s="43"/>
      <c r="E46" s="43"/>
      <c r="F46" s="145">
        <v>0</v>
      </c>
      <c r="G46" s="146">
        <v>0</v>
      </c>
      <c r="H46" s="266">
        <v>0</v>
      </c>
      <c r="I46" s="262">
        <v>0</v>
      </c>
      <c r="J46" s="262">
        <v>0</v>
      </c>
      <c r="K46" s="262">
        <v>0</v>
      </c>
      <c r="L46" s="262">
        <v>0</v>
      </c>
      <c r="M46" s="253">
        <v>1120</v>
      </c>
      <c r="N46" s="70">
        <v>0</v>
      </c>
      <c r="O46" s="112">
        <v>0</v>
      </c>
      <c r="P46" s="144">
        <v>0</v>
      </c>
      <c r="Q46" s="123">
        <v>0</v>
      </c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5.75" customHeight="1">
      <c r="A47" s="288"/>
      <c r="B47" s="44" t="s">
        <v>81</v>
      </c>
      <c r="C47" s="43"/>
      <c r="D47" s="43"/>
      <c r="E47" s="43"/>
      <c r="F47" s="70">
        <v>45</v>
      </c>
      <c r="G47" s="112">
        <v>46</v>
      </c>
      <c r="H47" s="253">
        <v>0</v>
      </c>
      <c r="I47" s="262">
        <v>5</v>
      </c>
      <c r="J47" s="253">
        <v>0</v>
      </c>
      <c r="K47" s="253">
        <v>0</v>
      </c>
      <c r="L47" s="253">
        <v>29</v>
      </c>
      <c r="M47" s="253">
        <v>123</v>
      </c>
      <c r="N47" s="70">
        <v>0</v>
      </c>
      <c r="O47" s="112">
        <v>0</v>
      </c>
      <c r="P47" s="70">
        <v>6</v>
      </c>
      <c r="Q47" s="122">
        <v>0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5.75" customHeight="1">
      <c r="A48" s="289"/>
      <c r="B48" s="47" t="s">
        <v>82</v>
      </c>
      <c r="C48" s="31"/>
      <c r="D48" s="31"/>
      <c r="E48" s="31"/>
      <c r="F48" s="74">
        <v>2</v>
      </c>
      <c r="G48" s="149">
        <v>0.3</v>
      </c>
      <c r="H48" s="269">
        <v>0</v>
      </c>
      <c r="I48" s="270">
        <v>0</v>
      </c>
      <c r="J48" s="269">
        <v>0</v>
      </c>
      <c r="K48" s="269">
        <v>0</v>
      </c>
      <c r="L48" s="269">
        <v>4</v>
      </c>
      <c r="M48" s="269">
        <v>95</v>
      </c>
      <c r="N48" s="74">
        <v>0</v>
      </c>
      <c r="O48" s="149">
        <v>0</v>
      </c>
      <c r="P48" s="74">
        <v>0</v>
      </c>
      <c r="Q48" s="132">
        <v>0</v>
      </c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7">
    <mergeCell ref="P30:Q30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N30:O30"/>
    <mergeCell ref="N6:O6"/>
    <mergeCell ref="A8:A18"/>
    <mergeCell ref="A19:A27"/>
    <mergeCell ref="E25:E26"/>
    <mergeCell ref="F25:F26"/>
    <mergeCell ref="G25:G26"/>
    <mergeCell ref="H25:H26"/>
    <mergeCell ref="I25:I26"/>
    <mergeCell ref="L30:M30"/>
    <mergeCell ref="A6:E7"/>
    <mergeCell ref="F6:G6"/>
    <mergeCell ref="H6:I6"/>
    <mergeCell ref="J6:K6"/>
    <mergeCell ref="L6:M6"/>
    <mergeCell ref="L25:L26"/>
    <mergeCell ref="M25:M26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horizontalDpi="600" verticalDpi="6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D14" sqref="D14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3" t="s">
        <v>0</v>
      </c>
      <c r="B1" s="153"/>
      <c r="C1" s="205" t="s">
        <v>251</v>
      </c>
      <c r="D1" s="206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7"/>
      <c r="B5" s="207" t="s">
        <v>247</v>
      </c>
      <c r="C5" s="207"/>
      <c r="D5" s="207"/>
      <c r="H5" s="37"/>
      <c r="L5" s="37"/>
      <c r="N5" s="37" t="s">
        <v>170</v>
      </c>
    </row>
    <row r="6" spans="1:14" ht="15" customHeight="1">
      <c r="A6" s="208"/>
      <c r="B6" s="209"/>
      <c r="C6" s="209"/>
      <c r="D6" s="209"/>
      <c r="E6" s="329"/>
      <c r="F6" s="330"/>
      <c r="G6" s="329"/>
      <c r="H6" s="330"/>
      <c r="I6" s="210"/>
      <c r="J6" s="211"/>
      <c r="K6" s="329"/>
      <c r="L6" s="330"/>
      <c r="M6" s="329"/>
      <c r="N6" s="330"/>
    </row>
    <row r="7" spans="1:14" ht="15" customHeight="1">
      <c r="A7" s="59"/>
      <c r="B7" s="60"/>
      <c r="C7" s="60"/>
      <c r="D7" s="60"/>
      <c r="E7" s="212" t="s">
        <v>248</v>
      </c>
      <c r="F7" s="213" t="s">
        <v>2</v>
      </c>
      <c r="G7" s="212" t="s">
        <v>245</v>
      </c>
      <c r="H7" s="213" t="s">
        <v>2</v>
      </c>
      <c r="I7" s="212" t="s">
        <v>245</v>
      </c>
      <c r="J7" s="213" t="s">
        <v>2</v>
      </c>
      <c r="K7" s="212" t="s">
        <v>245</v>
      </c>
      <c r="L7" s="213" t="s">
        <v>2</v>
      </c>
      <c r="M7" s="212" t="s">
        <v>245</v>
      </c>
      <c r="N7" s="243" t="s">
        <v>2</v>
      </c>
    </row>
    <row r="8" spans="1:14" ht="18" customHeight="1">
      <c r="A8" s="278" t="s">
        <v>171</v>
      </c>
      <c r="B8" s="214" t="s">
        <v>172</v>
      </c>
      <c r="C8" s="215"/>
      <c r="D8" s="215"/>
      <c r="E8" s="216"/>
      <c r="F8" s="217"/>
      <c r="G8" s="216"/>
      <c r="H8" s="218"/>
      <c r="I8" s="216"/>
      <c r="J8" s="217"/>
      <c r="K8" s="216"/>
      <c r="L8" s="218"/>
      <c r="M8" s="216"/>
      <c r="N8" s="218"/>
    </row>
    <row r="9" spans="1:14" ht="18" customHeight="1">
      <c r="A9" s="279"/>
      <c r="B9" s="278" t="s">
        <v>173</v>
      </c>
      <c r="C9" s="172" t="s">
        <v>174</v>
      </c>
      <c r="D9" s="173"/>
      <c r="E9" s="219"/>
      <c r="F9" s="220"/>
      <c r="G9" s="219"/>
      <c r="H9" s="221"/>
      <c r="I9" s="219"/>
      <c r="J9" s="220"/>
      <c r="K9" s="219"/>
      <c r="L9" s="221"/>
      <c r="M9" s="219"/>
      <c r="N9" s="221"/>
    </row>
    <row r="10" spans="1:14" ht="18" customHeight="1">
      <c r="A10" s="279"/>
      <c r="B10" s="279"/>
      <c r="C10" s="44" t="s">
        <v>175</v>
      </c>
      <c r="D10" s="43"/>
      <c r="E10" s="222"/>
      <c r="F10" s="223"/>
      <c r="G10" s="222"/>
      <c r="H10" s="224"/>
      <c r="I10" s="222"/>
      <c r="J10" s="223"/>
      <c r="K10" s="222"/>
      <c r="L10" s="224"/>
      <c r="M10" s="222"/>
      <c r="N10" s="224"/>
    </row>
    <row r="11" spans="1:14" ht="18" customHeight="1">
      <c r="A11" s="279"/>
      <c r="B11" s="279"/>
      <c r="C11" s="44" t="s">
        <v>176</v>
      </c>
      <c r="D11" s="43"/>
      <c r="E11" s="222"/>
      <c r="F11" s="223"/>
      <c r="G11" s="222"/>
      <c r="H11" s="224"/>
      <c r="I11" s="222"/>
      <c r="J11" s="223"/>
      <c r="K11" s="222"/>
      <c r="L11" s="224"/>
      <c r="M11" s="222"/>
      <c r="N11" s="224"/>
    </row>
    <row r="12" spans="1:14" ht="18" customHeight="1">
      <c r="A12" s="279"/>
      <c r="B12" s="279"/>
      <c r="C12" s="44" t="s">
        <v>177</v>
      </c>
      <c r="D12" s="43"/>
      <c r="E12" s="222"/>
      <c r="F12" s="223"/>
      <c r="G12" s="222"/>
      <c r="H12" s="224"/>
      <c r="I12" s="222"/>
      <c r="J12" s="223"/>
      <c r="K12" s="222"/>
      <c r="L12" s="224"/>
      <c r="M12" s="222"/>
      <c r="N12" s="224"/>
    </row>
    <row r="13" spans="1:14" ht="18" customHeight="1">
      <c r="A13" s="279"/>
      <c r="B13" s="279"/>
      <c r="C13" s="44" t="s">
        <v>178</v>
      </c>
      <c r="D13" s="43"/>
      <c r="E13" s="222"/>
      <c r="F13" s="223"/>
      <c r="G13" s="222"/>
      <c r="H13" s="224"/>
      <c r="I13" s="222"/>
      <c r="J13" s="223"/>
      <c r="K13" s="222"/>
      <c r="L13" s="224"/>
      <c r="M13" s="222"/>
      <c r="N13" s="224"/>
    </row>
    <row r="14" spans="1:14" ht="18" customHeight="1">
      <c r="A14" s="280"/>
      <c r="B14" s="280"/>
      <c r="C14" s="47" t="s">
        <v>179</v>
      </c>
      <c r="D14" s="31"/>
      <c r="E14" s="225"/>
      <c r="F14" s="226"/>
      <c r="G14" s="225"/>
      <c r="H14" s="227"/>
      <c r="I14" s="225"/>
      <c r="J14" s="226"/>
      <c r="K14" s="225"/>
      <c r="L14" s="227"/>
      <c r="M14" s="225"/>
      <c r="N14" s="227"/>
    </row>
    <row r="15" spans="1:14" ht="18" customHeight="1">
      <c r="A15" s="324" t="s">
        <v>180</v>
      </c>
      <c r="B15" s="278" t="s">
        <v>181</v>
      </c>
      <c r="C15" s="172" t="s">
        <v>182</v>
      </c>
      <c r="D15" s="173"/>
      <c r="E15" s="228"/>
      <c r="F15" s="229"/>
      <c r="G15" s="228"/>
      <c r="H15" s="148"/>
      <c r="I15" s="228"/>
      <c r="J15" s="229"/>
      <c r="K15" s="228"/>
      <c r="L15" s="148"/>
      <c r="M15" s="228"/>
      <c r="N15" s="148"/>
    </row>
    <row r="16" spans="1:14" ht="18" customHeight="1">
      <c r="A16" s="279"/>
      <c r="B16" s="279"/>
      <c r="C16" s="44" t="s">
        <v>183</v>
      </c>
      <c r="D16" s="43"/>
      <c r="E16" s="70"/>
      <c r="F16" s="113"/>
      <c r="G16" s="70"/>
      <c r="H16" s="122"/>
      <c r="I16" s="70"/>
      <c r="J16" s="113"/>
      <c r="K16" s="70"/>
      <c r="L16" s="122"/>
      <c r="M16" s="70"/>
      <c r="N16" s="122"/>
    </row>
    <row r="17" spans="1:14" ht="18" customHeight="1">
      <c r="A17" s="279"/>
      <c r="B17" s="279"/>
      <c r="C17" s="44" t="s">
        <v>184</v>
      </c>
      <c r="D17" s="43"/>
      <c r="E17" s="70"/>
      <c r="F17" s="113"/>
      <c r="G17" s="70"/>
      <c r="H17" s="122"/>
      <c r="I17" s="70"/>
      <c r="J17" s="113"/>
      <c r="K17" s="70"/>
      <c r="L17" s="122"/>
      <c r="M17" s="70"/>
      <c r="N17" s="122"/>
    </row>
    <row r="18" spans="1:14" ht="18" customHeight="1">
      <c r="A18" s="279"/>
      <c r="B18" s="280"/>
      <c r="C18" s="47" t="s">
        <v>185</v>
      </c>
      <c r="D18" s="31"/>
      <c r="E18" s="73"/>
      <c r="F18" s="230"/>
      <c r="G18" s="73"/>
      <c r="H18" s="230"/>
      <c r="I18" s="73"/>
      <c r="J18" s="230"/>
      <c r="K18" s="73"/>
      <c r="L18" s="230"/>
      <c r="M18" s="73"/>
      <c r="N18" s="230"/>
    </row>
    <row r="19" spans="1:14" ht="18" customHeight="1">
      <c r="A19" s="279"/>
      <c r="B19" s="278" t="s">
        <v>186</v>
      </c>
      <c r="C19" s="172" t="s">
        <v>187</v>
      </c>
      <c r="D19" s="173"/>
      <c r="E19" s="147"/>
      <c r="F19" s="148"/>
      <c r="G19" s="147"/>
      <c r="H19" s="148"/>
      <c r="I19" s="147"/>
      <c r="J19" s="148"/>
      <c r="K19" s="147"/>
      <c r="L19" s="148"/>
      <c r="M19" s="147"/>
      <c r="N19" s="148"/>
    </row>
    <row r="20" spans="1:14" ht="18" customHeight="1">
      <c r="A20" s="279"/>
      <c r="B20" s="279"/>
      <c r="C20" s="44" t="s">
        <v>188</v>
      </c>
      <c r="D20" s="43"/>
      <c r="E20" s="69"/>
      <c r="F20" s="122"/>
      <c r="G20" s="69"/>
      <c r="H20" s="122"/>
      <c r="I20" s="69"/>
      <c r="J20" s="122"/>
      <c r="K20" s="69"/>
      <c r="L20" s="122"/>
      <c r="M20" s="69"/>
      <c r="N20" s="122"/>
    </row>
    <row r="21" spans="1:14" s="235" customFormat="1" ht="18" customHeight="1">
      <c r="A21" s="279"/>
      <c r="B21" s="279"/>
      <c r="C21" s="231" t="s">
        <v>189</v>
      </c>
      <c r="D21" s="232"/>
      <c r="E21" s="233"/>
      <c r="F21" s="234"/>
      <c r="G21" s="233"/>
      <c r="H21" s="234"/>
      <c r="I21" s="233"/>
      <c r="J21" s="234"/>
      <c r="K21" s="233"/>
      <c r="L21" s="234"/>
      <c r="M21" s="233"/>
      <c r="N21" s="234"/>
    </row>
    <row r="22" spans="1:14" ht="18" customHeight="1">
      <c r="A22" s="279"/>
      <c r="B22" s="280"/>
      <c r="C22" s="11" t="s">
        <v>190</v>
      </c>
      <c r="D22" s="12"/>
      <c r="E22" s="73"/>
      <c r="F22" s="132"/>
      <c r="G22" s="73"/>
      <c r="H22" s="132"/>
      <c r="I22" s="73"/>
      <c r="J22" s="132"/>
      <c r="K22" s="73"/>
      <c r="L22" s="132"/>
      <c r="M22" s="73"/>
      <c r="N22" s="132"/>
    </row>
    <row r="23" spans="1:14" ht="18" customHeight="1">
      <c r="A23" s="279"/>
      <c r="B23" s="278" t="s">
        <v>191</v>
      </c>
      <c r="C23" s="172" t="s">
        <v>192</v>
      </c>
      <c r="D23" s="173"/>
      <c r="E23" s="147"/>
      <c r="F23" s="148"/>
      <c r="G23" s="147"/>
      <c r="H23" s="148"/>
      <c r="I23" s="147"/>
      <c r="J23" s="148"/>
      <c r="K23" s="147"/>
      <c r="L23" s="148"/>
      <c r="M23" s="147"/>
      <c r="N23" s="148"/>
    </row>
    <row r="24" spans="1:14" ht="18" customHeight="1">
      <c r="A24" s="279"/>
      <c r="B24" s="279"/>
      <c r="C24" s="44" t="s">
        <v>193</v>
      </c>
      <c r="D24" s="43"/>
      <c r="E24" s="69"/>
      <c r="F24" s="122"/>
      <c r="G24" s="69"/>
      <c r="H24" s="122"/>
      <c r="I24" s="69"/>
      <c r="J24" s="122"/>
      <c r="K24" s="69"/>
      <c r="L24" s="122"/>
      <c r="M24" s="69"/>
      <c r="N24" s="122"/>
    </row>
    <row r="25" spans="1:14" ht="18" customHeight="1">
      <c r="A25" s="279"/>
      <c r="B25" s="279"/>
      <c r="C25" s="44" t="s">
        <v>194</v>
      </c>
      <c r="D25" s="43"/>
      <c r="E25" s="69"/>
      <c r="F25" s="122"/>
      <c r="G25" s="69"/>
      <c r="H25" s="122"/>
      <c r="I25" s="69"/>
      <c r="J25" s="122"/>
      <c r="K25" s="69"/>
      <c r="L25" s="122"/>
      <c r="M25" s="69"/>
      <c r="N25" s="122"/>
    </row>
    <row r="26" spans="1:14" ht="18" customHeight="1">
      <c r="A26" s="279"/>
      <c r="B26" s="280"/>
      <c r="C26" s="45" t="s">
        <v>195</v>
      </c>
      <c r="D26" s="46"/>
      <c r="E26" s="71"/>
      <c r="F26" s="132"/>
      <c r="G26" s="71"/>
      <c r="H26" s="132"/>
      <c r="I26" s="150"/>
      <c r="J26" s="132"/>
      <c r="K26" s="71"/>
      <c r="L26" s="132"/>
      <c r="M26" s="71"/>
      <c r="N26" s="132"/>
    </row>
    <row r="27" spans="1:14" ht="18" customHeight="1">
      <c r="A27" s="280"/>
      <c r="B27" s="47" t="s">
        <v>196</v>
      </c>
      <c r="C27" s="31"/>
      <c r="D27" s="31"/>
      <c r="E27" s="236"/>
      <c r="F27" s="132"/>
      <c r="G27" s="73"/>
      <c r="H27" s="132"/>
      <c r="I27" s="236"/>
      <c r="J27" s="132"/>
      <c r="K27" s="73"/>
      <c r="L27" s="132"/>
      <c r="M27" s="73"/>
      <c r="N27" s="132"/>
    </row>
    <row r="28" spans="1:14" ht="18" customHeight="1">
      <c r="A28" s="278" t="s">
        <v>197</v>
      </c>
      <c r="B28" s="278" t="s">
        <v>198</v>
      </c>
      <c r="C28" s="172" t="s">
        <v>199</v>
      </c>
      <c r="D28" s="237" t="s">
        <v>41</v>
      </c>
      <c r="E28" s="147"/>
      <c r="F28" s="148"/>
      <c r="G28" s="147"/>
      <c r="H28" s="148"/>
      <c r="I28" s="147"/>
      <c r="J28" s="148"/>
      <c r="K28" s="147"/>
      <c r="L28" s="148"/>
      <c r="M28" s="147"/>
      <c r="N28" s="148"/>
    </row>
    <row r="29" spans="1:14" ht="18" customHeight="1">
      <c r="A29" s="279"/>
      <c r="B29" s="279"/>
      <c r="C29" s="44" t="s">
        <v>200</v>
      </c>
      <c r="D29" s="238" t="s">
        <v>42</v>
      </c>
      <c r="E29" s="69"/>
      <c r="F29" s="122"/>
      <c r="G29" s="69"/>
      <c r="H29" s="122"/>
      <c r="I29" s="69"/>
      <c r="J29" s="122"/>
      <c r="K29" s="69"/>
      <c r="L29" s="122"/>
      <c r="M29" s="69"/>
      <c r="N29" s="122"/>
    </row>
    <row r="30" spans="1:14" ht="18" customHeight="1">
      <c r="A30" s="279"/>
      <c r="B30" s="279"/>
      <c r="C30" s="44" t="s">
        <v>201</v>
      </c>
      <c r="D30" s="238" t="s">
        <v>202</v>
      </c>
      <c r="E30" s="69"/>
      <c r="F30" s="122"/>
      <c r="G30" s="70"/>
      <c r="H30" s="122"/>
      <c r="I30" s="69"/>
      <c r="J30" s="122"/>
      <c r="K30" s="69"/>
      <c r="L30" s="122"/>
      <c r="M30" s="69"/>
      <c r="N30" s="122"/>
    </row>
    <row r="31" spans="1:15" ht="18" customHeight="1">
      <c r="A31" s="279"/>
      <c r="B31" s="279"/>
      <c r="C31" s="11" t="s">
        <v>203</v>
      </c>
      <c r="D31" s="239" t="s">
        <v>204</v>
      </c>
      <c r="E31" s="73">
        <f aca="true" t="shared" si="0" ref="E31:N31">E28-E29-E30</f>
        <v>0</v>
      </c>
      <c r="F31" s="230">
        <f t="shared" si="0"/>
        <v>0</v>
      </c>
      <c r="G31" s="73">
        <f t="shared" si="0"/>
        <v>0</v>
      </c>
      <c r="H31" s="230">
        <f t="shared" si="0"/>
        <v>0</v>
      </c>
      <c r="I31" s="73">
        <f t="shared" si="0"/>
        <v>0</v>
      </c>
      <c r="J31" s="240">
        <f t="shared" si="0"/>
        <v>0</v>
      </c>
      <c r="K31" s="73">
        <f t="shared" si="0"/>
        <v>0</v>
      </c>
      <c r="L31" s="240">
        <f t="shared" si="0"/>
        <v>0</v>
      </c>
      <c r="M31" s="73">
        <f t="shared" si="0"/>
        <v>0</v>
      </c>
      <c r="N31" s="230">
        <f t="shared" si="0"/>
        <v>0</v>
      </c>
      <c r="O31" s="7"/>
    </row>
    <row r="32" spans="1:14" ht="18" customHeight="1">
      <c r="A32" s="279"/>
      <c r="B32" s="279"/>
      <c r="C32" s="172" t="s">
        <v>205</v>
      </c>
      <c r="D32" s="237" t="s">
        <v>206</v>
      </c>
      <c r="E32" s="147"/>
      <c r="F32" s="148"/>
      <c r="G32" s="147"/>
      <c r="H32" s="148"/>
      <c r="I32" s="147"/>
      <c r="J32" s="148"/>
      <c r="K32" s="147"/>
      <c r="L32" s="148"/>
      <c r="M32" s="147"/>
      <c r="N32" s="148"/>
    </row>
    <row r="33" spans="1:14" ht="18" customHeight="1">
      <c r="A33" s="279"/>
      <c r="B33" s="279"/>
      <c r="C33" s="44" t="s">
        <v>207</v>
      </c>
      <c r="D33" s="238" t="s">
        <v>208</v>
      </c>
      <c r="E33" s="69"/>
      <c r="F33" s="122"/>
      <c r="G33" s="69"/>
      <c r="H33" s="122"/>
      <c r="I33" s="69"/>
      <c r="J33" s="122"/>
      <c r="K33" s="69"/>
      <c r="L33" s="122"/>
      <c r="M33" s="69"/>
      <c r="N33" s="122"/>
    </row>
    <row r="34" spans="1:14" ht="18" customHeight="1">
      <c r="A34" s="279"/>
      <c r="B34" s="280"/>
      <c r="C34" s="11" t="s">
        <v>209</v>
      </c>
      <c r="D34" s="239" t="s">
        <v>210</v>
      </c>
      <c r="E34" s="73">
        <f aca="true" t="shared" si="1" ref="E34:N34">E31+E32-E33</f>
        <v>0</v>
      </c>
      <c r="F34" s="132">
        <f t="shared" si="1"/>
        <v>0</v>
      </c>
      <c r="G34" s="73">
        <f t="shared" si="1"/>
        <v>0</v>
      </c>
      <c r="H34" s="132">
        <f t="shared" si="1"/>
        <v>0</v>
      </c>
      <c r="I34" s="73">
        <f t="shared" si="1"/>
        <v>0</v>
      </c>
      <c r="J34" s="132">
        <f t="shared" si="1"/>
        <v>0</v>
      </c>
      <c r="K34" s="73">
        <f t="shared" si="1"/>
        <v>0</v>
      </c>
      <c r="L34" s="132">
        <f t="shared" si="1"/>
        <v>0</v>
      </c>
      <c r="M34" s="73">
        <f t="shared" si="1"/>
        <v>0</v>
      </c>
      <c r="N34" s="132">
        <f t="shared" si="1"/>
        <v>0</v>
      </c>
    </row>
    <row r="35" spans="1:14" ht="18" customHeight="1">
      <c r="A35" s="279"/>
      <c r="B35" s="278" t="s">
        <v>211</v>
      </c>
      <c r="C35" s="172" t="s">
        <v>212</v>
      </c>
      <c r="D35" s="237" t="s">
        <v>213</v>
      </c>
      <c r="E35" s="147"/>
      <c r="F35" s="148"/>
      <c r="G35" s="147"/>
      <c r="H35" s="148"/>
      <c r="I35" s="147"/>
      <c r="J35" s="148"/>
      <c r="K35" s="147"/>
      <c r="L35" s="148"/>
      <c r="M35" s="147"/>
      <c r="N35" s="148"/>
    </row>
    <row r="36" spans="1:14" ht="18" customHeight="1">
      <c r="A36" s="279"/>
      <c r="B36" s="279"/>
      <c r="C36" s="44" t="s">
        <v>214</v>
      </c>
      <c r="D36" s="238" t="s">
        <v>215</v>
      </c>
      <c r="E36" s="69"/>
      <c r="F36" s="122"/>
      <c r="G36" s="69"/>
      <c r="H36" s="122"/>
      <c r="I36" s="69"/>
      <c r="J36" s="122"/>
      <c r="K36" s="69"/>
      <c r="L36" s="122"/>
      <c r="M36" s="69"/>
      <c r="N36" s="122"/>
    </row>
    <row r="37" spans="1:14" ht="18" customHeight="1">
      <c r="A37" s="279"/>
      <c r="B37" s="279"/>
      <c r="C37" s="44" t="s">
        <v>216</v>
      </c>
      <c r="D37" s="238" t="s">
        <v>217</v>
      </c>
      <c r="E37" s="69">
        <f aca="true" t="shared" si="2" ref="E37:N37">E34+E35-E36</f>
        <v>0</v>
      </c>
      <c r="F37" s="122">
        <f t="shared" si="2"/>
        <v>0</v>
      </c>
      <c r="G37" s="69">
        <f t="shared" si="2"/>
        <v>0</v>
      </c>
      <c r="H37" s="122">
        <f t="shared" si="2"/>
        <v>0</v>
      </c>
      <c r="I37" s="69">
        <f t="shared" si="2"/>
        <v>0</v>
      </c>
      <c r="J37" s="122">
        <f t="shared" si="2"/>
        <v>0</v>
      </c>
      <c r="K37" s="69">
        <f t="shared" si="2"/>
        <v>0</v>
      </c>
      <c r="L37" s="122">
        <f t="shared" si="2"/>
        <v>0</v>
      </c>
      <c r="M37" s="69">
        <f t="shared" si="2"/>
        <v>0</v>
      </c>
      <c r="N37" s="122">
        <f t="shared" si="2"/>
        <v>0</v>
      </c>
    </row>
    <row r="38" spans="1:14" ht="18" customHeight="1">
      <c r="A38" s="279"/>
      <c r="B38" s="279"/>
      <c r="C38" s="44" t="s">
        <v>218</v>
      </c>
      <c r="D38" s="238" t="s">
        <v>219</v>
      </c>
      <c r="E38" s="69"/>
      <c r="F38" s="122"/>
      <c r="G38" s="69"/>
      <c r="H38" s="122"/>
      <c r="I38" s="69"/>
      <c r="J38" s="122"/>
      <c r="K38" s="69"/>
      <c r="L38" s="122"/>
      <c r="M38" s="69"/>
      <c r="N38" s="122"/>
    </row>
    <row r="39" spans="1:14" ht="18" customHeight="1">
      <c r="A39" s="279"/>
      <c r="B39" s="279"/>
      <c r="C39" s="44" t="s">
        <v>220</v>
      </c>
      <c r="D39" s="238" t="s">
        <v>221</v>
      </c>
      <c r="E39" s="69"/>
      <c r="F39" s="122"/>
      <c r="G39" s="69"/>
      <c r="H39" s="122"/>
      <c r="I39" s="69"/>
      <c r="J39" s="122"/>
      <c r="K39" s="69"/>
      <c r="L39" s="122"/>
      <c r="M39" s="69"/>
      <c r="N39" s="122"/>
    </row>
    <row r="40" spans="1:14" ht="18" customHeight="1">
      <c r="A40" s="279"/>
      <c r="B40" s="279"/>
      <c r="C40" s="44" t="s">
        <v>222</v>
      </c>
      <c r="D40" s="238" t="s">
        <v>223</v>
      </c>
      <c r="E40" s="69"/>
      <c r="F40" s="122"/>
      <c r="G40" s="69"/>
      <c r="H40" s="122"/>
      <c r="I40" s="69"/>
      <c r="J40" s="122"/>
      <c r="K40" s="69"/>
      <c r="L40" s="122"/>
      <c r="M40" s="69"/>
      <c r="N40" s="122"/>
    </row>
    <row r="41" spans="1:14" ht="18" customHeight="1">
      <c r="A41" s="279"/>
      <c r="B41" s="279"/>
      <c r="C41" s="184" t="s">
        <v>224</v>
      </c>
      <c r="D41" s="238" t="s">
        <v>225</v>
      </c>
      <c r="E41" s="69">
        <f aca="true" t="shared" si="3" ref="E41:N41">E34+E35-E36-E40</f>
        <v>0</v>
      </c>
      <c r="F41" s="122">
        <f t="shared" si="3"/>
        <v>0</v>
      </c>
      <c r="G41" s="69">
        <f t="shared" si="3"/>
        <v>0</v>
      </c>
      <c r="H41" s="122">
        <f t="shared" si="3"/>
        <v>0</v>
      </c>
      <c r="I41" s="69">
        <f t="shared" si="3"/>
        <v>0</v>
      </c>
      <c r="J41" s="122">
        <f t="shared" si="3"/>
        <v>0</v>
      </c>
      <c r="K41" s="69">
        <f t="shared" si="3"/>
        <v>0</v>
      </c>
      <c r="L41" s="122">
        <f t="shared" si="3"/>
        <v>0</v>
      </c>
      <c r="M41" s="69">
        <f t="shared" si="3"/>
        <v>0</v>
      </c>
      <c r="N41" s="122">
        <f t="shared" si="3"/>
        <v>0</v>
      </c>
    </row>
    <row r="42" spans="1:14" ht="18" customHeight="1">
      <c r="A42" s="279"/>
      <c r="B42" s="279"/>
      <c r="C42" s="331" t="s">
        <v>226</v>
      </c>
      <c r="D42" s="332"/>
      <c r="E42" s="70">
        <f aca="true" t="shared" si="4" ref="E42:N42">E37+E38-E39-E40</f>
        <v>0</v>
      </c>
      <c r="F42" s="112">
        <f t="shared" si="4"/>
        <v>0</v>
      </c>
      <c r="G42" s="70">
        <f t="shared" si="4"/>
        <v>0</v>
      </c>
      <c r="H42" s="112">
        <f t="shared" si="4"/>
        <v>0</v>
      </c>
      <c r="I42" s="70">
        <f t="shared" si="4"/>
        <v>0</v>
      </c>
      <c r="J42" s="112">
        <f t="shared" si="4"/>
        <v>0</v>
      </c>
      <c r="K42" s="70">
        <f t="shared" si="4"/>
        <v>0</v>
      </c>
      <c r="L42" s="112">
        <f t="shared" si="4"/>
        <v>0</v>
      </c>
      <c r="M42" s="70">
        <f t="shared" si="4"/>
        <v>0</v>
      </c>
      <c r="N42" s="122">
        <f t="shared" si="4"/>
        <v>0</v>
      </c>
    </row>
    <row r="43" spans="1:14" ht="18" customHeight="1">
      <c r="A43" s="279"/>
      <c r="B43" s="279"/>
      <c r="C43" s="44" t="s">
        <v>227</v>
      </c>
      <c r="D43" s="238" t="s">
        <v>228</v>
      </c>
      <c r="E43" s="69"/>
      <c r="F43" s="122"/>
      <c r="G43" s="69"/>
      <c r="H43" s="122"/>
      <c r="I43" s="69"/>
      <c r="J43" s="122"/>
      <c r="K43" s="69"/>
      <c r="L43" s="122"/>
      <c r="M43" s="69"/>
      <c r="N43" s="122"/>
    </row>
    <row r="44" spans="1:14" ht="18" customHeight="1">
      <c r="A44" s="280"/>
      <c r="B44" s="280"/>
      <c r="C44" s="11" t="s">
        <v>229</v>
      </c>
      <c r="D44" s="98" t="s">
        <v>230</v>
      </c>
      <c r="E44" s="73">
        <f aca="true" t="shared" si="5" ref="E44:N44">E41+E43</f>
        <v>0</v>
      </c>
      <c r="F44" s="132">
        <f t="shared" si="5"/>
        <v>0</v>
      </c>
      <c r="G44" s="73">
        <f t="shared" si="5"/>
        <v>0</v>
      </c>
      <c r="H44" s="132">
        <f t="shared" si="5"/>
        <v>0</v>
      </c>
      <c r="I44" s="73">
        <f t="shared" si="5"/>
        <v>0</v>
      </c>
      <c r="J44" s="132">
        <f t="shared" si="5"/>
        <v>0</v>
      </c>
      <c r="K44" s="73">
        <f t="shared" si="5"/>
        <v>0</v>
      </c>
      <c r="L44" s="132">
        <f t="shared" si="5"/>
        <v>0</v>
      </c>
      <c r="M44" s="73">
        <f t="shared" si="5"/>
        <v>0</v>
      </c>
      <c r="N44" s="132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1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landscape" paperSize="9" scale="75" r:id="rId2"/>
  <headerFooter alignWithMargins="0">
    <oddHeader>&amp;R&amp;"ｺﾞｼｯｸ,斜体"&amp;9都道府県－5</oddHeader>
  </headerFooter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2017-08-23T04:05:03Z</cp:lastPrinted>
  <dcterms:created xsi:type="dcterms:W3CDTF">1999-07-06T05:17:05Z</dcterms:created>
  <dcterms:modified xsi:type="dcterms:W3CDTF">2017-10-31T02:21:01Z</dcterms:modified>
  <cp:category/>
  <cp:version/>
  <cp:contentType/>
  <cp:contentStatus/>
</cp:coreProperties>
</file>