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30" windowHeight="9465" tabRatio="772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'4.公営企業会計決算'!$A$1:$O$71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<sst xmlns="http://schemas.openxmlformats.org/spreadsheetml/2006/main" count="574" uniqueCount="312">
  <si>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</si>
  <si>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</si>
  <si>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</si>
  <si>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</si>
  <si>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</si>
  <si>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</si>
  <si>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</si>
  <si>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</si>
  <si>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</si>
  <si>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</si>
  <si>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</si>
  <si>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</si>
  <si>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</si>
  <si>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</si>
  <si>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</si>
  <si>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</si>
  <si>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</si>
  <si>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</si>
  <si>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</si>
  <si>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</si>
  <si>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</si>
  <si>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</si>
  <si>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</si>
  <si>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</si>
  <si>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</si>
  <si>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</si>
  <si>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</si>
  <si>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</si>
  <si>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</si>
  <si>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</si>
  <si>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</si>
  <si>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</si>
  <si>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</si>
  <si>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</si>
  <si>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</si>
  <si>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</si>
  <si>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</si>
  <si>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</si>
  <si>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</si>
  <si>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</si>
  <si>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</si>
  <si>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</si>
  <si>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</si>
  <si>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</si>
  <si>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</si>
  <si>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</si>
  <si>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</si>
  <si>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</si>
  <si>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</si>
  <si>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</si>
  <si>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</si>
  <si>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</si>
  <si>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</si>
  <si>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</si>
  <si>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</si>
  <si>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</si>
  <si>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</si>
  <si>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</si>
  <si>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</si>
  <si>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</si>
  <si>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</si>
  <si>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</si>
  <si>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</si>
  <si>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</si>
  <si>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</si>
  <si>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</si>
  <si>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</si>
  <si>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</si>
  <si>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</si>
  <si>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</si>
  <si>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</si>
  <si>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</si>
  <si>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</si>
  <si>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</si>
  <si>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</si>
  <si>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</si>
  <si>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</si>
  <si>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</si>
  <si>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</si>
  <si>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</si>
  <si>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</si>
  <si>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</si>
  <si>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</si>
  <si>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</si>
  <si>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</si>
  <si>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</si>
  <si>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</si>
  <si>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</si>
  <si>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</si>
  <si>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</si>
  <si>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</si>
  <si>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</si>
  <si>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</si>
  <si>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</si>
  <si>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</si>
  <si>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</si>
  <si>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</si>
  <si>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</si>
  <si>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</si>
  <si>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</si>
  <si>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</si>
  <si>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</si>
  <si>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</si>
  <si>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</si>
  <si>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</si>
  <si>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</si>
  <si>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</si>
  <si>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</si>
  <si>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</si>
  <si>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</si>
  <si>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</si>
  <si>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</si>
  <si>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</si>
  <si>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</si>
  <si>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</si>
  <si>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</si>
  <si>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</si>
  <si>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</si>
  <si>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</si>
  <si>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</si>
  <si>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</si>
  <si>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</si>
  <si>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</si>
  <si>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</si>
  <si>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</si>
  <si>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</si>
  <si>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</si>
  <si>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</si>
  <si>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</si>
  <si>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</si>
  <si>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</si>
  <si>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</si>
  <si>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</si>
  <si>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</si>
  <si>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</si>
  <si>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</si>
  <si>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</si>
  <si>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</si>
  <si>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</si>
  <si>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</si>
  <si>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</si>
  <si>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</si>
  <si>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</si>
  <si>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</si>
  <si>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</si>
  <si>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</si>
  <si>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</si>
  <si>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</si>
  <si>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</si>
  <si>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</si>
  <si>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</si>
  <si>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</si>
  <si>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</si>
  <si>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</si>
  <si>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</si>
  <si>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</si>
  <si>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</si>
  <si>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</si>
  <si>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</si>
  <si>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</si>
  <si>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</si>
  <si>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</si>
  <si>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</si>
  <si>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</si>
  <si>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</si>
  <si>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</si>
  <si>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</si>
  <si>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</si>
  <si>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</si>
  <si>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</si>
  <si>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</si>
  <si>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</si>
  <si>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</si>
  <si>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</si>
  <si>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</si>
  <si>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</si>
  <si>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</si>
  <si>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</si>
  <si>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</si>
  <si>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</si>
  <si>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</si>
  <si>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</si>
  <si>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</si>
  <si>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</si>
  <si>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</si>
  <si>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</si>
  <si>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</si>
  <si>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</si>
  <si>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</si>
  <si>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</si>
  <si>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</si>
  <si>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</si>
  <si>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</si>
  <si>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</si>
  <si>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</si>
  <si>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</si>
  <si>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</si>
  <si>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</si>
  <si>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</si>
  <si>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</si>
  <si>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</si>
  <si>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</si>
  <si>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</si>
  <si>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</si>
  <si>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</si>
  <si>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</si>
  <si>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</si>
  <si>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</si>
  <si>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</si>
  <si>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</si>
  <si>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</si>
  <si>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</si>
  <si>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</si>
  <si>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</si>
  <si>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</si>
  <si>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</si>
  <si>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</si>
  <si>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</si>
  <si>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</si>
  <si>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</si>
  <si>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</si>
  <si>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</si>
  <si>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</si>
  <si>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</si>
  <si>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</si>
  <si>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</si>
  <si>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</si>
  <si>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</si>
  <si>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</si>
  <si>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</si>
  <si>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</si>
  <si>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</si>
  <si>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</si>
  <si>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</si>
  <si>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</si>
  <si>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</si>
  <si>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</si>
  <si>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</si>
  <si>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</si>
  <si>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</si>
  <si>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</si>
  <si>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</si>
  <si>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</si>
  <si>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</si>
  <si>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</si>
  <si>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</si>
  <si>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</si>
  <si>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</si>
  <si>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</si>
  <si>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</si>
  <si>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</si>
  <si>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</si>
  <si>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</si>
  <si>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</si>
  <si>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</si>
  <si>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</si>
  <si>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</si>
  <si>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</si>
  <si>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</si>
  <si>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</si>
  <si>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</si>
  <si>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</si>
  <si>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</si>
  <si>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</si>
  <si>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</si>
  <si>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</si>
  <si>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</si>
  <si>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</si>
  <si>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</si>
  <si>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</si>
  <si>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</si>
  <si>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</si>
  <si>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22年度</t>
  </si>
  <si>
    <t>23年度</t>
  </si>
  <si>
    <t>24年度</t>
  </si>
  <si>
    <t>25年度</t>
  </si>
  <si>
    <t>（1）平成28年度普通会計予算の状況</t>
  </si>
  <si>
    <t>平成28年度</t>
  </si>
  <si>
    <t>(平成28年度予算ﾍﾞｰｽ）</t>
  </si>
  <si>
    <t>28年度</t>
  </si>
  <si>
    <t>（1）平成26年度普通会計決算の状況</t>
  </si>
  <si>
    <t>平成26年度</t>
  </si>
  <si>
    <t>26年度</t>
  </si>
  <si>
    <t>(平成26年度決算ﾍﾞｰｽ）</t>
  </si>
  <si>
    <t>26年度</t>
  </si>
  <si>
    <t>(平成26年度決算額）</t>
  </si>
  <si>
    <t xml:space="preserve"> （注1）平成22～26年度は平成22年国勢調査を基に計上している。 </t>
  </si>
  <si>
    <t>病院事業</t>
  </si>
  <si>
    <t>水道事業</t>
  </si>
  <si>
    <t>下水道事業</t>
  </si>
  <si>
    <t>工業用水道事業</t>
  </si>
  <si>
    <t>軌道事業</t>
  </si>
  <si>
    <t>－</t>
  </si>
  <si>
    <t>と畜場事業</t>
  </si>
  <si>
    <t>農業集落排水事業</t>
  </si>
  <si>
    <t>宅地造成事業</t>
  </si>
  <si>
    <t>駐車場整備事業</t>
  </si>
  <si>
    <t>病院事業</t>
  </si>
  <si>
    <t>水道事業</t>
  </si>
  <si>
    <t>下水道事業</t>
  </si>
  <si>
    <t>工業用水道事業</t>
  </si>
  <si>
    <t>軌道事業</t>
  </si>
  <si>
    <t>自動車運送事業</t>
  </si>
  <si>
    <t>-</t>
  </si>
  <si>
    <t>と畜場事業</t>
  </si>
  <si>
    <t>農業集落排水事業</t>
  </si>
  <si>
    <t>宅地造成事業</t>
  </si>
  <si>
    <t>駐車場整備事業</t>
  </si>
  <si>
    <t>熊本市</t>
  </si>
  <si>
    <t>熊本市</t>
  </si>
  <si>
    <t>熊本市</t>
  </si>
  <si>
    <t>熊本市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</si>
</sst>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  <numFmt numFmtId="224" formatCode="#,###;[Red]&quot;△&quot;#,###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41" fontId="0" fillId="0" borderId="6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1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5" xfId="48" applyNumberFormat="1" applyFont="1" applyBorder="1" applyAlignment="1">
      <alignment vertical="center" textRotation="255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3" fillId="0" borderId="86" xfId="62" applyFont="1" applyBorder="1" applyAlignment="1">
      <alignment vertical="center" textRotation="255"/>
      <protection/>
    </xf>
    <xf numFmtId="0" fontId="13" fillId="0" borderId="70" xfId="62" applyFont="1" applyBorder="1" applyAlignment="1">
      <alignment vertical="center" textRotation="255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6" xfId="62" applyFont="1" applyBorder="1" applyAlignment="1">
      <alignment vertical="center"/>
      <protection/>
    </xf>
    <xf numFmtId="0" fontId="13" fillId="0" borderId="70" xfId="62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2" applyFont="1" applyBorder="1" applyAlignment="1">
      <alignment vertical="center"/>
      <protection/>
    </xf>
    <xf numFmtId="0" fontId="13" fillId="0" borderId="12" xfId="62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Ｈ１０決算ベース" xfId="61"/>
    <cellStyle name="標準_地方債公営企業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:D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5" t="s">
        <v>0</v>
      </c>
      <c r="B1" s="305"/>
      <c r="C1" s="305"/>
      <c r="D1" s="305"/>
      <c r="E1" s="76" t="s">
        <v>308</v>
      </c>
      <c r="F1" s="2"/>
      <c r="AA1" s="304" t="s">
        <v>105</v>
      </c>
      <c r="AB1" s="304"/>
    </row>
    <row r="2" spans="27:37" ht="13.5">
      <c r="AA2" s="296" t="s">
        <v>106</v>
      </c>
      <c r="AB2" s="296"/>
      <c r="AC2" s="301" t="s">
        <v>107</v>
      </c>
      <c r="AD2" s="297" t="s">
        <v>108</v>
      </c>
      <c r="AE2" s="298"/>
      <c r="AF2" s="299"/>
      <c r="AG2" s="296" t="s">
        <v>109</v>
      </c>
      <c r="AH2" s="296" t="s">
        <v>110</v>
      </c>
      <c r="AI2" s="296" t="s">
        <v>111</v>
      </c>
      <c r="AJ2" s="296" t="s">
        <v>112</v>
      </c>
      <c r="AK2" s="296" t="s">
        <v>113</v>
      </c>
    </row>
    <row r="3" spans="1:37" ht="14.25">
      <c r="A3" s="22" t="s">
        <v>104</v>
      </c>
      <c r="AA3" s="296"/>
      <c r="AB3" s="296"/>
      <c r="AC3" s="303"/>
      <c r="AD3" s="171"/>
      <c r="AE3" s="170" t="s">
        <v>126</v>
      </c>
      <c r="AF3" s="170" t="s">
        <v>127</v>
      </c>
      <c r="AG3" s="296"/>
      <c r="AH3" s="296"/>
      <c r="AI3" s="296"/>
      <c r="AJ3" s="296"/>
      <c r="AK3" s="296"/>
    </row>
    <row r="4" spans="27:38" ht="13.5">
      <c r="AA4" s="301" t="str">
        <f>E1</f>
        <v>熊本市</v>
      </c>
      <c r="AB4" s="172" t="s">
        <v>114</v>
      </c>
      <c r="AC4" s="173">
        <f>F22</f>
        <v>310897</v>
      </c>
      <c r="AD4" s="173">
        <f>F9</f>
        <v>99358</v>
      </c>
      <c r="AE4" s="173">
        <f>F10</f>
        <v>45448</v>
      </c>
      <c r="AF4" s="173">
        <f>F13</f>
        <v>39696</v>
      </c>
      <c r="AG4" s="173">
        <f>F14</f>
        <v>2119</v>
      </c>
      <c r="AH4" s="173">
        <f>F15</f>
        <v>32900</v>
      </c>
      <c r="AI4" s="173">
        <f>F17</f>
        <v>64250</v>
      </c>
      <c r="AJ4" s="173">
        <f>F20</f>
        <v>50520</v>
      </c>
      <c r="AK4" s="173">
        <f>F21</f>
        <v>34329</v>
      </c>
      <c r="AL4" s="174"/>
    </row>
    <row r="5" spans="1:37" ht="13.5">
      <c r="A5" s="21" t="s">
        <v>276</v>
      </c>
      <c r="AA5" s="302"/>
      <c r="AB5" s="172" t="s">
        <v>115</v>
      </c>
      <c r="AC5" s="175"/>
      <c r="AD5" s="175">
        <f>G9</f>
        <v>31.958494292321895</v>
      </c>
      <c r="AE5" s="175">
        <f>G10</f>
        <v>14.618346269021574</v>
      </c>
      <c r="AF5" s="175">
        <f>G13</f>
        <v>12.768215839972724</v>
      </c>
      <c r="AG5" s="175">
        <f>G14</f>
        <v>0.6815762133439692</v>
      </c>
      <c r="AH5" s="175">
        <f>G15</f>
        <v>10.582282878252283</v>
      </c>
      <c r="AI5" s="175">
        <f>G17</f>
        <v>20.666008356465323</v>
      </c>
      <c r="AJ5" s="175">
        <f>G20</f>
        <v>16.249754741924175</v>
      </c>
      <c r="AK5" s="175">
        <f>G21</f>
        <v>11.041920636094913</v>
      </c>
    </row>
    <row r="6" spans="1:37" ht="14.25">
      <c r="A6" s="3"/>
      <c r="G6" s="309" t="s">
        <v>128</v>
      </c>
      <c r="H6" s="310"/>
      <c r="I6" s="310"/>
      <c r="AA6" s="303"/>
      <c r="AB6" s="172" t="s">
        <v>116</v>
      </c>
      <c r="AC6" s="175">
        <f>I22</f>
        <v>2.5331776687246066</v>
      </c>
      <c r="AD6" s="175">
        <f>I9</f>
        <v>1.130823333027986</v>
      </c>
      <c r="AE6" s="175">
        <f>I10</f>
        <v>-0.3442604977524355</v>
      </c>
      <c r="AF6" s="175">
        <f>I13</f>
        <v>2.240766496677482</v>
      </c>
      <c r="AG6" s="175">
        <f>I14</f>
        <v>-0.8886810102899934</v>
      </c>
      <c r="AH6" s="175">
        <f>I15</f>
        <v>1.5432098765432167</v>
      </c>
      <c r="AI6" s="175">
        <f>I17</f>
        <v>3.6674895525759643</v>
      </c>
      <c r="AJ6" s="175">
        <f>I20</f>
        <v>8.85585003232061</v>
      </c>
      <c r="AK6" s="175">
        <f>I21</f>
        <v>-2.4993609588457533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06" t="s">
        <v>80</v>
      </c>
      <c r="B9" s="306" t="s">
        <v>81</v>
      </c>
      <c r="C9" s="47" t="s">
        <v>3</v>
      </c>
      <c r="D9" s="48"/>
      <c r="E9" s="49"/>
      <c r="F9" s="77">
        <f>99358</f>
        <v>99358</v>
      </c>
      <c r="G9" s="78">
        <f aca="true" t="shared" si="0" ref="G9:G22">F9/$F$22*100</f>
        <v>31.958494292321895</v>
      </c>
      <c r="H9" s="79">
        <f>98246+1</f>
        <v>98247</v>
      </c>
      <c r="I9" s="80">
        <f aca="true" t="shared" si="1" ref="I9:I21">(F9/H9-1)*100</f>
        <v>1.130823333027986</v>
      </c>
      <c r="AA9" s="312" t="s">
        <v>105</v>
      </c>
      <c r="AB9" s="313"/>
      <c r="AC9" s="314" t="s">
        <v>117</v>
      </c>
    </row>
    <row r="10" spans="1:37" ht="18" customHeight="1">
      <c r="A10" s="307"/>
      <c r="B10" s="307"/>
      <c r="C10" s="8"/>
      <c r="D10" s="50" t="s">
        <v>22</v>
      </c>
      <c r="E10" s="30"/>
      <c r="F10" s="81">
        <v>45448</v>
      </c>
      <c r="G10" s="82">
        <f t="shared" si="0"/>
        <v>14.618346269021574</v>
      </c>
      <c r="H10" s="83">
        <v>45605</v>
      </c>
      <c r="I10" s="84">
        <f t="shared" si="1"/>
        <v>-0.3442604977524355</v>
      </c>
      <c r="AA10" s="296" t="s">
        <v>106</v>
      </c>
      <c r="AB10" s="296"/>
      <c r="AC10" s="314"/>
      <c r="AD10" s="297" t="s">
        <v>118</v>
      </c>
      <c r="AE10" s="298"/>
      <c r="AF10" s="299"/>
      <c r="AG10" s="297" t="s">
        <v>119</v>
      </c>
      <c r="AH10" s="311"/>
      <c r="AI10" s="300"/>
      <c r="AJ10" s="297" t="s">
        <v>120</v>
      </c>
      <c r="AK10" s="300"/>
    </row>
    <row r="11" spans="1:37" ht="18" customHeight="1">
      <c r="A11" s="307"/>
      <c r="B11" s="307"/>
      <c r="C11" s="34"/>
      <c r="D11" s="35"/>
      <c r="E11" s="33" t="s">
        <v>23</v>
      </c>
      <c r="F11" s="85">
        <v>34716</v>
      </c>
      <c r="G11" s="86">
        <f t="shared" si="0"/>
        <v>11.166399161136969</v>
      </c>
      <c r="H11" s="87">
        <f>5887+28167</f>
        <v>34054</v>
      </c>
      <c r="I11" s="88">
        <f t="shared" si="1"/>
        <v>1.9439713396370406</v>
      </c>
      <c r="AA11" s="296"/>
      <c r="AB11" s="296"/>
      <c r="AC11" s="312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7"/>
      <c r="B12" s="307"/>
      <c r="C12" s="34"/>
      <c r="D12" s="36"/>
      <c r="E12" s="33" t="s">
        <v>24</v>
      </c>
      <c r="F12" s="85">
        <v>6549</v>
      </c>
      <c r="G12" s="86">
        <f>F12/$F$22*100</f>
        <v>2.106485427649672</v>
      </c>
      <c r="H12" s="87">
        <v>7262</v>
      </c>
      <c r="I12" s="88">
        <f t="shared" si="1"/>
        <v>-9.818231892040764</v>
      </c>
      <c r="AA12" s="301" t="str">
        <f>E1</f>
        <v>熊本市</v>
      </c>
      <c r="AB12" s="172" t="s">
        <v>114</v>
      </c>
      <c r="AC12" s="173">
        <f>F40</f>
        <v>310897</v>
      </c>
      <c r="AD12" s="173">
        <f>F23</f>
        <v>171133</v>
      </c>
      <c r="AE12" s="173">
        <f>F24</f>
        <v>48853</v>
      </c>
      <c r="AF12" s="173">
        <f>F26</f>
        <v>32588</v>
      </c>
      <c r="AG12" s="173">
        <f>F27</f>
        <v>88090</v>
      </c>
      <c r="AH12" s="173">
        <f>F28</f>
        <v>30452</v>
      </c>
      <c r="AI12" s="173">
        <f>F32</f>
        <v>1532</v>
      </c>
      <c r="AJ12" s="173">
        <f>F34</f>
        <v>51674</v>
      </c>
      <c r="AK12" s="173">
        <f>F35</f>
        <v>51620</v>
      </c>
      <c r="AL12" s="177"/>
    </row>
    <row r="13" spans="1:37" ht="18" customHeight="1">
      <c r="A13" s="307"/>
      <c r="B13" s="307"/>
      <c r="C13" s="11"/>
      <c r="D13" s="31" t="s">
        <v>25</v>
      </c>
      <c r="E13" s="32"/>
      <c r="F13" s="89">
        <v>39696</v>
      </c>
      <c r="G13" s="90">
        <f t="shared" si="0"/>
        <v>12.768215839972724</v>
      </c>
      <c r="H13" s="91">
        <v>38826</v>
      </c>
      <c r="I13" s="92">
        <f t="shared" si="1"/>
        <v>2.240766496677482</v>
      </c>
      <c r="AA13" s="302"/>
      <c r="AB13" s="172" t="s">
        <v>115</v>
      </c>
      <c r="AC13" s="175"/>
      <c r="AD13" s="175">
        <f>G23</f>
        <v>55.04491841349386</v>
      </c>
      <c r="AE13" s="175">
        <f>G24</f>
        <v>15.713564299430358</v>
      </c>
      <c r="AF13" s="175">
        <f>G26</f>
        <v>10.481928098373416</v>
      </c>
      <c r="AG13" s="175">
        <f>G27</f>
        <v>28.334142819004366</v>
      </c>
      <c r="AH13" s="175">
        <f>G28</f>
        <v>9.794883836125791</v>
      </c>
      <c r="AI13" s="175">
        <f>G32</f>
        <v>0.4927677012000759</v>
      </c>
      <c r="AJ13" s="175">
        <f>G34</f>
        <v>16.620938767501777</v>
      </c>
      <c r="AK13" s="175">
        <f>G35</f>
        <v>16.60356967098428</v>
      </c>
    </row>
    <row r="14" spans="1:37" ht="18" customHeight="1">
      <c r="A14" s="307"/>
      <c r="B14" s="307"/>
      <c r="C14" s="52" t="s">
        <v>4</v>
      </c>
      <c r="D14" s="53"/>
      <c r="E14" s="54"/>
      <c r="F14" s="85">
        <v>2119</v>
      </c>
      <c r="G14" s="86">
        <f t="shared" si="0"/>
        <v>0.6815762133439692</v>
      </c>
      <c r="H14" s="87">
        <v>2138</v>
      </c>
      <c r="I14" s="88">
        <f t="shared" si="1"/>
        <v>-0.8886810102899934</v>
      </c>
      <c r="AA14" s="303"/>
      <c r="AB14" s="172" t="s">
        <v>116</v>
      </c>
      <c r="AC14" s="175">
        <f>I40</f>
        <v>2.5331776687246066</v>
      </c>
      <c r="AD14" s="175">
        <f>I23</f>
        <v>2.2257133811608876</v>
      </c>
      <c r="AE14" s="175">
        <f>I24</f>
        <v>-0.6042726347914584</v>
      </c>
      <c r="AF14" s="175">
        <f>I26</f>
        <v>1.5392285162335595</v>
      </c>
      <c r="AG14" s="175">
        <f>I27</f>
        <v>-1.5413159865428239</v>
      </c>
      <c r="AH14" s="175">
        <f>I28</f>
        <v>-5.198929082871551</v>
      </c>
      <c r="AI14" s="175">
        <f>I32</f>
        <v>-11.954022988505752</v>
      </c>
      <c r="AJ14" s="175">
        <f>I34</f>
        <v>11.510574018126896</v>
      </c>
      <c r="AK14" s="175">
        <f>I35</f>
        <v>11.394044022442817</v>
      </c>
    </row>
    <row r="15" spans="1:9" ht="18" customHeight="1">
      <c r="A15" s="307"/>
      <c r="B15" s="307"/>
      <c r="C15" s="52" t="s">
        <v>5</v>
      </c>
      <c r="D15" s="53"/>
      <c r="E15" s="54"/>
      <c r="F15" s="85">
        <v>32900</v>
      </c>
      <c r="G15" s="86">
        <f t="shared" si="0"/>
        <v>10.582282878252283</v>
      </c>
      <c r="H15" s="87">
        <v>32400</v>
      </c>
      <c r="I15" s="88">
        <f t="shared" si="1"/>
        <v>1.5432098765432167</v>
      </c>
    </row>
    <row r="16" spans="1:9" ht="18" customHeight="1">
      <c r="A16" s="307"/>
      <c r="B16" s="307"/>
      <c r="C16" s="52" t="s">
        <v>26</v>
      </c>
      <c r="D16" s="53"/>
      <c r="E16" s="54"/>
      <c r="F16" s="85">
        <v>9038</v>
      </c>
      <c r="G16" s="86">
        <f t="shared" si="0"/>
        <v>2.907072117132041</v>
      </c>
      <c r="H16" s="87">
        <v>9040</v>
      </c>
      <c r="I16" s="88">
        <f t="shared" si="1"/>
        <v>-0.022123893805314765</v>
      </c>
    </row>
    <row r="17" spans="1:9" ht="18" customHeight="1">
      <c r="A17" s="307"/>
      <c r="B17" s="307"/>
      <c r="C17" s="52" t="s">
        <v>6</v>
      </c>
      <c r="D17" s="53"/>
      <c r="E17" s="54"/>
      <c r="F17" s="85">
        <v>64250</v>
      </c>
      <c r="G17" s="86">
        <f t="shared" si="0"/>
        <v>20.666008356465323</v>
      </c>
      <c r="H17" s="87">
        <v>61977</v>
      </c>
      <c r="I17" s="88">
        <f t="shared" si="1"/>
        <v>3.6674895525759643</v>
      </c>
    </row>
    <row r="18" spans="1:9" ht="18" customHeight="1">
      <c r="A18" s="307"/>
      <c r="B18" s="307"/>
      <c r="C18" s="52" t="s">
        <v>27</v>
      </c>
      <c r="D18" s="53"/>
      <c r="E18" s="54"/>
      <c r="F18" s="85">
        <v>18055</v>
      </c>
      <c r="G18" s="86">
        <f t="shared" si="0"/>
        <v>5.807389585618388</v>
      </c>
      <c r="H18" s="87">
        <v>17492</v>
      </c>
      <c r="I18" s="88">
        <f t="shared" si="1"/>
        <v>3.2186142236450888</v>
      </c>
    </row>
    <row r="19" spans="1:9" ht="18" customHeight="1">
      <c r="A19" s="307"/>
      <c r="B19" s="307"/>
      <c r="C19" s="52" t="s">
        <v>28</v>
      </c>
      <c r="D19" s="53"/>
      <c r="E19" s="54"/>
      <c r="F19" s="85">
        <v>328</v>
      </c>
      <c r="G19" s="86">
        <f t="shared" si="0"/>
        <v>0.10550117884701364</v>
      </c>
      <c r="H19" s="87">
        <v>303</v>
      </c>
      <c r="I19" s="88">
        <f t="shared" si="1"/>
        <v>8.25082508250825</v>
      </c>
    </row>
    <row r="20" spans="1:9" ht="18" customHeight="1">
      <c r="A20" s="307"/>
      <c r="B20" s="307"/>
      <c r="C20" s="52" t="s">
        <v>7</v>
      </c>
      <c r="D20" s="53"/>
      <c r="E20" s="54"/>
      <c r="F20" s="85">
        <v>50520</v>
      </c>
      <c r="G20" s="86">
        <f t="shared" si="0"/>
        <v>16.249754741924175</v>
      </c>
      <c r="H20" s="87">
        <v>46410</v>
      </c>
      <c r="I20" s="88">
        <f t="shared" si="1"/>
        <v>8.85585003232061</v>
      </c>
    </row>
    <row r="21" spans="1:9" ht="18" customHeight="1">
      <c r="A21" s="307"/>
      <c r="B21" s="307"/>
      <c r="C21" s="57" t="s">
        <v>8</v>
      </c>
      <c r="D21" s="58"/>
      <c r="E21" s="56"/>
      <c r="F21" s="93">
        <v>34329</v>
      </c>
      <c r="G21" s="94">
        <f t="shared" si="0"/>
        <v>11.041920636094913</v>
      </c>
      <c r="H21" s="95">
        <f>35208+1</f>
        <v>35209</v>
      </c>
      <c r="I21" s="96">
        <f t="shared" si="1"/>
        <v>-2.4993609588457533</v>
      </c>
    </row>
    <row r="22" spans="1:9" ht="18" customHeight="1">
      <c r="A22" s="307"/>
      <c r="B22" s="308"/>
      <c r="C22" s="59" t="s">
        <v>9</v>
      </c>
      <c r="D22" s="37"/>
      <c r="E22" s="60"/>
      <c r="F22" s="97">
        <f>SUM(F9,F14:F21)</f>
        <v>310897</v>
      </c>
      <c r="G22" s="98">
        <f t="shared" si="0"/>
        <v>100</v>
      </c>
      <c r="H22" s="97">
        <f>SUM(H9,H14:H21)</f>
        <v>303216</v>
      </c>
      <c r="I22" s="280">
        <f aca="true" t="shared" si="2" ref="I22:I40">(F22/H22-1)*100</f>
        <v>2.5331776687246066</v>
      </c>
    </row>
    <row r="23" spans="1:9" ht="18" customHeight="1">
      <c r="A23" s="307"/>
      <c r="B23" s="306" t="s">
        <v>82</v>
      </c>
      <c r="C23" s="4" t="s">
        <v>10</v>
      </c>
      <c r="D23" s="5"/>
      <c r="E23" s="23"/>
      <c r="F23" s="77">
        <f>SUM(F24:F26)</f>
        <v>171133</v>
      </c>
      <c r="G23" s="78">
        <f aca="true" t="shared" si="3" ref="G23:G37">F23/$F$40*100</f>
        <v>55.04491841349386</v>
      </c>
      <c r="H23" s="79">
        <v>167407</v>
      </c>
      <c r="I23" s="99">
        <f t="shared" si="2"/>
        <v>2.2257133811608876</v>
      </c>
    </row>
    <row r="24" spans="1:9" ht="18" customHeight="1">
      <c r="A24" s="307"/>
      <c r="B24" s="307"/>
      <c r="C24" s="8"/>
      <c r="D24" s="10" t="s">
        <v>11</v>
      </c>
      <c r="E24" s="38"/>
      <c r="F24" s="85">
        <v>48853</v>
      </c>
      <c r="G24" s="86">
        <f t="shared" si="3"/>
        <v>15.713564299430358</v>
      </c>
      <c r="H24" s="87">
        <f>49151-1</f>
        <v>49150</v>
      </c>
      <c r="I24" s="88">
        <f t="shared" si="2"/>
        <v>-0.6042726347914584</v>
      </c>
    </row>
    <row r="25" spans="1:9" ht="18" customHeight="1">
      <c r="A25" s="307"/>
      <c r="B25" s="307"/>
      <c r="C25" s="8"/>
      <c r="D25" s="10" t="s">
        <v>29</v>
      </c>
      <c r="E25" s="38"/>
      <c r="F25" s="85">
        <v>89692</v>
      </c>
      <c r="G25" s="86">
        <f t="shared" si="3"/>
        <v>28.84942601569008</v>
      </c>
      <c r="H25" s="87">
        <v>86163</v>
      </c>
      <c r="I25" s="88">
        <f t="shared" si="2"/>
        <v>4.095725543446727</v>
      </c>
    </row>
    <row r="26" spans="1:9" ht="18" customHeight="1">
      <c r="A26" s="307"/>
      <c r="B26" s="307"/>
      <c r="C26" s="11"/>
      <c r="D26" s="10" t="s">
        <v>12</v>
      </c>
      <c r="E26" s="38"/>
      <c r="F26" s="85">
        <v>32588</v>
      </c>
      <c r="G26" s="86">
        <f t="shared" si="3"/>
        <v>10.481928098373416</v>
      </c>
      <c r="H26" s="87">
        <v>32094</v>
      </c>
      <c r="I26" s="88">
        <f t="shared" si="2"/>
        <v>1.5392285162335595</v>
      </c>
    </row>
    <row r="27" spans="1:9" ht="18" customHeight="1">
      <c r="A27" s="307"/>
      <c r="B27" s="307"/>
      <c r="C27" s="8" t="s">
        <v>13</v>
      </c>
      <c r="D27" s="14"/>
      <c r="E27" s="25"/>
      <c r="F27" s="77">
        <f>SUM(F28:F33)+120</f>
        <v>88090</v>
      </c>
      <c r="G27" s="78">
        <f t="shared" si="3"/>
        <v>28.334142819004366</v>
      </c>
      <c r="H27" s="79">
        <v>89469</v>
      </c>
      <c r="I27" s="99">
        <f t="shared" si="2"/>
        <v>-1.5413159865428239</v>
      </c>
    </row>
    <row r="28" spans="1:9" ht="18" customHeight="1">
      <c r="A28" s="307"/>
      <c r="B28" s="307"/>
      <c r="C28" s="8"/>
      <c r="D28" s="10" t="s">
        <v>14</v>
      </c>
      <c r="E28" s="38"/>
      <c r="F28" s="85">
        <v>30452</v>
      </c>
      <c r="G28" s="86">
        <f t="shared" si="3"/>
        <v>9.794883836125791</v>
      </c>
      <c r="H28" s="87">
        <v>32122</v>
      </c>
      <c r="I28" s="88">
        <f t="shared" si="2"/>
        <v>-5.198929082871551</v>
      </c>
    </row>
    <row r="29" spans="1:9" ht="18" customHeight="1">
      <c r="A29" s="307"/>
      <c r="B29" s="307"/>
      <c r="C29" s="8"/>
      <c r="D29" s="10" t="s">
        <v>30</v>
      </c>
      <c r="E29" s="38"/>
      <c r="F29" s="85">
        <v>3000</v>
      </c>
      <c r="G29" s="86">
        <f t="shared" si="3"/>
        <v>0.9649498065275639</v>
      </c>
      <c r="H29" s="87">
        <v>3132</v>
      </c>
      <c r="I29" s="88">
        <f t="shared" si="2"/>
        <v>-4.214559386973182</v>
      </c>
    </row>
    <row r="30" spans="1:9" ht="18" customHeight="1">
      <c r="A30" s="307"/>
      <c r="B30" s="307"/>
      <c r="C30" s="8"/>
      <c r="D30" s="10" t="s">
        <v>31</v>
      </c>
      <c r="E30" s="38"/>
      <c r="F30" s="85">
        <f>17385+7424</f>
        <v>24809</v>
      </c>
      <c r="G30" s="86">
        <f t="shared" si="3"/>
        <v>7.979813250047443</v>
      </c>
      <c r="H30" s="87">
        <v>25141</v>
      </c>
      <c r="I30" s="88">
        <f t="shared" si="2"/>
        <v>-1.3205520862336395</v>
      </c>
    </row>
    <row r="31" spans="1:9" ht="18" customHeight="1">
      <c r="A31" s="307"/>
      <c r="B31" s="307"/>
      <c r="C31" s="8"/>
      <c r="D31" s="10" t="s">
        <v>32</v>
      </c>
      <c r="E31" s="38"/>
      <c r="F31" s="85">
        <v>19503</v>
      </c>
      <c r="G31" s="86">
        <f t="shared" si="3"/>
        <v>6.273138692235693</v>
      </c>
      <c r="H31" s="87">
        <v>19009</v>
      </c>
      <c r="I31" s="88">
        <f t="shared" si="2"/>
        <v>2.598769004155921</v>
      </c>
    </row>
    <row r="32" spans="1:9" ht="18" customHeight="1">
      <c r="A32" s="307"/>
      <c r="B32" s="307"/>
      <c r="C32" s="8"/>
      <c r="D32" s="10" t="s">
        <v>15</v>
      </c>
      <c r="E32" s="38"/>
      <c r="F32" s="85">
        <v>1532</v>
      </c>
      <c r="G32" s="86">
        <f t="shared" si="3"/>
        <v>0.4927677012000759</v>
      </c>
      <c r="H32" s="87">
        <v>1740</v>
      </c>
      <c r="I32" s="88">
        <f t="shared" si="2"/>
        <v>-11.954022988505752</v>
      </c>
    </row>
    <row r="33" spans="1:9" ht="18" customHeight="1">
      <c r="A33" s="307"/>
      <c r="B33" s="307"/>
      <c r="C33" s="11"/>
      <c r="D33" s="10" t="s">
        <v>33</v>
      </c>
      <c r="E33" s="38"/>
      <c r="F33" s="85">
        <v>8674</v>
      </c>
      <c r="G33" s="86">
        <f t="shared" si="3"/>
        <v>2.7899915406066964</v>
      </c>
      <c r="H33" s="87">
        <v>8206</v>
      </c>
      <c r="I33" s="88">
        <f t="shared" si="2"/>
        <v>5.703144040945651</v>
      </c>
    </row>
    <row r="34" spans="1:9" ht="18" customHeight="1">
      <c r="A34" s="307"/>
      <c r="B34" s="307"/>
      <c r="C34" s="8" t="s">
        <v>16</v>
      </c>
      <c r="D34" s="14"/>
      <c r="E34" s="25"/>
      <c r="F34" s="77">
        <f>51620+54</f>
        <v>51674</v>
      </c>
      <c r="G34" s="78">
        <f t="shared" si="3"/>
        <v>16.620938767501777</v>
      </c>
      <c r="H34" s="79">
        <v>46340</v>
      </c>
      <c r="I34" s="99">
        <f t="shared" si="2"/>
        <v>11.510574018126896</v>
      </c>
    </row>
    <row r="35" spans="1:9" ht="18" customHeight="1">
      <c r="A35" s="307"/>
      <c r="B35" s="307"/>
      <c r="C35" s="8"/>
      <c r="D35" s="39" t="s">
        <v>17</v>
      </c>
      <c r="E35" s="40"/>
      <c r="F35" s="81">
        <v>51620</v>
      </c>
      <c r="G35" s="82">
        <f t="shared" si="3"/>
        <v>16.60356967098428</v>
      </c>
      <c r="H35" s="83">
        <v>46340</v>
      </c>
      <c r="I35" s="84">
        <f t="shared" si="2"/>
        <v>11.394044022442817</v>
      </c>
    </row>
    <row r="36" spans="1:9" ht="18" customHeight="1">
      <c r="A36" s="307"/>
      <c r="B36" s="307"/>
      <c r="C36" s="8"/>
      <c r="D36" s="41"/>
      <c r="E36" s="159" t="s">
        <v>103</v>
      </c>
      <c r="F36" s="85">
        <v>28514</v>
      </c>
      <c r="G36" s="86">
        <f t="shared" si="3"/>
        <v>9.171526261108985</v>
      </c>
      <c r="H36" s="87">
        <v>25529</v>
      </c>
      <c r="I36" s="88">
        <f>(F36/H36-1)*100</f>
        <v>11.692584903443137</v>
      </c>
    </row>
    <row r="37" spans="1:9" ht="18" customHeight="1">
      <c r="A37" s="307"/>
      <c r="B37" s="307"/>
      <c r="C37" s="8"/>
      <c r="D37" s="12"/>
      <c r="E37" s="33" t="s">
        <v>34</v>
      </c>
      <c r="F37" s="85">
        <v>23106</v>
      </c>
      <c r="G37" s="86">
        <f t="shared" si="3"/>
        <v>7.4320434098752965</v>
      </c>
      <c r="H37" s="87">
        <f>20810+1</f>
        <v>20811</v>
      </c>
      <c r="I37" s="88">
        <f t="shared" si="2"/>
        <v>11.027821824996398</v>
      </c>
    </row>
    <row r="38" spans="1:9" ht="18" customHeight="1">
      <c r="A38" s="307"/>
      <c r="B38" s="307"/>
      <c r="C38" s="8"/>
      <c r="D38" s="61" t="s">
        <v>35</v>
      </c>
      <c r="E38" s="54"/>
      <c r="F38" s="85">
        <v>54</v>
      </c>
      <c r="G38" s="82">
        <f>F38/$F$40*100</f>
        <v>0.01736909651749615</v>
      </c>
      <c r="H38" s="87">
        <v>0</v>
      </c>
      <c r="I38" s="88" t="e">
        <f t="shared" si="2"/>
        <v>#DIV/0!</v>
      </c>
    </row>
    <row r="39" spans="1:9" ht="18" customHeight="1">
      <c r="A39" s="307"/>
      <c r="B39" s="307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08"/>
      <c r="B40" s="308"/>
      <c r="C40" s="6" t="s">
        <v>18</v>
      </c>
      <c r="D40" s="7"/>
      <c r="E40" s="24"/>
      <c r="F40" s="97">
        <f>SUM(F23,F27,F34)</f>
        <v>310897</v>
      </c>
      <c r="G40" s="281">
        <f>F40/$F$40*100</f>
        <v>100</v>
      </c>
      <c r="H40" s="97">
        <f>SUM(H23,H27,H34)</f>
        <v>303216</v>
      </c>
      <c r="I40" s="280">
        <f t="shared" si="2"/>
        <v>2.5331776687246066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I38" sqref="I38"/>
      <selection pane="topRight" activeCell="I38" sqref="I38"/>
      <selection pane="bottomLeft" activeCell="I38" sqref="I38"/>
      <selection pane="bottomRight" activeCell="L49" sqref="L49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309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315" t="s">
        <v>45</v>
      </c>
      <c r="B6" s="316"/>
      <c r="C6" s="316"/>
      <c r="D6" s="316"/>
      <c r="E6" s="317"/>
      <c r="F6" s="345" t="s">
        <v>287</v>
      </c>
      <c r="G6" s="346"/>
      <c r="H6" s="345" t="s">
        <v>288</v>
      </c>
      <c r="I6" s="346"/>
      <c r="J6" s="345" t="s">
        <v>289</v>
      </c>
      <c r="K6" s="346"/>
      <c r="L6" s="345" t="s">
        <v>290</v>
      </c>
      <c r="M6" s="346"/>
      <c r="N6" s="345" t="s">
        <v>291</v>
      </c>
      <c r="O6" s="346"/>
    </row>
    <row r="7" spans="1:15" ht="15.75" customHeight="1">
      <c r="A7" s="318"/>
      <c r="B7" s="319"/>
      <c r="C7" s="319"/>
      <c r="D7" s="319"/>
      <c r="E7" s="320"/>
      <c r="F7" s="178" t="s">
        <v>279</v>
      </c>
      <c r="G7" s="74" t="s">
        <v>1</v>
      </c>
      <c r="H7" s="178" t="s">
        <v>279</v>
      </c>
      <c r="I7" s="74" t="s">
        <v>1</v>
      </c>
      <c r="J7" s="178" t="s">
        <v>279</v>
      </c>
      <c r="K7" s="75" t="s">
        <v>1</v>
      </c>
      <c r="L7" s="178" t="s">
        <v>279</v>
      </c>
      <c r="M7" s="74" t="s">
        <v>1</v>
      </c>
      <c r="N7" s="178" t="s">
        <v>279</v>
      </c>
      <c r="O7" s="153" t="s">
        <v>1</v>
      </c>
    </row>
    <row r="8" spans="1:25" ht="15.75" customHeight="1">
      <c r="A8" s="321" t="s">
        <v>84</v>
      </c>
      <c r="B8" s="47" t="s">
        <v>46</v>
      </c>
      <c r="C8" s="48"/>
      <c r="D8" s="48"/>
      <c r="E8" s="100" t="s">
        <v>37</v>
      </c>
      <c r="F8" s="113">
        <f>SUM(F9:F10)</f>
        <v>15630</v>
      </c>
      <c r="G8" s="114">
        <v>15404</v>
      </c>
      <c r="H8" s="113">
        <v>14214</v>
      </c>
      <c r="I8" s="115">
        <v>14195</v>
      </c>
      <c r="J8" s="113">
        <v>21209</v>
      </c>
      <c r="K8" s="116">
        <v>21502</v>
      </c>
      <c r="L8" s="113">
        <v>6</v>
      </c>
      <c r="M8" s="115">
        <v>7</v>
      </c>
      <c r="N8" s="113">
        <v>2258</v>
      </c>
      <c r="O8" s="116">
        <v>3587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2"/>
      <c r="B9" s="14"/>
      <c r="C9" s="61" t="s">
        <v>47</v>
      </c>
      <c r="D9" s="53"/>
      <c r="E9" s="101" t="s">
        <v>38</v>
      </c>
      <c r="F9" s="117">
        <v>15623</v>
      </c>
      <c r="G9" s="118">
        <v>15259</v>
      </c>
      <c r="H9" s="117">
        <v>14211</v>
      </c>
      <c r="I9" s="119">
        <v>14185</v>
      </c>
      <c r="J9" s="117">
        <v>21208</v>
      </c>
      <c r="K9" s="120">
        <v>21501</v>
      </c>
      <c r="L9" s="117">
        <v>6</v>
      </c>
      <c r="M9" s="119">
        <v>7</v>
      </c>
      <c r="N9" s="117">
        <f>1688+561</f>
        <v>2249</v>
      </c>
      <c r="O9" s="120">
        <v>2580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2"/>
      <c r="B10" s="11"/>
      <c r="C10" s="61" t="s">
        <v>48</v>
      </c>
      <c r="D10" s="53"/>
      <c r="E10" s="101" t="s">
        <v>39</v>
      </c>
      <c r="F10" s="117">
        <v>7</v>
      </c>
      <c r="G10" s="118">
        <v>145</v>
      </c>
      <c r="H10" s="117">
        <v>3</v>
      </c>
      <c r="I10" s="119">
        <v>10</v>
      </c>
      <c r="J10" s="121">
        <v>1</v>
      </c>
      <c r="K10" s="122">
        <v>1</v>
      </c>
      <c r="L10" s="117">
        <v>0</v>
      </c>
      <c r="M10" s="119">
        <v>0</v>
      </c>
      <c r="N10" s="117">
        <v>9</v>
      </c>
      <c r="O10" s="120">
        <v>1007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2"/>
      <c r="B11" s="66" t="s">
        <v>49</v>
      </c>
      <c r="C11" s="67"/>
      <c r="D11" s="67"/>
      <c r="E11" s="103" t="s">
        <v>40</v>
      </c>
      <c r="F11" s="123">
        <v>15630</v>
      </c>
      <c r="G11" s="124">
        <v>15404</v>
      </c>
      <c r="H11" s="123">
        <v>11400</v>
      </c>
      <c r="I11" s="125">
        <v>11307</v>
      </c>
      <c r="J11" s="123">
        <v>19303</v>
      </c>
      <c r="K11" s="126">
        <v>19262</v>
      </c>
      <c r="L11" s="123">
        <v>6</v>
      </c>
      <c r="M11" s="125">
        <v>7</v>
      </c>
      <c r="N11" s="123">
        <v>2221</v>
      </c>
      <c r="O11" s="126">
        <v>2576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2"/>
      <c r="B12" s="8"/>
      <c r="C12" s="61" t="s">
        <v>50</v>
      </c>
      <c r="D12" s="53"/>
      <c r="E12" s="101" t="s">
        <v>41</v>
      </c>
      <c r="F12" s="117">
        <v>15610</v>
      </c>
      <c r="G12" s="118">
        <v>15386</v>
      </c>
      <c r="H12" s="123">
        <v>11388</v>
      </c>
      <c r="I12" s="119">
        <v>11295</v>
      </c>
      <c r="J12" s="123">
        <v>19269</v>
      </c>
      <c r="K12" s="120">
        <v>19228</v>
      </c>
      <c r="L12" s="117">
        <v>6</v>
      </c>
      <c r="M12" s="119">
        <v>7</v>
      </c>
      <c r="N12" s="117">
        <v>2213</v>
      </c>
      <c r="O12" s="120">
        <v>2556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2"/>
      <c r="B13" s="14"/>
      <c r="C13" s="50" t="s">
        <v>51</v>
      </c>
      <c r="D13" s="68"/>
      <c r="E13" s="104" t="s">
        <v>42</v>
      </c>
      <c r="F13" s="160">
        <v>8</v>
      </c>
      <c r="G13" s="139">
        <v>6</v>
      </c>
      <c r="H13" s="121">
        <v>7</v>
      </c>
      <c r="I13" s="122">
        <v>7</v>
      </c>
      <c r="J13" s="121">
        <v>29</v>
      </c>
      <c r="K13" s="122">
        <v>29</v>
      </c>
      <c r="L13" s="127">
        <v>0</v>
      </c>
      <c r="M13" s="129">
        <v>0</v>
      </c>
      <c r="N13" s="127">
        <v>8</v>
      </c>
      <c r="O13" s="130">
        <v>20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2"/>
      <c r="B14" s="52" t="s">
        <v>52</v>
      </c>
      <c r="C14" s="53"/>
      <c r="D14" s="53"/>
      <c r="E14" s="101" t="s">
        <v>88</v>
      </c>
      <c r="F14" s="161">
        <f>F9-F12</f>
        <v>13</v>
      </c>
      <c r="G14" s="150">
        <f aca="true" t="shared" si="0" ref="G14:O15">G9-G12</f>
        <v>-127</v>
      </c>
      <c r="H14" s="161">
        <f t="shared" si="0"/>
        <v>2823</v>
      </c>
      <c r="I14" s="150">
        <f t="shared" si="0"/>
        <v>2890</v>
      </c>
      <c r="J14" s="161">
        <f t="shared" si="0"/>
        <v>1939</v>
      </c>
      <c r="K14" s="150">
        <f t="shared" si="0"/>
        <v>2273</v>
      </c>
      <c r="L14" s="161">
        <f t="shared" si="0"/>
        <v>0</v>
      </c>
      <c r="M14" s="150">
        <f t="shared" si="0"/>
        <v>0</v>
      </c>
      <c r="N14" s="161">
        <f t="shared" si="0"/>
        <v>36</v>
      </c>
      <c r="O14" s="150">
        <f t="shared" si="0"/>
        <v>24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2"/>
      <c r="B15" s="52" t="s">
        <v>53</v>
      </c>
      <c r="C15" s="53"/>
      <c r="D15" s="53"/>
      <c r="E15" s="101" t="s">
        <v>89</v>
      </c>
      <c r="F15" s="161">
        <f>F10-F13</f>
        <v>-1</v>
      </c>
      <c r="G15" s="150">
        <f aca="true" t="shared" si="1" ref="G15:O15">G10-G13</f>
        <v>139</v>
      </c>
      <c r="H15" s="161">
        <f t="shared" si="0"/>
        <v>-4</v>
      </c>
      <c r="I15" s="150">
        <f t="shared" si="1"/>
        <v>3</v>
      </c>
      <c r="J15" s="161">
        <f t="shared" si="0"/>
        <v>-28</v>
      </c>
      <c r="K15" s="150">
        <f t="shared" si="1"/>
        <v>-28</v>
      </c>
      <c r="L15" s="161">
        <v>0</v>
      </c>
      <c r="M15" s="150">
        <f t="shared" si="1"/>
        <v>0</v>
      </c>
      <c r="N15" s="161">
        <f t="shared" si="0"/>
        <v>1</v>
      </c>
      <c r="O15" s="150">
        <f t="shared" si="1"/>
        <v>987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2"/>
      <c r="B16" s="52" t="s">
        <v>54</v>
      </c>
      <c r="C16" s="53"/>
      <c r="D16" s="53"/>
      <c r="E16" s="101" t="s">
        <v>90</v>
      </c>
      <c r="F16" s="160">
        <f>F8-F11</f>
        <v>0</v>
      </c>
      <c r="G16" s="139">
        <f aca="true" t="shared" si="2" ref="G16:O16">G8-G11</f>
        <v>0</v>
      </c>
      <c r="H16" s="160">
        <f t="shared" si="2"/>
        <v>2814</v>
      </c>
      <c r="I16" s="139">
        <f t="shared" si="2"/>
        <v>2888</v>
      </c>
      <c r="J16" s="160">
        <f t="shared" si="2"/>
        <v>1906</v>
      </c>
      <c r="K16" s="139">
        <f t="shared" si="2"/>
        <v>2240</v>
      </c>
      <c r="L16" s="160">
        <f t="shared" si="2"/>
        <v>0</v>
      </c>
      <c r="M16" s="139">
        <f t="shared" si="2"/>
        <v>0</v>
      </c>
      <c r="N16" s="160">
        <f t="shared" si="2"/>
        <v>37</v>
      </c>
      <c r="O16" s="139">
        <f t="shared" si="2"/>
        <v>1011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2"/>
      <c r="B17" s="52" t="s">
        <v>55</v>
      </c>
      <c r="C17" s="53"/>
      <c r="D17" s="53"/>
      <c r="E17" s="43"/>
      <c r="F17" s="161">
        <v>7571</v>
      </c>
      <c r="G17" s="150">
        <v>7770</v>
      </c>
      <c r="H17" s="121" t="s">
        <v>303</v>
      </c>
      <c r="I17" s="122" t="s">
        <v>292</v>
      </c>
      <c r="J17" s="117">
        <v>0</v>
      </c>
      <c r="K17" s="120" t="s">
        <v>292</v>
      </c>
      <c r="L17" s="117">
        <v>0</v>
      </c>
      <c r="M17" s="119">
        <v>0</v>
      </c>
      <c r="N17" s="121">
        <v>0</v>
      </c>
      <c r="O17" s="131">
        <v>0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3"/>
      <c r="B18" s="59" t="s">
        <v>56</v>
      </c>
      <c r="C18" s="37"/>
      <c r="D18" s="37"/>
      <c r="E18" s="15"/>
      <c r="F18" s="162">
        <v>281</v>
      </c>
      <c r="G18" s="166">
        <v>857</v>
      </c>
      <c r="H18" s="132" t="s">
        <v>303</v>
      </c>
      <c r="I18" s="133" t="s">
        <v>292</v>
      </c>
      <c r="J18" s="132">
        <v>0</v>
      </c>
      <c r="K18" s="133" t="s">
        <v>292</v>
      </c>
      <c r="L18" s="132">
        <v>0</v>
      </c>
      <c r="M18" s="133">
        <v>0</v>
      </c>
      <c r="N18" s="132">
        <v>0</v>
      </c>
      <c r="O18" s="134">
        <v>0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2" t="s">
        <v>85</v>
      </c>
      <c r="B19" s="66" t="s">
        <v>57</v>
      </c>
      <c r="C19" s="69"/>
      <c r="D19" s="69"/>
      <c r="E19" s="105"/>
      <c r="F19" s="163">
        <v>820</v>
      </c>
      <c r="G19" s="155">
        <v>1253</v>
      </c>
      <c r="H19" s="135">
        <v>2408</v>
      </c>
      <c r="I19" s="137">
        <v>2434</v>
      </c>
      <c r="J19" s="135">
        <v>12818</v>
      </c>
      <c r="K19" s="138">
        <v>15551</v>
      </c>
      <c r="L19" s="135">
        <v>0</v>
      </c>
      <c r="M19" s="137">
        <v>0</v>
      </c>
      <c r="N19" s="135">
        <v>553</v>
      </c>
      <c r="O19" s="138">
        <v>975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2"/>
      <c r="B20" s="13"/>
      <c r="C20" s="61" t="s">
        <v>58</v>
      </c>
      <c r="D20" s="53"/>
      <c r="E20" s="101"/>
      <c r="F20" s="161">
        <v>197</v>
      </c>
      <c r="G20" s="150">
        <v>539</v>
      </c>
      <c r="H20" s="117">
        <v>1700</v>
      </c>
      <c r="I20" s="119">
        <v>1700</v>
      </c>
      <c r="J20" s="117">
        <v>8062</v>
      </c>
      <c r="K20" s="122">
        <v>8536</v>
      </c>
      <c r="L20" s="117">
        <v>0</v>
      </c>
      <c r="M20" s="119">
        <v>0</v>
      </c>
      <c r="N20" s="117">
        <v>406</v>
      </c>
      <c r="O20" s="120">
        <v>294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2"/>
      <c r="B21" s="26" t="s">
        <v>59</v>
      </c>
      <c r="C21" s="67"/>
      <c r="D21" s="67"/>
      <c r="E21" s="103" t="s">
        <v>91</v>
      </c>
      <c r="F21" s="164">
        <v>820</v>
      </c>
      <c r="G21" s="149">
        <v>1253</v>
      </c>
      <c r="H21" s="123">
        <v>2408</v>
      </c>
      <c r="I21" s="125">
        <v>2434</v>
      </c>
      <c r="J21" s="123">
        <v>12818</v>
      </c>
      <c r="K21" s="126">
        <v>15551</v>
      </c>
      <c r="L21" s="123">
        <v>0</v>
      </c>
      <c r="M21" s="125">
        <v>0</v>
      </c>
      <c r="N21" s="123">
        <v>553</v>
      </c>
      <c r="O21" s="126">
        <v>975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2"/>
      <c r="B22" s="66" t="s">
        <v>60</v>
      </c>
      <c r="C22" s="69"/>
      <c r="D22" s="69"/>
      <c r="E22" s="105" t="s">
        <v>92</v>
      </c>
      <c r="F22" s="163">
        <v>1356</v>
      </c>
      <c r="G22" s="155">
        <v>1777</v>
      </c>
      <c r="H22" s="135">
        <v>8874</v>
      </c>
      <c r="I22" s="137">
        <v>9113</v>
      </c>
      <c r="J22" s="135">
        <v>19413</v>
      </c>
      <c r="K22" s="138">
        <v>22423</v>
      </c>
      <c r="L22" s="135">
        <v>0</v>
      </c>
      <c r="M22" s="137">
        <v>1</v>
      </c>
      <c r="N22" s="135">
        <v>856</v>
      </c>
      <c r="O22" s="138">
        <v>642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2"/>
      <c r="B23" s="8" t="s">
        <v>61</v>
      </c>
      <c r="C23" s="50" t="s">
        <v>62</v>
      </c>
      <c r="D23" s="68"/>
      <c r="E23" s="104"/>
      <c r="F23" s="160">
        <v>1099</v>
      </c>
      <c r="G23" s="139">
        <v>1093</v>
      </c>
      <c r="H23" s="127">
        <v>1762</v>
      </c>
      <c r="I23" s="129">
        <v>1808</v>
      </c>
      <c r="J23" s="127">
        <v>9399</v>
      </c>
      <c r="K23" s="130">
        <v>9427</v>
      </c>
      <c r="L23" s="127">
        <v>1</v>
      </c>
      <c r="M23" s="129">
        <v>0</v>
      </c>
      <c r="N23" s="127">
        <v>257</v>
      </c>
      <c r="O23" s="130">
        <v>248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2"/>
      <c r="B24" s="52" t="s">
        <v>93</v>
      </c>
      <c r="C24" s="53"/>
      <c r="D24" s="53"/>
      <c r="E24" s="101" t="s">
        <v>94</v>
      </c>
      <c r="F24" s="161">
        <f>F21-F22</f>
        <v>-536</v>
      </c>
      <c r="G24" s="150">
        <f aca="true" t="shared" si="3" ref="G24:O24">G21-G22</f>
        <v>-524</v>
      </c>
      <c r="H24" s="161">
        <f t="shared" si="3"/>
        <v>-6466</v>
      </c>
      <c r="I24" s="150">
        <f t="shared" si="3"/>
        <v>-6679</v>
      </c>
      <c r="J24" s="161">
        <f t="shared" si="3"/>
        <v>-6595</v>
      </c>
      <c r="K24" s="150">
        <f t="shared" si="3"/>
        <v>-6872</v>
      </c>
      <c r="L24" s="161">
        <v>-1</v>
      </c>
      <c r="M24" s="150">
        <f t="shared" si="3"/>
        <v>-1</v>
      </c>
      <c r="N24" s="161">
        <f t="shared" si="3"/>
        <v>-303</v>
      </c>
      <c r="O24" s="150">
        <f t="shared" si="3"/>
        <v>333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2"/>
      <c r="B25" s="112" t="s">
        <v>63</v>
      </c>
      <c r="C25" s="68"/>
      <c r="D25" s="68"/>
      <c r="E25" s="324" t="s">
        <v>95</v>
      </c>
      <c r="F25" s="343">
        <v>536</v>
      </c>
      <c r="G25" s="326">
        <v>524</v>
      </c>
      <c r="H25" s="330">
        <v>6466</v>
      </c>
      <c r="I25" s="326">
        <v>6679</v>
      </c>
      <c r="J25" s="330">
        <v>6595</v>
      </c>
      <c r="K25" s="326">
        <v>6872</v>
      </c>
      <c r="L25" s="330">
        <v>1</v>
      </c>
      <c r="M25" s="326">
        <v>1</v>
      </c>
      <c r="N25" s="330">
        <v>303</v>
      </c>
      <c r="O25" s="326">
        <v>0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2"/>
      <c r="B26" s="26" t="s">
        <v>64</v>
      </c>
      <c r="C26" s="67"/>
      <c r="D26" s="67"/>
      <c r="E26" s="325"/>
      <c r="F26" s="344"/>
      <c r="G26" s="327"/>
      <c r="H26" s="331"/>
      <c r="I26" s="327"/>
      <c r="J26" s="331"/>
      <c r="K26" s="327"/>
      <c r="L26" s="331"/>
      <c r="M26" s="327"/>
      <c r="N26" s="331"/>
      <c r="O26" s="327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3"/>
      <c r="B27" s="59" t="s">
        <v>96</v>
      </c>
      <c r="C27" s="37"/>
      <c r="D27" s="37"/>
      <c r="E27" s="106" t="s">
        <v>97</v>
      </c>
      <c r="F27" s="165">
        <f>F24+F25</f>
        <v>0</v>
      </c>
      <c r="G27" s="151">
        <f>G24+G25</f>
        <v>0</v>
      </c>
      <c r="H27" s="165">
        <f>H24+H25</f>
        <v>0</v>
      </c>
      <c r="I27" s="151">
        <f aca="true" t="shared" si="4" ref="I27:O27">I24+I25</f>
        <v>0</v>
      </c>
      <c r="J27" s="165">
        <f t="shared" si="4"/>
        <v>0</v>
      </c>
      <c r="K27" s="151">
        <f t="shared" si="4"/>
        <v>0</v>
      </c>
      <c r="L27" s="165">
        <f t="shared" si="4"/>
        <v>0</v>
      </c>
      <c r="M27" s="151">
        <f t="shared" si="4"/>
        <v>0</v>
      </c>
      <c r="N27" s="165">
        <f t="shared" si="4"/>
        <v>0</v>
      </c>
      <c r="O27" s="151">
        <f t="shared" si="4"/>
        <v>333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7" t="s">
        <v>65</v>
      </c>
      <c r="B30" s="338"/>
      <c r="C30" s="338"/>
      <c r="D30" s="338"/>
      <c r="E30" s="339"/>
      <c r="F30" s="347" t="s">
        <v>293</v>
      </c>
      <c r="G30" s="348"/>
      <c r="H30" s="347" t="s">
        <v>294</v>
      </c>
      <c r="I30" s="348"/>
      <c r="J30" s="347" t="s">
        <v>295</v>
      </c>
      <c r="K30" s="348"/>
      <c r="L30" s="347" t="s">
        <v>296</v>
      </c>
      <c r="M30" s="348"/>
      <c r="N30" s="347"/>
      <c r="O30" s="348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40"/>
      <c r="B31" s="341"/>
      <c r="C31" s="341"/>
      <c r="D31" s="341"/>
      <c r="E31" s="342"/>
      <c r="F31" s="178" t="s">
        <v>279</v>
      </c>
      <c r="G31" s="74" t="s">
        <v>1</v>
      </c>
      <c r="H31" s="178" t="s">
        <v>279</v>
      </c>
      <c r="I31" s="74" t="s">
        <v>1</v>
      </c>
      <c r="J31" s="178" t="s">
        <v>279</v>
      </c>
      <c r="K31" s="75" t="s">
        <v>1</v>
      </c>
      <c r="L31" s="178" t="s">
        <v>279</v>
      </c>
      <c r="M31" s="74" t="s">
        <v>1</v>
      </c>
      <c r="N31" s="178" t="s">
        <v>279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1" t="s">
        <v>86</v>
      </c>
      <c r="B32" s="47" t="s">
        <v>46</v>
      </c>
      <c r="C32" s="48"/>
      <c r="D32" s="48"/>
      <c r="E32" s="16" t="s">
        <v>37</v>
      </c>
      <c r="F32" s="135">
        <v>0</v>
      </c>
      <c r="G32" s="136">
        <v>163</v>
      </c>
      <c r="H32" s="113">
        <v>182.608</v>
      </c>
      <c r="I32" s="115">
        <v>196</v>
      </c>
      <c r="J32" s="113">
        <v>5.449</v>
      </c>
      <c r="K32" s="116">
        <v>6</v>
      </c>
      <c r="L32" s="135">
        <v>167.094</v>
      </c>
      <c r="M32" s="136">
        <v>175</v>
      </c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28"/>
      <c r="B33" s="14"/>
      <c r="C33" s="50" t="s">
        <v>66</v>
      </c>
      <c r="D33" s="68"/>
      <c r="E33" s="108"/>
      <c r="F33" s="127">
        <v>0</v>
      </c>
      <c r="G33" s="128">
        <v>10</v>
      </c>
      <c r="H33" s="127">
        <v>35.794</v>
      </c>
      <c r="I33" s="129">
        <v>29</v>
      </c>
      <c r="J33" s="127">
        <v>0</v>
      </c>
      <c r="K33" s="130">
        <v>0</v>
      </c>
      <c r="L33" s="127">
        <v>150</v>
      </c>
      <c r="M33" s="128">
        <v>150</v>
      </c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28"/>
      <c r="B34" s="14"/>
      <c r="C34" s="12"/>
      <c r="D34" s="61" t="s">
        <v>67</v>
      </c>
      <c r="E34" s="102"/>
      <c r="F34" s="117">
        <v>0</v>
      </c>
      <c r="G34" s="118">
        <v>10</v>
      </c>
      <c r="H34" s="117">
        <v>35.794</v>
      </c>
      <c r="I34" s="119">
        <v>29</v>
      </c>
      <c r="J34" s="117">
        <v>0</v>
      </c>
      <c r="K34" s="120">
        <v>0</v>
      </c>
      <c r="L34" s="117">
        <v>150</v>
      </c>
      <c r="M34" s="118">
        <v>150</v>
      </c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28"/>
      <c r="B35" s="11"/>
      <c r="C35" s="31" t="s">
        <v>68</v>
      </c>
      <c r="D35" s="67"/>
      <c r="E35" s="109"/>
      <c r="F35" s="123">
        <v>0</v>
      </c>
      <c r="G35" s="124">
        <v>153</v>
      </c>
      <c r="H35" s="123">
        <f>H32-H33</f>
        <v>146.81400000000002</v>
      </c>
      <c r="I35" s="125">
        <v>167</v>
      </c>
      <c r="J35" s="144">
        <v>5</v>
      </c>
      <c r="K35" s="145">
        <v>6</v>
      </c>
      <c r="L35" s="123">
        <f>16.975+0.001+0.118</f>
        <v>17.094</v>
      </c>
      <c r="M35" s="124">
        <v>25</v>
      </c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28"/>
      <c r="B36" s="66" t="s">
        <v>49</v>
      </c>
      <c r="C36" s="69"/>
      <c r="D36" s="69"/>
      <c r="E36" s="16" t="s">
        <v>38</v>
      </c>
      <c r="F36" s="163">
        <v>0</v>
      </c>
      <c r="G36" s="139">
        <v>163</v>
      </c>
      <c r="H36" s="135">
        <f>H37+H38</f>
        <v>102.152</v>
      </c>
      <c r="I36" s="137">
        <v>118</v>
      </c>
      <c r="J36" s="135">
        <v>0</v>
      </c>
      <c r="K36" s="138">
        <v>0</v>
      </c>
      <c r="L36" s="135">
        <v>167.094</v>
      </c>
      <c r="M36" s="136">
        <v>175</v>
      </c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28"/>
      <c r="B37" s="14"/>
      <c r="C37" s="61" t="s">
        <v>69</v>
      </c>
      <c r="D37" s="53"/>
      <c r="E37" s="102"/>
      <c r="F37" s="161">
        <v>0</v>
      </c>
      <c r="G37" s="150">
        <v>162</v>
      </c>
      <c r="H37" s="117">
        <v>76.042</v>
      </c>
      <c r="I37" s="119">
        <v>90</v>
      </c>
      <c r="J37" s="117">
        <v>0</v>
      </c>
      <c r="K37" s="120">
        <v>0</v>
      </c>
      <c r="L37" s="117">
        <v>166.194</v>
      </c>
      <c r="M37" s="118">
        <v>174</v>
      </c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28"/>
      <c r="B38" s="11"/>
      <c r="C38" s="61" t="s">
        <v>70</v>
      </c>
      <c r="D38" s="53"/>
      <c r="E38" s="102"/>
      <c r="F38" s="161">
        <v>0</v>
      </c>
      <c r="G38" s="150">
        <v>1</v>
      </c>
      <c r="H38" s="117">
        <f>24.11+2</f>
        <v>26.11</v>
      </c>
      <c r="I38" s="119">
        <v>28</v>
      </c>
      <c r="J38" s="117">
        <v>0</v>
      </c>
      <c r="K38" s="145">
        <v>0</v>
      </c>
      <c r="L38" s="117">
        <v>1</v>
      </c>
      <c r="M38" s="118">
        <v>1</v>
      </c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29"/>
      <c r="B39" s="6" t="s">
        <v>71</v>
      </c>
      <c r="C39" s="7"/>
      <c r="D39" s="7"/>
      <c r="E39" s="110" t="s">
        <v>98</v>
      </c>
      <c r="F39" s="165">
        <f aca="true" t="shared" si="5" ref="F39:M39">F32-F36</f>
        <v>0</v>
      </c>
      <c r="G39" s="151">
        <f t="shared" si="5"/>
        <v>0</v>
      </c>
      <c r="H39" s="165">
        <f t="shared" si="5"/>
        <v>80.456</v>
      </c>
      <c r="I39" s="151">
        <f t="shared" si="5"/>
        <v>78</v>
      </c>
      <c r="J39" s="165">
        <f t="shared" si="5"/>
        <v>5.449</v>
      </c>
      <c r="K39" s="151">
        <f t="shared" si="5"/>
        <v>6</v>
      </c>
      <c r="L39" s="165">
        <f t="shared" si="5"/>
        <v>0</v>
      </c>
      <c r="M39" s="151">
        <f t="shared" si="5"/>
        <v>0</v>
      </c>
      <c r="N39" s="165">
        <f>N32-N36</f>
        <v>0</v>
      </c>
      <c r="O39" s="151">
        <f>O32-O36</f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1" t="s">
        <v>87</v>
      </c>
      <c r="B40" s="66" t="s">
        <v>72</v>
      </c>
      <c r="C40" s="69"/>
      <c r="D40" s="69"/>
      <c r="E40" s="16" t="s">
        <v>40</v>
      </c>
      <c r="F40" s="163">
        <v>0</v>
      </c>
      <c r="G40" s="155">
        <v>0</v>
      </c>
      <c r="H40" s="135">
        <v>0</v>
      </c>
      <c r="I40" s="137">
        <v>0</v>
      </c>
      <c r="J40" s="135">
        <v>59.338</v>
      </c>
      <c r="K40" s="138">
        <v>61</v>
      </c>
      <c r="L40" s="135">
        <v>0</v>
      </c>
      <c r="M40" s="136">
        <v>0</v>
      </c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32"/>
      <c r="B41" s="11"/>
      <c r="C41" s="61" t="s">
        <v>73</v>
      </c>
      <c r="D41" s="53"/>
      <c r="E41" s="102"/>
      <c r="F41" s="167">
        <v>0</v>
      </c>
      <c r="G41" s="169">
        <v>0</v>
      </c>
      <c r="H41" s="144">
        <v>0</v>
      </c>
      <c r="I41" s="145">
        <v>0</v>
      </c>
      <c r="J41" s="117">
        <v>0</v>
      </c>
      <c r="K41" s="120">
        <v>0</v>
      </c>
      <c r="L41" s="117">
        <v>0</v>
      </c>
      <c r="M41" s="118">
        <v>0</v>
      </c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32"/>
      <c r="B42" s="66" t="s">
        <v>60</v>
      </c>
      <c r="C42" s="69"/>
      <c r="D42" s="69"/>
      <c r="E42" s="16" t="s">
        <v>41</v>
      </c>
      <c r="F42" s="163">
        <v>0</v>
      </c>
      <c r="G42" s="155">
        <v>0</v>
      </c>
      <c r="H42" s="135">
        <v>80.456</v>
      </c>
      <c r="I42" s="137">
        <v>78</v>
      </c>
      <c r="J42" s="135">
        <v>64.787</v>
      </c>
      <c r="K42" s="138">
        <v>67</v>
      </c>
      <c r="L42" s="135">
        <v>0</v>
      </c>
      <c r="M42" s="136">
        <v>0</v>
      </c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32"/>
      <c r="B43" s="11"/>
      <c r="C43" s="61" t="s">
        <v>74</v>
      </c>
      <c r="D43" s="53"/>
      <c r="E43" s="102"/>
      <c r="F43" s="161">
        <v>0</v>
      </c>
      <c r="G43" s="150">
        <v>0</v>
      </c>
      <c r="H43" s="117">
        <v>80.456</v>
      </c>
      <c r="I43" s="119">
        <v>78</v>
      </c>
      <c r="J43" s="144">
        <v>0</v>
      </c>
      <c r="K43" s="145">
        <v>0</v>
      </c>
      <c r="L43" s="117">
        <v>0</v>
      </c>
      <c r="M43" s="118">
        <v>0</v>
      </c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33"/>
      <c r="B44" s="59" t="s">
        <v>71</v>
      </c>
      <c r="C44" s="37"/>
      <c r="D44" s="37"/>
      <c r="E44" s="110" t="s">
        <v>99</v>
      </c>
      <c r="F44" s="162">
        <f aca="true" t="shared" si="6" ref="F44:M44">F40-F42</f>
        <v>0</v>
      </c>
      <c r="G44" s="166">
        <f t="shared" si="6"/>
        <v>0</v>
      </c>
      <c r="H44" s="162">
        <f t="shared" si="6"/>
        <v>-80.456</v>
      </c>
      <c r="I44" s="166">
        <f t="shared" si="6"/>
        <v>-78</v>
      </c>
      <c r="J44" s="162">
        <f t="shared" si="6"/>
        <v>-5.449000000000005</v>
      </c>
      <c r="K44" s="166">
        <f t="shared" si="6"/>
        <v>-6</v>
      </c>
      <c r="L44" s="162">
        <f t="shared" si="6"/>
        <v>0</v>
      </c>
      <c r="M44" s="166">
        <f t="shared" si="6"/>
        <v>0</v>
      </c>
      <c r="N44" s="162">
        <f>N40-N42</f>
        <v>0</v>
      </c>
      <c r="O44" s="166">
        <f>O40-O42</f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34" t="s">
        <v>79</v>
      </c>
      <c r="B45" s="20" t="s">
        <v>75</v>
      </c>
      <c r="C45" s="9"/>
      <c r="D45" s="9"/>
      <c r="E45" s="111" t="s">
        <v>100</v>
      </c>
      <c r="F45" s="168">
        <f aca="true" t="shared" si="7" ref="F45:M45">F39+F44</f>
        <v>0</v>
      </c>
      <c r="G45" s="152">
        <f t="shared" si="7"/>
        <v>0</v>
      </c>
      <c r="H45" s="168">
        <f t="shared" si="7"/>
        <v>0</v>
      </c>
      <c r="I45" s="152">
        <f t="shared" si="7"/>
        <v>0</v>
      </c>
      <c r="J45" s="168">
        <f t="shared" si="7"/>
        <v>0</v>
      </c>
      <c r="K45" s="152">
        <f t="shared" si="7"/>
        <v>0</v>
      </c>
      <c r="L45" s="168">
        <f t="shared" si="7"/>
        <v>0</v>
      </c>
      <c r="M45" s="152">
        <f t="shared" si="7"/>
        <v>0</v>
      </c>
      <c r="N45" s="168">
        <f>N39+N44</f>
        <v>0</v>
      </c>
      <c r="O45" s="152">
        <f>O39+O44</f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35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0</v>
      </c>
      <c r="I46" s="145">
        <v>0</v>
      </c>
      <c r="J46" s="144">
        <v>0</v>
      </c>
      <c r="K46" s="145">
        <v>0</v>
      </c>
      <c r="L46" s="117">
        <v>0</v>
      </c>
      <c r="M46" s="118">
        <v>0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35"/>
      <c r="B47" s="52" t="s">
        <v>77</v>
      </c>
      <c r="C47" s="53"/>
      <c r="D47" s="53"/>
      <c r="E47" s="53"/>
      <c r="F47" s="161">
        <v>0</v>
      </c>
      <c r="G47" s="150">
        <v>0</v>
      </c>
      <c r="H47" s="117">
        <v>0</v>
      </c>
      <c r="I47" s="119">
        <v>0</v>
      </c>
      <c r="J47" s="117">
        <v>0</v>
      </c>
      <c r="K47" s="120">
        <v>0</v>
      </c>
      <c r="L47" s="117">
        <v>0</v>
      </c>
      <c r="M47" s="118">
        <v>0</v>
      </c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36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0</v>
      </c>
      <c r="I48" s="142">
        <v>0</v>
      </c>
      <c r="J48" s="140">
        <v>0</v>
      </c>
      <c r="K48" s="143">
        <v>0</v>
      </c>
      <c r="L48" s="140">
        <v>0</v>
      </c>
      <c r="M48" s="141">
        <v>0</v>
      </c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7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41" sqref="F41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11" width="10.59765625" style="1" customWidth="1"/>
    <col min="12" max="12" width="12.8984375" style="1" bestFit="1" customWidth="1"/>
    <col min="13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05" t="s">
        <v>0</v>
      </c>
      <c r="B1" s="305"/>
      <c r="C1" s="305"/>
      <c r="D1" s="305"/>
      <c r="E1" s="76" t="s">
        <v>310</v>
      </c>
      <c r="F1" s="2"/>
      <c r="AA1" s="304" t="s">
        <v>129</v>
      </c>
      <c r="AB1" s="304"/>
    </row>
    <row r="2" spans="27:37" ht="13.5">
      <c r="AA2" s="296" t="s">
        <v>106</v>
      </c>
      <c r="AB2" s="296"/>
      <c r="AC2" s="301" t="s">
        <v>107</v>
      </c>
      <c r="AD2" s="297" t="s">
        <v>108</v>
      </c>
      <c r="AE2" s="298"/>
      <c r="AF2" s="299"/>
      <c r="AG2" s="296" t="s">
        <v>109</v>
      </c>
      <c r="AH2" s="296" t="s">
        <v>110</v>
      </c>
      <c r="AI2" s="296" t="s">
        <v>111</v>
      </c>
      <c r="AJ2" s="296" t="s">
        <v>112</v>
      </c>
      <c r="AK2" s="296" t="s">
        <v>113</v>
      </c>
    </row>
    <row r="3" spans="1:37" ht="14.25">
      <c r="A3" s="22" t="s">
        <v>130</v>
      </c>
      <c r="AA3" s="296"/>
      <c r="AB3" s="296"/>
      <c r="AC3" s="303"/>
      <c r="AD3" s="171"/>
      <c r="AE3" s="170" t="s">
        <v>126</v>
      </c>
      <c r="AF3" s="170" t="s">
        <v>127</v>
      </c>
      <c r="AG3" s="296"/>
      <c r="AH3" s="296"/>
      <c r="AI3" s="296"/>
      <c r="AJ3" s="296"/>
      <c r="AK3" s="296"/>
    </row>
    <row r="4" spans="27:38" ht="13.5">
      <c r="AA4" s="172" t="str">
        <f>E1</f>
        <v>熊本市</v>
      </c>
      <c r="AB4" s="172" t="s">
        <v>131</v>
      </c>
      <c r="AC4" s="173">
        <f>SUM(F22)</f>
        <v>303191</v>
      </c>
      <c r="AD4" s="173">
        <f>F9</f>
        <v>98325</v>
      </c>
      <c r="AE4" s="173">
        <f>F10</f>
        <v>45629</v>
      </c>
      <c r="AF4" s="173">
        <f>F13</f>
        <v>38844</v>
      </c>
      <c r="AG4" s="173">
        <f>F14</f>
        <v>2084</v>
      </c>
      <c r="AH4" s="173">
        <f>F15</f>
        <v>35109</v>
      </c>
      <c r="AI4" s="173">
        <f>F17</f>
        <v>62496</v>
      </c>
      <c r="AJ4" s="173">
        <f>F20</f>
        <v>43835</v>
      </c>
      <c r="AK4" s="173">
        <f>F21</f>
        <v>37601</v>
      </c>
      <c r="AL4" s="174"/>
    </row>
    <row r="5" spans="1:37" ht="14.25">
      <c r="A5" s="21" t="s">
        <v>280</v>
      </c>
      <c r="E5" s="3"/>
      <c r="AA5" s="172" t="str">
        <f>E1</f>
        <v>熊本市</v>
      </c>
      <c r="AB5" s="172" t="s">
        <v>115</v>
      </c>
      <c r="AC5" s="175"/>
      <c r="AD5" s="175">
        <f>G9</f>
        <v>32.43005234324238</v>
      </c>
      <c r="AE5" s="175">
        <f>G10</f>
        <v>15.04958920284573</v>
      </c>
      <c r="AF5" s="175">
        <f>G13</f>
        <v>12.811725941733098</v>
      </c>
      <c r="AG5" s="175">
        <f>G14</f>
        <v>0.6873554953807995</v>
      </c>
      <c r="AH5" s="175">
        <f>G15</f>
        <v>11.579829216566456</v>
      </c>
      <c r="AI5" s="175">
        <f>G17</f>
        <v>20.61274905917392</v>
      </c>
      <c r="AJ5" s="175">
        <f>G20</f>
        <v>14.457882984653239</v>
      </c>
      <c r="AK5" s="175">
        <f>G21</f>
        <v>12.40175335019839</v>
      </c>
    </row>
    <row r="6" spans="1:37" ht="14.25">
      <c r="A6" s="3"/>
      <c r="G6" s="309" t="s">
        <v>132</v>
      </c>
      <c r="H6" s="310"/>
      <c r="I6" s="31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熊本市</v>
      </c>
      <c r="AB6" s="172" t="s">
        <v>116</v>
      </c>
      <c r="AC6" s="175">
        <f>SUM(I22)</f>
        <v>1.2797300908605092</v>
      </c>
      <c r="AD6" s="175">
        <f>I9</f>
        <v>2.3152965660770075</v>
      </c>
      <c r="AE6" s="175">
        <f>I10</f>
        <v>3.481199256134615</v>
      </c>
      <c r="AF6" s="175">
        <f>I13</f>
        <v>1.837820832131709</v>
      </c>
      <c r="AG6" s="175">
        <f>I14</f>
        <v>-5.401724920562867</v>
      </c>
      <c r="AH6" s="175">
        <f>I15</f>
        <v>-3.623486782508445</v>
      </c>
      <c r="AI6" s="175">
        <f>I17</f>
        <v>2.1710698404394435</v>
      </c>
      <c r="AJ6" s="175">
        <f>I20</f>
        <v>-1.0809225075596895</v>
      </c>
      <c r="AK6" s="175">
        <f>I21</f>
        <v>19.080947555105144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82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3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306" t="s">
        <v>80</v>
      </c>
      <c r="B9" s="306" t="s">
        <v>81</v>
      </c>
      <c r="C9" s="47" t="s">
        <v>3</v>
      </c>
      <c r="D9" s="48"/>
      <c r="E9" s="49"/>
      <c r="F9" s="77">
        <v>98325</v>
      </c>
      <c r="G9" s="78">
        <f aca="true" t="shared" si="0" ref="G9:G22">F9/$F$22*100</f>
        <v>32.43005234324238</v>
      </c>
      <c r="H9" s="284">
        <v>96100</v>
      </c>
      <c r="I9" s="289">
        <f aca="true" t="shared" si="1" ref="I9:I40">(F9/H9-1)*100</f>
        <v>2.3152965660770075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2" t="s">
        <v>129</v>
      </c>
      <c r="AB9" s="313"/>
      <c r="AC9" s="314" t="s">
        <v>117</v>
      </c>
    </row>
    <row r="10" spans="1:37" ht="18" customHeight="1">
      <c r="A10" s="307"/>
      <c r="B10" s="307"/>
      <c r="C10" s="8"/>
      <c r="D10" s="50" t="s">
        <v>22</v>
      </c>
      <c r="E10" s="30"/>
      <c r="F10" s="81">
        <v>45629</v>
      </c>
      <c r="G10" s="82">
        <f t="shared" si="0"/>
        <v>15.04958920284573</v>
      </c>
      <c r="H10" s="285">
        <v>44094</v>
      </c>
      <c r="I10" s="290">
        <f t="shared" si="1"/>
        <v>3.481199256134615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296" t="s">
        <v>106</v>
      </c>
      <c r="AB10" s="296"/>
      <c r="AC10" s="314"/>
      <c r="AD10" s="297" t="s">
        <v>118</v>
      </c>
      <c r="AE10" s="298"/>
      <c r="AF10" s="299"/>
      <c r="AG10" s="297" t="s">
        <v>119</v>
      </c>
      <c r="AH10" s="311"/>
      <c r="AI10" s="300"/>
      <c r="AJ10" s="297" t="s">
        <v>120</v>
      </c>
      <c r="AK10" s="300"/>
    </row>
    <row r="11" spans="1:37" ht="18" customHeight="1">
      <c r="A11" s="307"/>
      <c r="B11" s="307"/>
      <c r="C11" s="34"/>
      <c r="D11" s="35"/>
      <c r="E11" s="33" t="s">
        <v>23</v>
      </c>
      <c r="F11" s="85">
        <v>34025</v>
      </c>
      <c r="G11" s="86">
        <f t="shared" si="0"/>
        <v>11.222298814938437</v>
      </c>
      <c r="H11" s="286">
        <v>33678</v>
      </c>
      <c r="I11" s="291">
        <f t="shared" si="1"/>
        <v>1.0303462200843327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296"/>
      <c r="AB11" s="296"/>
      <c r="AC11" s="312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7"/>
      <c r="B12" s="307"/>
      <c r="C12" s="34"/>
      <c r="D12" s="36"/>
      <c r="E12" s="33" t="s">
        <v>24</v>
      </c>
      <c r="F12" s="85">
        <v>7810</v>
      </c>
      <c r="G12" s="86">
        <f t="shared" si="0"/>
        <v>2.5759339822092344</v>
      </c>
      <c r="H12" s="286">
        <v>6822</v>
      </c>
      <c r="I12" s="291">
        <f t="shared" si="1"/>
        <v>14.482556435063021</v>
      </c>
      <c r="J12" s="184"/>
      <c r="K12" s="184"/>
      <c r="L12" s="184">
        <v>156772</v>
      </c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熊本市</v>
      </c>
      <c r="AB12" s="172" t="s">
        <v>131</v>
      </c>
      <c r="AC12" s="173">
        <f>F40</f>
        <v>297383</v>
      </c>
      <c r="AD12" s="173">
        <f>F23</f>
        <v>166967</v>
      </c>
      <c r="AE12" s="173">
        <f>F24</f>
        <v>48487</v>
      </c>
      <c r="AF12" s="173">
        <f>F26</f>
        <v>32117</v>
      </c>
      <c r="AG12" s="173">
        <f>F27</f>
        <v>86542</v>
      </c>
      <c r="AH12" s="173">
        <f>F28</f>
        <v>30745</v>
      </c>
      <c r="AI12" s="173">
        <f>F32</f>
        <v>1509</v>
      </c>
      <c r="AJ12" s="173">
        <f>F34</f>
        <v>43874</v>
      </c>
      <c r="AK12" s="173">
        <f>F35</f>
        <v>43797</v>
      </c>
      <c r="AL12" s="177"/>
    </row>
    <row r="13" spans="1:37" ht="18" customHeight="1">
      <c r="A13" s="307"/>
      <c r="B13" s="307"/>
      <c r="C13" s="11"/>
      <c r="D13" s="31" t="s">
        <v>25</v>
      </c>
      <c r="E13" s="32"/>
      <c r="F13" s="89">
        <v>38844</v>
      </c>
      <c r="G13" s="90">
        <f t="shared" si="0"/>
        <v>12.811725941733098</v>
      </c>
      <c r="H13" s="287">
        <v>38143</v>
      </c>
      <c r="I13" s="292">
        <f t="shared" si="1"/>
        <v>1.837820832131709</v>
      </c>
      <c r="J13" s="184"/>
      <c r="K13" s="184"/>
      <c r="L13" s="184">
        <v>566107</v>
      </c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熊本市</v>
      </c>
      <c r="AB13" s="172" t="s">
        <v>115</v>
      </c>
      <c r="AC13" s="175"/>
      <c r="AD13" s="175">
        <f>G23</f>
        <v>56.14544207301695</v>
      </c>
      <c r="AE13" s="175">
        <f>G24</f>
        <v>16.304563475383596</v>
      </c>
      <c r="AF13" s="175">
        <f>G26</f>
        <v>10.799877598921256</v>
      </c>
      <c r="AG13" s="175">
        <f>G27</f>
        <v>29.10119273798435</v>
      </c>
      <c r="AH13" s="175">
        <f>G28</f>
        <v>10.338519686733942</v>
      </c>
      <c r="AI13" s="175">
        <f>G32</f>
        <v>0.5074264500660763</v>
      </c>
      <c r="AJ13" s="175">
        <f>G34</f>
        <v>14.753365188998698</v>
      </c>
      <c r="AK13" s="175">
        <f>G35</f>
        <v>14.727472653110635</v>
      </c>
    </row>
    <row r="14" spans="1:37" ht="18" customHeight="1">
      <c r="A14" s="307"/>
      <c r="B14" s="307"/>
      <c r="C14" s="52" t="s">
        <v>4</v>
      </c>
      <c r="D14" s="53"/>
      <c r="E14" s="54"/>
      <c r="F14" s="85">
        <v>2084</v>
      </c>
      <c r="G14" s="86">
        <f t="shared" si="0"/>
        <v>0.6873554953807995</v>
      </c>
      <c r="H14" s="286">
        <v>2203</v>
      </c>
      <c r="I14" s="291">
        <f t="shared" si="1"/>
        <v>-5.401724920562867</v>
      </c>
      <c r="J14" s="184"/>
      <c r="K14" s="184"/>
      <c r="L14" s="184">
        <v>565063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熊本市</v>
      </c>
      <c r="AB14" s="172" t="s">
        <v>116</v>
      </c>
      <c r="AC14" s="175">
        <f>I40</f>
        <v>1.018051130148856</v>
      </c>
      <c r="AD14" s="175">
        <f>I23</f>
        <v>4.7051372096523325</v>
      </c>
      <c r="AE14" s="175">
        <f>I24</f>
        <v>5.5740631872319035</v>
      </c>
      <c r="AF14" s="175">
        <f>I26</f>
        <v>-1.1723798387593076</v>
      </c>
      <c r="AG14" s="175">
        <f>I27</f>
        <v>-2.2963330924855474</v>
      </c>
      <c r="AH14" s="175">
        <f>I28</f>
        <v>6.875934230194325</v>
      </c>
      <c r="AI14" s="175">
        <f>I32</f>
        <v>-74.37595517065716</v>
      </c>
      <c r="AJ14" s="175">
        <f>I34</f>
        <v>-5.333793639149009</v>
      </c>
      <c r="AK14" s="175">
        <f>I35</f>
        <v>-5.108872278193044</v>
      </c>
    </row>
    <row r="15" spans="1:25" ht="18" customHeight="1">
      <c r="A15" s="307"/>
      <c r="B15" s="307"/>
      <c r="C15" s="52" t="s">
        <v>5</v>
      </c>
      <c r="D15" s="53"/>
      <c r="E15" s="54"/>
      <c r="F15" s="85">
        <v>35109</v>
      </c>
      <c r="G15" s="86">
        <f t="shared" si="0"/>
        <v>11.579829216566456</v>
      </c>
      <c r="H15" s="286">
        <v>36429</v>
      </c>
      <c r="I15" s="291">
        <f t="shared" si="1"/>
        <v>-3.623486782508445</v>
      </c>
      <c r="J15" s="184"/>
      <c r="K15" s="184"/>
      <c r="L15" s="184">
        <v>8689916</v>
      </c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307"/>
      <c r="B16" s="307"/>
      <c r="C16" s="52" t="s">
        <v>26</v>
      </c>
      <c r="D16" s="53"/>
      <c r="E16" s="54"/>
      <c r="F16" s="85">
        <v>9377</v>
      </c>
      <c r="G16" s="86">
        <f t="shared" si="0"/>
        <v>3.0927699041198453</v>
      </c>
      <c r="H16" s="286">
        <f>9474-1</f>
        <v>9473</v>
      </c>
      <c r="I16" s="291">
        <f t="shared" si="1"/>
        <v>-1.0134065238044943</v>
      </c>
      <c r="J16" s="184"/>
      <c r="K16" s="184"/>
      <c r="L16" s="184">
        <v>12467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07"/>
      <c r="B17" s="307"/>
      <c r="C17" s="52" t="s">
        <v>6</v>
      </c>
      <c r="D17" s="53"/>
      <c r="E17" s="54"/>
      <c r="F17" s="85">
        <v>62496</v>
      </c>
      <c r="G17" s="86">
        <f t="shared" si="0"/>
        <v>20.61274905917392</v>
      </c>
      <c r="H17" s="286">
        <v>61168</v>
      </c>
      <c r="I17" s="291">
        <f t="shared" si="1"/>
        <v>2.1710698404394435</v>
      </c>
      <c r="J17" s="184"/>
      <c r="K17" s="184"/>
      <c r="L17" s="184">
        <v>0</v>
      </c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07"/>
      <c r="B18" s="307"/>
      <c r="C18" s="52" t="s">
        <v>27</v>
      </c>
      <c r="D18" s="53"/>
      <c r="E18" s="54"/>
      <c r="F18" s="85">
        <v>13968</v>
      </c>
      <c r="G18" s="86">
        <f t="shared" si="0"/>
        <v>4.606996909538871</v>
      </c>
      <c r="H18" s="286">
        <v>17738</v>
      </c>
      <c r="I18" s="291">
        <f t="shared" si="1"/>
        <v>-21.253805389559144</v>
      </c>
      <c r="J18" s="184"/>
      <c r="K18" s="184"/>
      <c r="L18" s="184">
        <v>183988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07"/>
      <c r="B19" s="307"/>
      <c r="C19" s="52" t="s">
        <v>28</v>
      </c>
      <c r="D19" s="53"/>
      <c r="E19" s="54"/>
      <c r="F19" s="85">
        <v>396</v>
      </c>
      <c r="G19" s="86">
        <f t="shared" si="0"/>
        <v>0.13061073712610202</v>
      </c>
      <c r="H19" s="286">
        <v>359</v>
      </c>
      <c r="I19" s="291">
        <f t="shared" si="1"/>
        <v>10.30640668523677</v>
      </c>
      <c r="J19" s="184"/>
      <c r="K19" s="184"/>
      <c r="L19" s="184">
        <v>2371485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07"/>
      <c r="B20" s="307"/>
      <c r="C20" s="52" t="s">
        <v>7</v>
      </c>
      <c r="D20" s="53"/>
      <c r="E20" s="54"/>
      <c r="F20" s="85">
        <v>43835</v>
      </c>
      <c r="G20" s="86">
        <f t="shared" si="0"/>
        <v>14.457882984653239</v>
      </c>
      <c r="H20" s="286">
        <v>44314</v>
      </c>
      <c r="I20" s="291">
        <f t="shared" si="1"/>
        <v>-1.0809225075596895</v>
      </c>
      <c r="J20" s="184"/>
      <c r="K20" s="184"/>
      <c r="L20" s="184">
        <v>362777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07"/>
      <c r="B21" s="307"/>
      <c r="C21" s="57" t="s">
        <v>8</v>
      </c>
      <c r="D21" s="58"/>
      <c r="E21" s="56"/>
      <c r="F21" s="93">
        <v>37601</v>
      </c>
      <c r="G21" s="94">
        <f t="shared" si="0"/>
        <v>12.40175335019839</v>
      </c>
      <c r="H21" s="288">
        <v>31576</v>
      </c>
      <c r="I21" s="293">
        <f t="shared" si="1"/>
        <v>19.080947555105144</v>
      </c>
      <c r="J21" s="184"/>
      <c r="K21" s="184"/>
      <c r="L21" s="184">
        <v>286552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07"/>
      <c r="B22" s="308"/>
      <c r="C22" s="59" t="s">
        <v>9</v>
      </c>
      <c r="D22" s="37"/>
      <c r="E22" s="60"/>
      <c r="F22" s="97">
        <f>SUM(F9,F14:F21)</f>
        <v>303191</v>
      </c>
      <c r="G22" s="98">
        <f t="shared" si="0"/>
        <v>100</v>
      </c>
      <c r="H22" s="97">
        <f>SUM(H9,H14:H21)</f>
        <v>299360</v>
      </c>
      <c r="I22" s="294">
        <f t="shared" si="1"/>
        <v>1.2797300908605092</v>
      </c>
      <c r="J22" s="184"/>
      <c r="K22" s="184"/>
      <c r="L22" s="184">
        <v>4334024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07"/>
      <c r="B23" s="306" t="s">
        <v>82</v>
      </c>
      <c r="C23" s="4" t="s">
        <v>10</v>
      </c>
      <c r="D23" s="5"/>
      <c r="E23" s="23"/>
      <c r="F23" s="77">
        <v>166967</v>
      </c>
      <c r="G23" s="78">
        <f aca="true" t="shared" si="2" ref="G23:G40">F23/$F$40*100</f>
        <v>56.14544207301695</v>
      </c>
      <c r="H23" s="284">
        <v>159464</v>
      </c>
      <c r="I23" s="295">
        <f t="shared" si="1"/>
        <v>4.7051372096523325</v>
      </c>
      <c r="J23" s="184"/>
      <c r="K23" s="184"/>
      <c r="L23" s="184">
        <v>5016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07"/>
      <c r="B24" s="307"/>
      <c r="C24" s="8"/>
      <c r="D24" s="10" t="s">
        <v>11</v>
      </c>
      <c r="E24" s="38"/>
      <c r="F24" s="85">
        <v>48487</v>
      </c>
      <c r="G24" s="86">
        <f t="shared" si="2"/>
        <v>16.304563475383596</v>
      </c>
      <c r="H24" s="286">
        <v>45927</v>
      </c>
      <c r="I24" s="291">
        <f t="shared" si="1"/>
        <v>5.5740631872319035</v>
      </c>
      <c r="J24" s="184"/>
      <c r="K24" s="184"/>
      <c r="L24" s="184">
        <v>200039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07"/>
      <c r="B25" s="307"/>
      <c r="C25" s="8"/>
      <c r="D25" s="10" t="s">
        <v>29</v>
      </c>
      <c r="E25" s="38"/>
      <c r="F25" s="85">
        <v>86363</v>
      </c>
      <c r="G25" s="86">
        <f t="shared" si="2"/>
        <v>29.041000998712097</v>
      </c>
      <c r="H25" s="286">
        <v>81039</v>
      </c>
      <c r="I25" s="291">
        <f t="shared" si="1"/>
        <v>6.569676328681262</v>
      </c>
      <c r="J25" s="184"/>
      <c r="K25" s="184"/>
      <c r="L25" s="184">
        <v>6020584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07"/>
      <c r="B26" s="307"/>
      <c r="C26" s="11"/>
      <c r="D26" s="10" t="s">
        <v>12</v>
      </c>
      <c r="E26" s="38"/>
      <c r="F26" s="85">
        <v>32117</v>
      </c>
      <c r="G26" s="86">
        <f t="shared" si="2"/>
        <v>10.799877598921256</v>
      </c>
      <c r="H26" s="286">
        <v>32498</v>
      </c>
      <c r="I26" s="291">
        <f t="shared" si="1"/>
        <v>-1.1723798387593076</v>
      </c>
      <c r="J26" s="184"/>
      <c r="K26" s="184"/>
      <c r="L26" s="184">
        <v>4973869</v>
      </c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07"/>
      <c r="B27" s="307"/>
      <c r="C27" s="8" t="s">
        <v>13</v>
      </c>
      <c r="D27" s="14"/>
      <c r="E27" s="25"/>
      <c r="F27" s="77">
        <v>86542</v>
      </c>
      <c r="G27" s="78">
        <f t="shared" si="2"/>
        <v>29.10119273798435</v>
      </c>
      <c r="H27" s="284">
        <v>88576</v>
      </c>
      <c r="I27" s="295">
        <f t="shared" si="1"/>
        <v>-2.2963330924855474</v>
      </c>
      <c r="J27" s="184"/>
      <c r="K27" s="184"/>
      <c r="L27" s="184">
        <v>8871899</v>
      </c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07"/>
      <c r="B28" s="307"/>
      <c r="C28" s="8"/>
      <c r="D28" s="10" t="s">
        <v>14</v>
      </c>
      <c r="E28" s="38"/>
      <c r="F28" s="85">
        <v>30745</v>
      </c>
      <c r="G28" s="86">
        <f t="shared" si="2"/>
        <v>10.338519686733942</v>
      </c>
      <c r="H28" s="286">
        <f>28768-1</f>
        <v>28767</v>
      </c>
      <c r="I28" s="291">
        <f t="shared" si="1"/>
        <v>6.875934230194325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07"/>
      <c r="B29" s="307"/>
      <c r="C29" s="8"/>
      <c r="D29" s="10" t="s">
        <v>30</v>
      </c>
      <c r="E29" s="38"/>
      <c r="F29" s="85">
        <v>3018</v>
      </c>
      <c r="G29" s="86">
        <f t="shared" si="2"/>
        <v>1.0148529001321527</v>
      </c>
      <c r="H29" s="286">
        <v>3138</v>
      </c>
      <c r="I29" s="291">
        <f t="shared" si="1"/>
        <v>-3.824091778202676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07"/>
      <c r="B30" s="307"/>
      <c r="C30" s="8"/>
      <c r="D30" s="10" t="s">
        <v>31</v>
      </c>
      <c r="E30" s="38"/>
      <c r="F30" s="85">
        <v>20148</v>
      </c>
      <c r="G30" s="86">
        <f t="shared" si="2"/>
        <v>6.775101468476678</v>
      </c>
      <c r="H30" s="286">
        <v>19622</v>
      </c>
      <c r="I30" s="291">
        <f t="shared" si="1"/>
        <v>2.68066456018754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07"/>
      <c r="B31" s="307"/>
      <c r="C31" s="8"/>
      <c r="D31" s="10" t="s">
        <v>32</v>
      </c>
      <c r="E31" s="38"/>
      <c r="F31" s="85">
        <v>25642</v>
      </c>
      <c r="G31" s="86">
        <f t="shared" si="2"/>
        <v>8.622550717425003</v>
      </c>
      <c r="H31" s="286">
        <v>25554</v>
      </c>
      <c r="I31" s="291">
        <f t="shared" si="1"/>
        <v>0.34436878766532786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07"/>
      <c r="B32" s="307"/>
      <c r="C32" s="8"/>
      <c r="D32" s="10" t="s">
        <v>15</v>
      </c>
      <c r="E32" s="38"/>
      <c r="F32" s="85">
        <v>1509</v>
      </c>
      <c r="G32" s="86">
        <f t="shared" si="2"/>
        <v>0.5074264500660763</v>
      </c>
      <c r="H32" s="286">
        <v>5889</v>
      </c>
      <c r="I32" s="291">
        <f t="shared" si="1"/>
        <v>-74.37595517065716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07"/>
      <c r="B33" s="307"/>
      <c r="C33" s="11"/>
      <c r="D33" s="10" t="s">
        <v>33</v>
      </c>
      <c r="E33" s="38"/>
      <c r="F33" s="85">
        <v>5480</v>
      </c>
      <c r="G33" s="86">
        <f t="shared" si="2"/>
        <v>1.842741515150496</v>
      </c>
      <c r="H33" s="286">
        <v>5606</v>
      </c>
      <c r="I33" s="291">
        <f t="shared" si="1"/>
        <v>-2.247591865858012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07"/>
      <c r="B34" s="307"/>
      <c r="C34" s="8" t="s">
        <v>16</v>
      </c>
      <c r="D34" s="14"/>
      <c r="E34" s="25"/>
      <c r="F34" s="77">
        <v>43874</v>
      </c>
      <c r="G34" s="78">
        <f t="shared" si="2"/>
        <v>14.753365188998698</v>
      </c>
      <c r="H34" s="284">
        <v>46346</v>
      </c>
      <c r="I34" s="295">
        <f t="shared" si="1"/>
        <v>-5.333793639149009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07"/>
      <c r="B35" s="307"/>
      <c r="C35" s="8"/>
      <c r="D35" s="39" t="s">
        <v>17</v>
      </c>
      <c r="E35" s="40"/>
      <c r="F35" s="81">
        <v>43797</v>
      </c>
      <c r="G35" s="82">
        <f t="shared" si="2"/>
        <v>14.727472653110635</v>
      </c>
      <c r="H35" s="285">
        <v>46155</v>
      </c>
      <c r="I35" s="290">
        <f t="shared" si="1"/>
        <v>-5.108872278193044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07"/>
      <c r="B36" s="307"/>
      <c r="C36" s="8"/>
      <c r="D36" s="41"/>
      <c r="E36" s="159" t="s">
        <v>103</v>
      </c>
      <c r="F36" s="85">
        <v>22895</v>
      </c>
      <c r="G36" s="86">
        <f t="shared" si="2"/>
        <v>7.698826092950842</v>
      </c>
      <c r="H36" s="286">
        <v>25024</v>
      </c>
      <c r="I36" s="291">
        <f t="shared" si="1"/>
        <v>-8.507832480818411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07"/>
      <c r="B37" s="307"/>
      <c r="C37" s="8"/>
      <c r="D37" s="12"/>
      <c r="E37" s="33" t="s">
        <v>34</v>
      </c>
      <c r="F37" s="85">
        <v>19270</v>
      </c>
      <c r="G37" s="86">
        <f t="shared" si="2"/>
        <v>6.479859306012785</v>
      </c>
      <c r="H37" s="286">
        <v>21131</v>
      </c>
      <c r="I37" s="291">
        <f t="shared" si="1"/>
        <v>-8.806966068808864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07"/>
      <c r="B38" s="307"/>
      <c r="C38" s="8"/>
      <c r="D38" s="61" t="s">
        <v>35</v>
      </c>
      <c r="E38" s="54"/>
      <c r="F38" s="85">
        <v>77</v>
      </c>
      <c r="G38" s="86">
        <f t="shared" si="2"/>
        <v>0.02589253588806354</v>
      </c>
      <c r="H38" s="286">
        <v>191</v>
      </c>
      <c r="I38" s="291">
        <f t="shared" si="1"/>
        <v>-59.68586387434556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07"/>
      <c r="B39" s="307"/>
      <c r="C39" s="6"/>
      <c r="D39" s="55" t="s">
        <v>36</v>
      </c>
      <c r="E39" s="56"/>
      <c r="F39" s="93">
        <v>0</v>
      </c>
      <c r="G39" s="94">
        <f t="shared" si="2"/>
        <v>0</v>
      </c>
      <c r="H39" s="288">
        <v>0</v>
      </c>
      <c r="I39" s="293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08"/>
      <c r="B40" s="308"/>
      <c r="C40" s="6" t="s">
        <v>18</v>
      </c>
      <c r="D40" s="7"/>
      <c r="E40" s="24"/>
      <c r="F40" s="97">
        <f>SUM(F23,F27,F34)</f>
        <v>297383</v>
      </c>
      <c r="G40" s="98">
        <f t="shared" si="2"/>
        <v>100</v>
      </c>
      <c r="H40" s="97">
        <f>SUM(H23,H27,H34)</f>
        <v>294386</v>
      </c>
      <c r="I40" s="294">
        <f t="shared" si="1"/>
        <v>1.018051130148856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24" sqref="F24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311</v>
      </c>
      <c r="D1" s="186"/>
      <c r="E1" s="186"/>
      <c r="AA1" s="1" t="str">
        <f>C1</f>
        <v>熊本市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303191</v>
      </c>
      <c r="AC2" s="188">
        <f>I9</f>
        <v>297383</v>
      </c>
      <c r="AD2" s="188">
        <f>I10</f>
        <v>5808</v>
      </c>
      <c r="AE2" s="188">
        <f>I11</f>
        <v>2801</v>
      </c>
      <c r="AF2" s="188">
        <f>I12</f>
        <v>3007</v>
      </c>
      <c r="AG2" s="188">
        <f>I13</f>
        <v>-422</v>
      </c>
      <c r="AH2" s="1">
        <f>I14</f>
        <v>0</v>
      </c>
      <c r="AI2" s="188">
        <f>I15</f>
        <v>-406</v>
      </c>
      <c r="AJ2" s="188">
        <f>I25</f>
        <v>160525</v>
      </c>
      <c r="AK2" s="189">
        <f>I26</f>
        <v>0.697</v>
      </c>
      <c r="AL2" s="190">
        <f>I27</f>
        <v>1.9</v>
      </c>
      <c r="AM2" s="190">
        <f>I28</f>
        <v>90.6</v>
      </c>
      <c r="AN2" s="190">
        <f>I29</f>
        <v>43.6</v>
      </c>
      <c r="AO2" s="190">
        <f>I33</f>
        <v>122.4</v>
      </c>
      <c r="AP2" s="188">
        <f>I16</f>
        <v>13770</v>
      </c>
      <c r="AQ2" s="188">
        <f>I17</f>
        <v>63717</v>
      </c>
      <c r="AR2" s="188">
        <f>I18</f>
        <v>349664</v>
      </c>
      <c r="AS2" s="191">
        <f>I21</f>
        <v>2.692306655797126</v>
      </c>
    </row>
    <row r="3" spans="27:45" ht="13.5">
      <c r="AA3" s="1" t="s">
        <v>152</v>
      </c>
      <c r="AB3" s="188">
        <f>H7</f>
        <v>299360</v>
      </c>
      <c r="AC3" s="188">
        <f>H9</f>
        <v>294386</v>
      </c>
      <c r="AD3" s="188">
        <f>H10</f>
        <v>4975</v>
      </c>
      <c r="AE3" s="188">
        <f>H11</f>
        <v>1545</v>
      </c>
      <c r="AF3" s="188">
        <f>H12</f>
        <v>3430</v>
      </c>
      <c r="AG3" s="188">
        <f>H13</f>
        <v>549</v>
      </c>
      <c r="AH3" s="1">
        <f>H14</f>
        <v>0</v>
      </c>
      <c r="AI3" s="188">
        <f>H15</f>
        <v>-257</v>
      </c>
      <c r="AJ3" s="188">
        <f>H25</f>
        <v>159765</v>
      </c>
      <c r="AK3" s="189">
        <f>H26</f>
        <v>0.678</v>
      </c>
      <c r="AL3" s="190">
        <f>H27</f>
        <v>2.1</v>
      </c>
      <c r="AM3" s="190">
        <f>H28</f>
        <v>89.5</v>
      </c>
      <c r="AN3" s="190">
        <f>H29</f>
        <v>41.9</v>
      </c>
      <c r="AO3" s="190">
        <f>H33</f>
        <v>122.5</v>
      </c>
      <c r="AP3" s="188">
        <f>H16</f>
        <v>18235</v>
      </c>
      <c r="AQ3" s="188">
        <f>H17</f>
        <v>50710</v>
      </c>
      <c r="AR3" s="188">
        <f>H18</f>
        <v>333891</v>
      </c>
      <c r="AS3" s="191">
        <f>H21</f>
        <v>2.508686035921911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274</v>
      </c>
      <c r="H6" s="170" t="s">
        <v>275</v>
      </c>
      <c r="I6" s="170" t="s">
        <v>282</v>
      </c>
    </row>
    <row r="7" spans="1:9" ht="27" customHeight="1">
      <c r="A7" s="306" t="s">
        <v>156</v>
      </c>
      <c r="B7" s="47" t="s">
        <v>157</v>
      </c>
      <c r="C7" s="48"/>
      <c r="D7" s="100" t="s">
        <v>158</v>
      </c>
      <c r="E7" s="196">
        <v>269911</v>
      </c>
      <c r="F7" s="197">
        <v>275599</v>
      </c>
      <c r="G7" s="197">
        <v>281210</v>
      </c>
      <c r="H7" s="197">
        <v>299360</v>
      </c>
      <c r="I7" s="197">
        <v>303191</v>
      </c>
    </row>
    <row r="8" spans="1:9" ht="27" customHeight="1">
      <c r="A8" s="307"/>
      <c r="B8" s="26"/>
      <c r="C8" s="61" t="s">
        <v>159</v>
      </c>
      <c r="D8" s="101" t="s">
        <v>38</v>
      </c>
      <c r="E8" s="198">
        <v>144101</v>
      </c>
      <c r="F8" s="198">
        <v>149289</v>
      </c>
      <c r="G8" s="198">
        <v>147073</v>
      </c>
      <c r="H8" s="198">
        <v>146039</v>
      </c>
      <c r="I8" s="199">
        <v>148427</v>
      </c>
    </row>
    <row r="9" spans="1:9" ht="27" customHeight="1">
      <c r="A9" s="307"/>
      <c r="B9" s="52" t="s">
        <v>160</v>
      </c>
      <c r="C9" s="53"/>
      <c r="D9" s="102"/>
      <c r="E9" s="200">
        <v>264875</v>
      </c>
      <c r="F9" s="200">
        <v>271567</v>
      </c>
      <c r="G9" s="200">
        <v>277666</v>
      </c>
      <c r="H9" s="200">
        <v>294386</v>
      </c>
      <c r="I9" s="201">
        <v>297383</v>
      </c>
    </row>
    <row r="10" spans="1:9" ht="27" customHeight="1">
      <c r="A10" s="307"/>
      <c r="B10" s="52" t="s">
        <v>161</v>
      </c>
      <c r="C10" s="53"/>
      <c r="D10" s="102"/>
      <c r="E10" s="200">
        <v>5036</v>
      </c>
      <c r="F10" s="200">
        <v>4032</v>
      </c>
      <c r="G10" s="200">
        <v>3544</v>
      </c>
      <c r="H10" s="200">
        <v>4975</v>
      </c>
      <c r="I10" s="201">
        <v>5808</v>
      </c>
    </row>
    <row r="11" spans="1:9" ht="27" customHeight="1">
      <c r="A11" s="307"/>
      <c r="B11" s="52" t="s">
        <v>162</v>
      </c>
      <c r="C11" s="53"/>
      <c r="D11" s="102"/>
      <c r="E11" s="200">
        <v>1314</v>
      </c>
      <c r="F11" s="200">
        <v>612</v>
      </c>
      <c r="G11" s="200">
        <v>663</v>
      </c>
      <c r="H11" s="200">
        <v>1545</v>
      </c>
      <c r="I11" s="201">
        <v>2801</v>
      </c>
    </row>
    <row r="12" spans="1:9" ht="27" customHeight="1">
      <c r="A12" s="307"/>
      <c r="B12" s="52" t="s">
        <v>163</v>
      </c>
      <c r="C12" s="53"/>
      <c r="D12" s="102"/>
      <c r="E12" s="200">
        <v>3722</v>
      </c>
      <c r="F12" s="200">
        <v>3420</v>
      </c>
      <c r="G12" s="200">
        <v>2881</v>
      </c>
      <c r="H12" s="200">
        <v>3430</v>
      </c>
      <c r="I12" s="201">
        <v>3007</v>
      </c>
    </row>
    <row r="13" spans="1:9" ht="27" customHeight="1">
      <c r="A13" s="307"/>
      <c r="B13" s="52" t="s">
        <v>164</v>
      </c>
      <c r="C13" s="53"/>
      <c r="D13" s="108"/>
      <c r="E13" s="202">
        <v>-2914</v>
      </c>
      <c r="F13" s="202">
        <v>-302</v>
      </c>
      <c r="G13" s="202">
        <v>-539</v>
      </c>
      <c r="H13" s="202">
        <v>549</v>
      </c>
      <c r="I13" s="203">
        <v>-422</v>
      </c>
    </row>
    <row r="14" spans="1:9" ht="27" customHeight="1">
      <c r="A14" s="307"/>
      <c r="B14" s="112" t="s">
        <v>165</v>
      </c>
      <c r="C14" s="68"/>
      <c r="D14" s="108"/>
      <c r="E14" s="202">
        <v>28</v>
      </c>
      <c r="F14" s="202">
        <v>0</v>
      </c>
      <c r="G14" s="202">
        <v>8</v>
      </c>
      <c r="H14" s="202">
        <v>0</v>
      </c>
      <c r="I14" s="203">
        <v>0</v>
      </c>
    </row>
    <row r="15" spans="1:9" ht="27" customHeight="1">
      <c r="A15" s="307"/>
      <c r="B15" s="57" t="s">
        <v>166</v>
      </c>
      <c r="C15" s="58"/>
      <c r="D15" s="204"/>
      <c r="E15" s="205">
        <v>-2813</v>
      </c>
      <c r="F15" s="205">
        <v>-247</v>
      </c>
      <c r="G15" s="205">
        <v>-985</v>
      </c>
      <c r="H15" s="205">
        <v>-257</v>
      </c>
      <c r="I15" s="206">
        <v>-406</v>
      </c>
    </row>
    <row r="16" spans="1:9" ht="27" customHeight="1">
      <c r="A16" s="307"/>
      <c r="B16" s="207" t="s">
        <v>167</v>
      </c>
      <c r="C16" s="208"/>
      <c r="D16" s="209" t="s">
        <v>39</v>
      </c>
      <c r="E16" s="210">
        <v>17013</v>
      </c>
      <c r="F16" s="210">
        <v>16117</v>
      </c>
      <c r="G16" s="210">
        <v>15466</v>
      </c>
      <c r="H16" s="210">
        <v>18235</v>
      </c>
      <c r="I16" s="211">
        <v>13770</v>
      </c>
    </row>
    <row r="17" spans="1:9" ht="27" customHeight="1">
      <c r="A17" s="307"/>
      <c r="B17" s="52" t="s">
        <v>168</v>
      </c>
      <c r="C17" s="53"/>
      <c r="D17" s="101" t="s">
        <v>40</v>
      </c>
      <c r="E17" s="200">
        <v>34523</v>
      </c>
      <c r="F17" s="200">
        <v>55789</v>
      </c>
      <c r="G17" s="200">
        <v>48392</v>
      </c>
      <c r="H17" s="200">
        <v>50710</v>
      </c>
      <c r="I17" s="201">
        <v>63717</v>
      </c>
    </row>
    <row r="18" spans="1:9" ht="27" customHeight="1">
      <c r="A18" s="307"/>
      <c r="B18" s="52" t="s">
        <v>169</v>
      </c>
      <c r="C18" s="53"/>
      <c r="D18" s="101" t="s">
        <v>41</v>
      </c>
      <c r="E18" s="200">
        <v>301159</v>
      </c>
      <c r="F18" s="200">
        <v>305339</v>
      </c>
      <c r="G18" s="200">
        <v>317742</v>
      </c>
      <c r="H18" s="200">
        <v>333891</v>
      </c>
      <c r="I18" s="201">
        <v>349664</v>
      </c>
    </row>
    <row r="19" spans="1:9" ht="27" customHeight="1">
      <c r="A19" s="307"/>
      <c r="B19" s="52" t="s">
        <v>170</v>
      </c>
      <c r="C19" s="53"/>
      <c r="D19" s="101" t="s">
        <v>171</v>
      </c>
      <c r="E19" s="200">
        <f>E17+E18-E16</f>
        <v>318669</v>
      </c>
      <c r="F19" s="200">
        <f>F17+F18-F16</f>
        <v>345011</v>
      </c>
      <c r="G19" s="200">
        <f>G17+G18-G16</f>
        <v>350668</v>
      </c>
      <c r="H19" s="200">
        <f>H17+H18-H16</f>
        <v>366366</v>
      </c>
      <c r="I19" s="200">
        <f>I17+I18-I16</f>
        <v>399611</v>
      </c>
    </row>
    <row r="20" spans="1:9" ht="27" customHeight="1">
      <c r="A20" s="307"/>
      <c r="B20" s="52" t="s">
        <v>172</v>
      </c>
      <c r="C20" s="53"/>
      <c r="D20" s="102" t="s">
        <v>173</v>
      </c>
      <c r="E20" s="212">
        <f>E18/E8</f>
        <v>2.0899161005128346</v>
      </c>
      <c r="F20" s="212">
        <f>F18/F8</f>
        <v>2.0452879984459673</v>
      </c>
      <c r="G20" s="212">
        <f>G18/G8</f>
        <v>2.160437333841018</v>
      </c>
      <c r="H20" s="212">
        <f>H18/H8</f>
        <v>2.286313929840659</v>
      </c>
      <c r="I20" s="212">
        <f>I18/I8</f>
        <v>2.3557977995917185</v>
      </c>
    </row>
    <row r="21" spans="1:9" ht="27" customHeight="1">
      <c r="A21" s="307"/>
      <c r="B21" s="52" t="s">
        <v>174</v>
      </c>
      <c r="C21" s="53"/>
      <c r="D21" s="102" t="s">
        <v>175</v>
      </c>
      <c r="E21" s="212">
        <f>E19/E8</f>
        <v>2.211428095571856</v>
      </c>
      <c r="F21" s="212">
        <f>F19/F8</f>
        <v>2.311027604177133</v>
      </c>
      <c r="G21" s="212">
        <f>G19/G8</f>
        <v>2.3843125522699613</v>
      </c>
      <c r="H21" s="212">
        <f>H19/H8</f>
        <v>2.508686035921911</v>
      </c>
      <c r="I21" s="212">
        <f>I19/I8</f>
        <v>2.692306655797126</v>
      </c>
    </row>
    <row r="22" spans="1:9" ht="27" customHeight="1">
      <c r="A22" s="307"/>
      <c r="B22" s="52" t="s">
        <v>176</v>
      </c>
      <c r="C22" s="53"/>
      <c r="D22" s="102" t="s">
        <v>177</v>
      </c>
      <c r="E22" s="200">
        <f>E18/E24*1000000</f>
        <v>410033.5750482658</v>
      </c>
      <c r="F22" s="200">
        <f>F18/F24*1000000</f>
        <v>415724.72272674047</v>
      </c>
      <c r="G22" s="200">
        <f>G18/G24*1000000</f>
        <v>432611.63771624316</v>
      </c>
      <c r="H22" s="200">
        <f>H18/H24*1000000</f>
        <v>454598.8013190392</v>
      </c>
      <c r="I22" s="200">
        <f>I18/I24*1000000</f>
        <v>476074.0339344892</v>
      </c>
    </row>
    <row r="23" spans="1:9" ht="27" customHeight="1">
      <c r="A23" s="307"/>
      <c r="B23" s="52" t="s">
        <v>178</v>
      </c>
      <c r="C23" s="53"/>
      <c r="D23" s="102" t="s">
        <v>179</v>
      </c>
      <c r="E23" s="200">
        <f>E19/E24*1000000</f>
        <v>433873.7654430245</v>
      </c>
      <c r="F23" s="200">
        <f>F19/F24*1000000</f>
        <v>469738.88796608185</v>
      </c>
      <c r="G23" s="200">
        <f>G19/G24*1000000</f>
        <v>477440.9985921898</v>
      </c>
      <c r="H23" s="200">
        <f>H19/H24*1000000</f>
        <v>498814.11731388717</v>
      </c>
      <c r="I23" s="200">
        <f>I19/I24*1000000</f>
        <v>544077.8026179279</v>
      </c>
    </row>
    <row r="24" spans="1:9" ht="27" customHeight="1">
      <c r="A24" s="307"/>
      <c r="B24" s="213" t="s">
        <v>180</v>
      </c>
      <c r="C24" s="214"/>
      <c r="D24" s="215" t="s">
        <v>181</v>
      </c>
      <c r="E24" s="205">
        <v>734474</v>
      </c>
      <c r="F24" s="205">
        <f>E24</f>
        <v>734474</v>
      </c>
      <c r="G24" s="205">
        <f>F24</f>
        <v>734474</v>
      </c>
      <c r="H24" s="205">
        <f>G24</f>
        <v>734474</v>
      </c>
      <c r="I24" s="206">
        <f>H24</f>
        <v>734474</v>
      </c>
    </row>
    <row r="25" spans="1:9" ht="27" customHeight="1">
      <c r="A25" s="307"/>
      <c r="B25" s="11" t="s">
        <v>182</v>
      </c>
      <c r="C25" s="216"/>
      <c r="D25" s="217"/>
      <c r="E25" s="198">
        <v>145712</v>
      </c>
      <c r="F25" s="198">
        <v>152134</v>
      </c>
      <c r="G25" s="198">
        <v>158051</v>
      </c>
      <c r="H25" s="198">
        <v>159765</v>
      </c>
      <c r="I25" s="218">
        <v>160525</v>
      </c>
    </row>
    <row r="26" spans="1:9" ht="27" customHeight="1">
      <c r="A26" s="307"/>
      <c r="B26" s="219" t="s">
        <v>183</v>
      </c>
      <c r="C26" s="220"/>
      <c r="D26" s="221"/>
      <c r="E26" s="222">
        <v>0.686</v>
      </c>
      <c r="F26" s="222">
        <v>0.669</v>
      </c>
      <c r="G26" s="222">
        <v>0.665</v>
      </c>
      <c r="H26" s="222">
        <v>0.678</v>
      </c>
      <c r="I26" s="223">
        <v>0.697</v>
      </c>
    </row>
    <row r="27" spans="1:9" ht="27" customHeight="1">
      <c r="A27" s="307"/>
      <c r="B27" s="219" t="s">
        <v>184</v>
      </c>
      <c r="C27" s="220"/>
      <c r="D27" s="221"/>
      <c r="E27" s="224">
        <v>2.6</v>
      </c>
      <c r="F27" s="224">
        <v>2.2</v>
      </c>
      <c r="G27" s="224">
        <v>1.8</v>
      </c>
      <c r="H27" s="224">
        <v>2.1</v>
      </c>
      <c r="I27" s="225">
        <v>1.9</v>
      </c>
    </row>
    <row r="28" spans="1:9" ht="27" customHeight="1">
      <c r="A28" s="307"/>
      <c r="B28" s="219" t="s">
        <v>185</v>
      </c>
      <c r="C28" s="220"/>
      <c r="D28" s="221"/>
      <c r="E28" s="224">
        <v>91.1</v>
      </c>
      <c r="F28" s="224">
        <v>90.5</v>
      </c>
      <c r="G28" s="224">
        <v>89.1</v>
      </c>
      <c r="H28" s="224">
        <v>89.5</v>
      </c>
      <c r="I28" s="225">
        <v>90.6</v>
      </c>
    </row>
    <row r="29" spans="1:9" ht="27" customHeight="1">
      <c r="A29" s="307"/>
      <c r="B29" s="226" t="s">
        <v>186</v>
      </c>
      <c r="C29" s="227"/>
      <c r="D29" s="228"/>
      <c r="E29" s="229">
        <v>45.6</v>
      </c>
      <c r="F29" s="229">
        <v>45.1</v>
      </c>
      <c r="G29" s="229">
        <v>43.9</v>
      </c>
      <c r="H29" s="229">
        <v>41.9</v>
      </c>
      <c r="I29" s="230">
        <v>43.6</v>
      </c>
    </row>
    <row r="30" spans="1:9" ht="27" customHeight="1">
      <c r="A30" s="307"/>
      <c r="B30" s="306" t="s">
        <v>187</v>
      </c>
      <c r="C30" s="20" t="s">
        <v>188</v>
      </c>
      <c r="D30" s="231"/>
      <c r="E30" s="232" t="s">
        <v>292</v>
      </c>
      <c r="F30" s="232" t="s">
        <v>292</v>
      </c>
      <c r="G30" s="232" t="s">
        <v>292</v>
      </c>
      <c r="H30" s="232" t="s">
        <v>303</v>
      </c>
      <c r="I30" s="233">
        <v>0</v>
      </c>
    </row>
    <row r="31" spans="1:9" ht="27" customHeight="1">
      <c r="A31" s="307"/>
      <c r="B31" s="307"/>
      <c r="C31" s="219" t="s">
        <v>189</v>
      </c>
      <c r="D31" s="221"/>
      <c r="E31" s="224" t="s">
        <v>292</v>
      </c>
      <c r="F31" s="224" t="s">
        <v>292</v>
      </c>
      <c r="G31" s="224" t="s">
        <v>292</v>
      </c>
      <c r="H31" s="224" t="s">
        <v>303</v>
      </c>
      <c r="I31" s="225">
        <v>0</v>
      </c>
    </row>
    <row r="32" spans="1:9" ht="27" customHeight="1">
      <c r="A32" s="307"/>
      <c r="B32" s="307"/>
      <c r="C32" s="219" t="s">
        <v>190</v>
      </c>
      <c r="D32" s="221"/>
      <c r="E32" s="224">
        <v>12.2</v>
      </c>
      <c r="F32" s="224">
        <v>11.8</v>
      </c>
      <c r="G32" s="224">
        <v>11.1</v>
      </c>
      <c r="H32" s="224">
        <v>10.6</v>
      </c>
      <c r="I32" s="225">
        <v>9.9</v>
      </c>
    </row>
    <row r="33" spans="1:9" ht="27" customHeight="1">
      <c r="A33" s="308"/>
      <c r="B33" s="308"/>
      <c r="C33" s="226" t="s">
        <v>191</v>
      </c>
      <c r="D33" s="228"/>
      <c r="E33" s="229">
        <v>135.7</v>
      </c>
      <c r="F33" s="229">
        <v>125.3</v>
      </c>
      <c r="G33" s="229">
        <v>120.7</v>
      </c>
      <c r="H33" s="229">
        <v>122.5</v>
      </c>
      <c r="I33" s="234">
        <v>122.4</v>
      </c>
    </row>
    <row r="34" spans="1:9" ht="27" customHeight="1">
      <c r="A34" s="1" t="s">
        <v>286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3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54" sqref="M54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310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283</v>
      </c>
      <c r="B5" s="37"/>
      <c r="C5" s="37"/>
      <c r="D5" s="37"/>
      <c r="K5" s="46"/>
      <c r="O5" s="46" t="s">
        <v>44</v>
      </c>
    </row>
    <row r="6" spans="1:15" ht="15.75" customHeight="1">
      <c r="A6" s="315" t="s">
        <v>45</v>
      </c>
      <c r="B6" s="316"/>
      <c r="C6" s="316"/>
      <c r="D6" s="316"/>
      <c r="E6" s="317"/>
      <c r="F6" s="345" t="s">
        <v>297</v>
      </c>
      <c r="G6" s="346"/>
      <c r="H6" s="345" t="s">
        <v>298</v>
      </c>
      <c r="I6" s="346"/>
      <c r="J6" s="345" t="s">
        <v>299</v>
      </c>
      <c r="K6" s="346"/>
      <c r="L6" s="345" t="s">
        <v>300</v>
      </c>
      <c r="M6" s="346"/>
      <c r="N6" s="345" t="s">
        <v>301</v>
      </c>
      <c r="O6" s="346"/>
    </row>
    <row r="7" spans="1:15" ht="15.75" customHeight="1">
      <c r="A7" s="318"/>
      <c r="B7" s="319"/>
      <c r="C7" s="319"/>
      <c r="D7" s="319"/>
      <c r="E7" s="320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51" t="s">
        <v>1</v>
      </c>
    </row>
    <row r="8" spans="1:25" ht="15.75" customHeight="1">
      <c r="A8" s="321" t="s">
        <v>84</v>
      </c>
      <c r="B8" s="47" t="s">
        <v>46</v>
      </c>
      <c r="C8" s="48"/>
      <c r="D8" s="48"/>
      <c r="E8" s="100" t="s">
        <v>37</v>
      </c>
      <c r="F8" s="113">
        <f>SUM(F9:F10)</f>
        <v>14973</v>
      </c>
      <c r="G8" s="114">
        <v>13912</v>
      </c>
      <c r="H8" s="113">
        <v>13266</v>
      </c>
      <c r="I8" s="115">
        <v>12794</v>
      </c>
      <c r="J8" s="113">
        <v>20888</v>
      </c>
      <c r="K8" s="116">
        <v>15992</v>
      </c>
      <c r="L8" s="113">
        <v>10</v>
      </c>
      <c r="M8" s="115">
        <v>7</v>
      </c>
      <c r="N8" s="113">
        <v>2528</v>
      </c>
      <c r="O8" s="116">
        <v>2333</v>
      </c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22"/>
      <c r="B9" s="14"/>
      <c r="C9" s="61" t="s">
        <v>47</v>
      </c>
      <c r="D9" s="53"/>
      <c r="E9" s="101" t="s">
        <v>38</v>
      </c>
      <c r="F9" s="117">
        <v>14210</v>
      </c>
      <c r="G9" s="118">
        <v>13502</v>
      </c>
      <c r="H9" s="117">
        <v>13241</v>
      </c>
      <c r="I9" s="119">
        <v>12789</v>
      </c>
      <c r="J9" s="117">
        <v>20781</v>
      </c>
      <c r="K9" s="120">
        <v>15856</v>
      </c>
      <c r="L9" s="117">
        <v>10</v>
      </c>
      <c r="M9" s="119">
        <v>7</v>
      </c>
      <c r="N9" s="117">
        <v>2520</v>
      </c>
      <c r="O9" s="120">
        <v>2333</v>
      </c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22"/>
      <c r="B10" s="11"/>
      <c r="C10" s="61" t="s">
        <v>48</v>
      </c>
      <c r="D10" s="53"/>
      <c r="E10" s="101" t="s">
        <v>39</v>
      </c>
      <c r="F10" s="117">
        <v>763</v>
      </c>
      <c r="G10" s="118">
        <v>410</v>
      </c>
      <c r="H10" s="117">
        <v>25</v>
      </c>
      <c r="I10" s="119">
        <v>5</v>
      </c>
      <c r="J10" s="121">
        <v>107</v>
      </c>
      <c r="K10" s="122">
        <v>136</v>
      </c>
      <c r="L10" s="117">
        <v>0</v>
      </c>
      <c r="M10" s="119">
        <v>0</v>
      </c>
      <c r="N10" s="117">
        <v>8</v>
      </c>
      <c r="O10" s="120">
        <v>0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22"/>
      <c r="B11" s="66" t="s">
        <v>49</v>
      </c>
      <c r="C11" s="67"/>
      <c r="D11" s="67"/>
      <c r="E11" s="103" t="s">
        <v>40</v>
      </c>
      <c r="F11" s="123">
        <f>SUM(F12:F13)</f>
        <v>20555</v>
      </c>
      <c r="G11" s="124">
        <v>13921</v>
      </c>
      <c r="H11" s="123">
        <v>12244</v>
      </c>
      <c r="I11" s="125">
        <v>10925</v>
      </c>
      <c r="J11" s="123">
        <v>20696</v>
      </c>
      <c r="K11" s="126">
        <v>14986</v>
      </c>
      <c r="L11" s="123">
        <v>10</v>
      </c>
      <c r="M11" s="125">
        <v>7</v>
      </c>
      <c r="N11" s="123">
        <v>2122</v>
      </c>
      <c r="O11" s="126">
        <v>1867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22"/>
      <c r="B12" s="8"/>
      <c r="C12" s="61" t="s">
        <v>50</v>
      </c>
      <c r="D12" s="53"/>
      <c r="E12" s="101" t="s">
        <v>41</v>
      </c>
      <c r="F12" s="117">
        <v>14249</v>
      </c>
      <c r="G12" s="118">
        <v>13562</v>
      </c>
      <c r="H12" s="123">
        <v>10726</v>
      </c>
      <c r="I12" s="119">
        <v>10902</v>
      </c>
      <c r="J12" s="123">
        <v>18386</v>
      </c>
      <c r="K12" s="120">
        <v>14920</v>
      </c>
      <c r="L12" s="117">
        <v>10</v>
      </c>
      <c r="M12" s="119">
        <v>7</v>
      </c>
      <c r="N12" s="117">
        <v>2062</v>
      </c>
      <c r="O12" s="120">
        <v>1867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22"/>
      <c r="B13" s="14"/>
      <c r="C13" s="50" t="s">
        <v>51</v>
      </c>
      <c r="D13" s="68"/>
      <c r="E13" s="104" t="s">
        <v>42</v>
      </c>
      <c r="F13" s="127">
        <v>6306</v>
      </c>
      <c r="G13" s="128">
        <v>359</v>
      </c>
      <c r="H13" s="121">
        <v>1518</v>
      </c>
      <c r="I13" s="122">
        <v>23</v>
      </c>
      <c r="J13" s="121">
        <v>2310</v>
      </c>
      <c r="K13" s="122">
        <v>66</v>
      </c>
      <c r="L13" s="127">
        <v>0</v>
      </c>
      <c r="M13" s="129">
        <v>0</v>
      </c>
      <c r="N13" s="127">
        <v>60</v>
      </c>
      <c r="O13" s="130">
        <v>0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22"/>
      <c r="B14" s="52" t="s">
        <v>52</v>
      </c>
      <c r="C14" s="53"/>
      <c r="D14" s="53"/>
      <c r="E14" s="101" t="s">
        <v>194</v>
      </c>
      <c r="F14" s="161">
        <f>F9-F12</f>
        <v>-39</v>
      </c>
      <c r="G14" s="150">
        <f>G9-G12</f>
        <v>-60</v>
      </c>
      <c r="H14" s="161">
        <f>H9-H12</f>
        <v>2515</v>
      </c>
      <c r="I14" s="150">
        <f aca="true" t="shared" si="0" ref="G14:O15">I9-I12</f>
        <v>1887</v>
      </c>
      <c r="J14" s="161">
        <f t="shared" si="0"/>
        <v>2395</v>
      </c>
      <c r="K14" s="150">
        <f t="shared" si="0"/>
        <v>936</v>
      </c>
      <c r="L14" s="161">
        <f t="shared" si="0"/>
        <v>0</v>
      </c>
      <c r="M14" s="150">
        <f t="shared" si="0"/>
        <v>0</v>
      </c>
      <c r="N14" s="161">
        <f t="shared" si="0"/>
        <v>458</v>
      </c>
      <c r="O14" s="150">
        <f t="shared" si="0"/>
        <v>466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22"/>
      <c r="B15" s="52" t="s">
        <v>53</v>
      </c>
      <c r="C15" s="53"/>
      <c r="D15" s="53"/>
      <c r="E15" s="101" t="s">
        <v>195</v>
      </c>
      <c r="F15" s="161">
        <f>F10-F13</f>
        <v>-5543</v>
      </c>
      <c r="G15" s="150">
        <f t="shared" si="0"/>
        <v>51</v>
      </c>
      <c r="H15" s="161">
        <f>H10-H13</f>
        <v>-1493</v>
      </c>
      <c r="I15" s="150">
        <f t="shared" si="0"/>
        <v>-18</v>
      </c>
      <c r="J15" s="161">
        <f>J10-J13</f>
        <v>-2203</v>
      </c>
      <c r="K15" s="150">
        <f t="shared" si="0"/>
        <v>70</v>
      </c>
      <c r="L15" s="161">
        <f t="shared" si="0"/>
        <v>0</v>
      </c>
      <c r="M15" s="150">
        <f t="shared" si="0"/>
        <v>0</v>
      </c>
      <c r="N15" s="161">
        <f t="shared" si="0"/>
        <v>-52</v>
      </c>
      <c r="O15" s="15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22"/>
      <c r="B16" s="52" t="s">
        <v>54</v>
      </c>
      <c r="C16" s="53"/>
      <c r="D16" s="53"/>
      <c r="E16" s="101" t="s">
        <v>196</v>
      </c>
      <c r="F16" s="161">
        <f>F8-F11</f>
        <v>-5582</v>
      </c>
      <c r="G16" s="150">
        <f aca="true" t="shared" si="1" ref="G16:O16">G8-G11</f>
        <v>-9</v>
      </c>
      <c r="H16" s="161">
        <f t="shared" si="1"/>
        <v>1022</v>
      </c>
      <c r="I16" s="150">
        <f t="shared" si="1"/>
        <v>1869</v>
      </c>
      <c r="J16" s="161">
        <f t="shared" si="1"/>
        <v>192</v>
      </c>
      <c r="K16" s="150">
        <f t="shared" si="1"/>
        <v>1006</v>
      </c>
      <c r="L16" s="161">
        <f t="shared" si="1"/>
        <v>0</v>
      </c>
      <c r="M16" s="150">
        <f t="shared" si="1"/>
        <v>0</v>
      </c>
      <c r="N16" s="161">
        <f t="shared" si="1"/>
        <v>406</v>
      </c>
      <c r="O16" s="150">
        <f t="shared" si="1"/>
        <v>466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22"/>
      <c r="B17" s="52" t="s">
        <v>55</v>
      </c>
      <c r="C17" s="53"/>
      <c r="D17" s="53"/>
      <c r="E17" s="43"/>
      <c r="F17" s="239">
        <v>7004</v>
      </c>
      <c r="G17" s="240">
        <v>1796</v>
      </c>
      <c r="H17" s="121">
        <v>0</v>
      </c>
      <c r="I17" s="122" t="s">
        <v>303</v>
      </c>
      <c r="J17" s="117">
        <v>0</v>
      </c>
      <c r="K17" s="120" t="s">
        <v>303</v>
      </c>
      <c r="L17" s="117">
        <v>0</v>
      </c>
      <c r="M17" s="119">
        <v>0</v>
      </c>
      <c r="N17" s="121">
        <v>674</v>
      </c>
      <c r="O17" s="131">
        <v>1553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23"/>
      <c r="B18" s="59" t="s">
        <v>56</v>
      </c>
      <c r="C18" s="37"/>
      <c r="D18" s="37"/>
      <c r="E18" s="15"/>
      <c r="F18" s="162" t="s">
        <v>292</v>
      </c>
      <c r="G18" s="166" t="s">
        <v>292</v>
      </c>
      <c r="H18" s="132">
        <v>0</v>
      </c>
      <c r="I18" s="133" t="s">
        <v>303</v>
      </c>
      <c r="J18" s="132">
        <v>0</v>
      </c>
      <c r="K18" s="133" t="s">
        <v>303</v>
      </c>
      <c r="L18" s="132">
        <v>0</v>
      </c>
      <c r="M18" s="133">
        <v>0</v>
      </c>
      <c r="N18" s="132">
        <v>1073</v>
      </c>
      <c r="O18" s="134">
        <v>1922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22" t="s">
        <v>85</v>
      </c>
      <c r="B19" s="66" t="s">
        <v>57</v>
      </c>
      <c r="C19" s="69"/>
      <c r="D19" s="69"/>
      <c r="E19" s="105"/>
      <c r="F19" s="163">
        <v>682</v>
      </c>
      <c r="G19" s="155">
        <v>1306</v>
      </c>
      <c r="H19" s="135">
        <v>2435</v>
      </c>
      <c r="I19" s="137">
        <v>5585</v>
      </c>
      <c r="J19" s="135">
        <v>13833</v>
      </c>
      <c r="K19" s="138">
        <v>18580</v>
      </c>
      <c r="L19" s="135">
        <v>0</v>
      </c>
      <c r="M19" s="137">
        <v>0</v>
      </c>
      <c r="N19" s="135">
        <v>720</v>
      </c>
      <c r="O19" s="138">
        <v>458</v>
      </c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22"/>
      <c r="B20" s="13"/>
      <c r="C20" s="61" t="s">
        <v>58</v>
      </c>
      <c r="D20" s="53"/>
      <c r="E20" s="101"/>
      <c r="F20" s="161">
        <v>417</v>
      </c>
      <c r="G20" s="150">
        <v>995</v>
      </c>
      <c r="H20" s="117">
        <v>1568</v>
      </c>
      <c r="I20" s="119">
        <v>3850</v>
      </c>
      <c r="J20" s="117">
        <v>7520</v>
      </c>
      <c r="K20" s="122">
        <v>9888</v>
      </c>
      <c r="L20" s="117">
        <v>0</v>
      </c>
      <c r="M20" s="119">
        <v>0</v>
      </c>
      <c r="N20" s="117">
        <v>606</v>
      </c>
      <c r="O20" s="120">
        <v>364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22"/>
      <c r="B21" s="26" t="s">
        <v>59</v>
      </c>
      <c r="C21" s="67"/>
      <c r="D21" s="67"/>
      <c r="E21" s="103" t="s">
        <v>197</v>
      </c>
      <c r="F21" s="164">
        <v>682</v>
      </c>
      <c r="G21" s="149">
        <v>1306</v>
      </c>
      <c r="H21" s="123">
        <v>2435</v>
      </c>
      <c r="I21" s="125">
        <v>5585</v>
      </c>
      <c r="J21" s="123">
        <v>13833</v>
      </c>
      <c r="K21" s="126">
        <v>18580</v>
      </c>
      <c r="L21" s="123">
        <v>0</v>
      </c>
      <c r="M21" s="125">
        <v>0</v>
      </c>
      <c r="N21" s="123">
        <v>720</v>
      </c>
      <c r="O21" s="126">
        <v>458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22"/>
      <c r="B22" s="66" t="s">
        <v>60</v>
      </c>
      <c r="C22" s="69"/>
      <c r="D22" s="69"/>
      <c r="E22" s="105" t="s">
        <v>198</v>
      </c>
      <c r="F22" s="163">
        <v>1566</v>
      </c>
      <c r="G22" s="155">
        <v>2148</v>
      </c>
      <c r="H22" s="135">
        <v>8377</v>
      </c>
      <c r="I22" s="137">
        <v>12416</v>
      </c>
      <c r="J22" s="135">
        <v>20454</v>
      </c>
      <c r="K22" s="138">
        <v>25893</v>
      </c>
      <c r="L22" s="135">
        <v>3</v>
      </c>
      <c r="M22" s="137">
        <v>1</v>
      </c>
      <c r="N22" s="135">
        <v>896</v>
      </c>
      <c r="O22" s="138">
        <v>676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22"/>
      <c r="B23" s="8" t="s">
        <v>61</v>
      </c>
      <c r="C23" s="50" t="s">
        <v>62</v>
      </c>
      <c r="D23" s="68"/>
      <c r="E23" s="104"/>
      <c r="F23" s="160">
        <v>979</v>
      </c>
      <c r="G23" s="139">
        <v>912</v>
      </c>
      <c r="H23" s="127">
        <v>1739</v>
      </c>
      <c r="I23" s="129">
        <v>1689</v>
      </c>
      <c r="J23" s="127">
        <v>9229</v>
      </c>
      <c r="K23" s="130">
        <v>8982</v>
      </c>
      <c r="L23" s="127">
        <v>0</v>
      </c>
      <c r="M23" s="129">
        <v>0</v>
      </c>
      <c r="N23" s="127">
        <v>202</v>
      </c>
      <c r="O23" s="130">
        <v>201</v>
      </c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22"/>
      <c r="B24" s="52" t="s">
        <v>199</v>
      </c>
      <c r="C24" s="53"/>
      <c r="D24" s="53"/>
      <c r="E24" s="101" t="s">
        <v>200</v>
      </c>
      <c r="F24" s="161">
        <f>F21-F22</f>
        <v>-884</v>
      </c>
      <c r="G24" s="150">
        <f>G21-G22</f>
        <v>-842</v>
      </c>
      <c r="H24" s="161">
        <f>H21-H22</f>
        <v>-5942</v>
      </c>
      <c r="I24" s="150">
        <f aca="true" t="shared" si="2" ref="I24:O24">I21-I22</f>
        <v>-6831</v>
      </c>
      <c r="J24" s="161">
        <f t="shared" si="2"/>
        <v>-6621</v>
      </c>
      <c r="K24" s="150">
        <f t="shared" si="2"/>
        <v>-7313</v>
      </c>
      <c r="L24" s="161">
        <f t="shared" si="2"/>
        <v>-3</v>
      </c>
      <c r="M24" s="150">
        <f t="shared" si="2"/>
        <v>-1</v>
      </c>
      <c r="N24" s="161">
        <f>N21-N22</f>
        <v>-176</v>
      </c>
      <c r="O24" s="150">
        <f t="shared" si="2"/>
        <v>-218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22"/>
      <c r="B25" s="112" t="s">
        <v>63</v>
      </c>
      <c r="C25" s="68"/>
      <c r="D25" s="68"/>
      <c r="E25" s="324" t="s">
        <v>201</v>
      </c>
      <c r="F25" s="343">
        <v>884</v>
      </c>
      <c r="G25" s="326">
        <v>842</v>
      </c>
      <c r="H25" s="330">
        <v>5942</v>
      </c>
      <c r="I25" s="326">
        <v>6831</v>
      </c>
      <c r="J25" s="330">
        <v>6621</v>
      </c>
      <c r="K25" s="326">
        <v>7313</v>
      </c>
      <c r="L25" s="330">
        <v>3</v>
      </c>
      <c r="M25" s="326">
        <v>1</v>
      </c>
      <c r="N25" s="330">
        <v>36</v>
      </c>
      <c r="O25" s="326">
        <v>0</v>
      </c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22"/>
      <c r="B26" s="26" t="s">
        <v>64</v>
      </c>
      <c r="C26" s="67"/>
      <c r="D26" s="67"/>
      <c r="E26" s="325"/>
      <c r="F26" s="344"/>
      <c r="G26" s="327"/>
      <c r="H26" s="331"/>
      <c r="I26" s="327"/>
      <c r="J26" s="331"/>
      <c r="K26" s="327"/>
      <c r="L26" s="331"/>
      <c r="M26" s="327"/>
      <c r="N26" s="331"/>
      <c r="O26" s="327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23"/>
      <c r="B27" s="59" t="s">
        <v>202</v>
      </c>
      <c r="C27" s="37"/>
      <c r="D27" s="37"/>
      <c r="E27" s="106" t="s">
        <v>203</v>
      </c>
      <c r="F27" s="165">
        <f>F24+F25</f>
        <v>0</v>
      </c>
      <c r="G27" s="151">
        <f aca="true" t="shared" si="3" ref="G27:O27">G24+G25</f>
        <v>0</v>
      </c>
      <c r="H27" s="165">
        <f t="shared" si="3"/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-140</v>
      </c>
      <c r="O27" s="151">
        <f t="shared" si="3"/>
        <v>-218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15" ht="15.75" customHeight="1">
      <c r="A29" s="315" t="s">
        <v>45</v>
      </c>
      <c r="B29" s="316"/>
      <c r="C29" s="316"/>
      <c r="D29" s="316"/>
      <c r="E29" s="317"/>
      <c r="F29" s="345" t="s">
        <v>302</v>
      </c>
      <c r="G29" s="346"/>
      <c r="H29" s="345"/>
      <c r="I29" s="346"/>
      <c r="J29" s="345"/>
      <c r="K29" s="346"/>
      <c r="L29" s="345"/>
      <c r="M29" s="346"/>
      <c r="N29" s="345"/>
      <c r="O29" s="346"/>
    </row>
    <row r="30" spans="1:15" ht="15.75" customHeight="1">
      <c r="A30" s="318"/>
      <c r="B30" s="319"/>
      <c r="C30" s="319"/>
      <c r="D30" s="319"/>
      <c r="E30" s="320"/>
      <c r="F30" s="178" t="s">
        <v>284</v>
      </c>
      <c r="G30" s="51" t="s">
        <v>1</v>
      </c>
      <c r="H30" s="178" t="s">
        <v>284</v>
      </c>
      <c r="I30" s="51" t="s">
        <v>1</v>
      </c>
      <c r="J30" s="178" t="s">
        <v>284</v>
      </c>
      <c r="K30" s="51" t="s">
        <v>1</v>
      </c>
      <c r="L30" s="178" t="s">
        <v>284</v>
      </c>
      <c r="M30" s="51" t="s">
        <v>1</v>
      </c>
      <c r="N30" s="178" t="s">
        <v>284</v>
      </c>
      <c r="O30" s="51" t="s">
        <v>1</v>
      </c>
    </row>
    <row r="31" spans="1:25" ht="15.75" customHeight="1">
      <c r="A31" s="321" t="s">
        <v>84</v>
      </c>
      <c r="B31" s="47" t="s">
        <v>46</v>
      </c>
      <c r="C31" s="48"/>
      <c r="D31" s="48"/>
      <c r="E31" s="100" t="s">
        <v>37</v>
      </c>
      <c r="F31" s="113">
        <v>997</v>
      </c>
      <c r="G31" s="114">
        <v>1067</v>
      </c>
      <c r="H31" s="113"/>
      <c r="I31" s="115"/>
      <c r="J31" s="113"/>
      <c r="K31" s="116"/>
      <c r="L31" s="113"/>
      <c r="M31" s="115"/>
      <c r="N31" s="113"/>
      <c r="O31" s="116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5.75" customHeight="1">
      <c r="A32" s="322"/>
      <c r="B32" s="14"/>
      <c r="C32" s="61" t="s">
        <v>47</v>
      </c>
      <c r="D32" s="53"/>
      <c r="E32" s="101" t="s">
        <v>38</v>
      </c>
      <c r="F32" s="117">
        <f>426+387</f>
        <v>813</v>
      </c>
      <c r="G32" s="118">
        <v>998</v>
      </c>
      <c r="H32" s="117"/>
      <c r="I32" s="119"/>
      <c r="J32" s="117"/>
      <c r="K32" s="120"/>
      <c r="L32" s="117"/>
      <c r="M32" s="119"/>
      <c r="N32" s="117"/>
      <c r="O32" s="120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5.75" customHeight="1">
      <c r="A33" s="322"/>
      <c r="B33" s="11"/>
      <c r="C33" s="61" t="s">
        <v>48</v>
      </c>
      <c r="D33" s="53"/>
      <c r="E33" s="101" t="s">
        <v>39</v>
      </c>
      <c r="F33" s="117">
        <v>184</v>
      </c>
      <c r="G33" s="118">
        <v>69</v>
      </c>
      <c r="H33" s="117"/>
      <c r="I33" s="119"/>
      <c r="J33" s="121"/>
      <c r="K33" s="122"/>
      <c r="L33" s="117"/>
      <c r="M33" s="119"/>
      <c r="N33" s="117"/>
      <c r="O33" s="120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5.75" customHeight="1">
      <c r="A34" s="322"/>
      <c r="B34" s="66" t="s">
        <v>49</v>
      </c>
      <c r="C34" s="67"/>
      <c r="D34" s="67"/>
      <c r="E34" s="103" t="s">
        <v>40</v>
      </c>
      <c r="F34" s="123">
        <v>598</v>
      </c>
      <c r="G34" s="124">
        <v>773</v>
      </c>
      <c r="H34" s="123"/>
      <c r="I34" s="125"/>
      <c r="J34" s="123"/>
      <c r="K34" s="126"/>
      <c r="L34" s="123"/>
      <c r="M34" s="125"/>
      <c r="N34" s="123"/>
      <c r="O34" s="126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5.75" customHeight="1">
      <c r="A35" s="322"/>
      <c r="B35" s="8"/>
      <c r="C35" s="61" t="s">
        <v>50</v>
      </c>
      <c r="D35" s="53"/>
      <c r="E35" s="101" t="s">
        <v>41</v>
      </c>
      <c r="F35" s="117">
        <v>565</v>
      </c>
      <c r="G35" s="118">
        <v>773</v>
      </c>
      <c r="H35" s="123"/>
      <c r="I35" s="119"/>
      <c r="J35" s="123"/>
      <c r="K35" s="120"/>
      <c r="L35" s="117"/>
      <c r="M35" s="119"/>
      <c r="N35" s="117"/>
      <c r="O35" s="120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5.75" customHeight="1">
      <c r="A36" s="322"/>
      <c r="B36" s="14"/>
      <c r="C36" s="50" t="s">
        <v>51</v>
      </c>
      <c r="D36" s="68"/>
      <c r="E36" s="104" t="s">
        <v>42</v>
      </c>
      <c r="F36" s="127">
        <v>33</v>
      </c>
      <c r="G36" s="128">
        <v>0</v>
      </c>
      <c r="H36" s="121"/>
      <c r="I36" s="122"/>
      <c r="J36" s="121"/>
      <c r="K36" s="122"/>
      <c r="L36" s="127"/>
      <c r="M36" s="129"/>
      <c r="N36" s="127"/>
      <c r="O36" s="130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5.75" customHeight="1">
      <c r="A37" s="322"/>
      <c r="B37" s="52" t="s">
        <v>52</v>
      </c>
      <c r="C37" s="53"/>
      <c r="D37" s="53"/>
      <c r="E37" s="101" t="s">
        <v>88</v>
      </c>
      <c r="F37" s="161">
        <f>F32-F35</f>
        <v>248</v>
      </c>
      <c r="G37" s="150">
        <f>G32-G35</f>
        <v>225</v>
      </c>
      <c r="H37" s="161">
        <f aca="true" t="shared" si="4" ref="H37:O37">H32-H35</f>
        <v>0</v>
      </c>
      <c r="I37" s="150">
        <f t="shared" si="4"/>
        <v>0</v>
      </c>
      <c r="J37" s="161">
        <f t="shared" si="4"/>
        <v>0</v>
      </c>
      <c r="K37" s="150">
        <f t="shared" si="4"/>
        <v>0</v>
      </c>
      <c r="L37" s="161">
        <f t="shared" si="4"/>
        <v>0</v>
      </c>
      <c r="M37" s="150">
        <f t="shared" si="4"/>
        <v>0</v>
      </c>
      <c r="N37" s="161">
        <f t="shared" si="4"/>
        <v>0</v>
      </c>
      <c r="O37" s="150">
        <f t="shared" si="4"/>
        <v>0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5.75" customHeight="1">
      <c r="A38" s="322"/>
      <c r="B38" s="52" t="s">
        <v>53</v>
      </c>
      <c r="C38" s="53"/>
      <c r="D38" s="53"/>
      <c r="E38" s="101" t="s">
        <v>89</v>
      </c>
      <c r="F38" s="161">
        <f>F33-F36</f>
        <v>151</v>
      </c>
      <c r="G38" s="150">
        <f aca="true" t="shared" si="5" ref="G38:O38">G33-G36</f>
        <v>69</v>
      </c>
      <c r="H38" s="161">
        <f t="shared" si="5"/>
        <v>0</v>
      </c>
      <c r="I38" s="150">
        <f t="shared" si="5"/>
        <v>0</v>
      </c>
      <c r="J38" s="161">
        <f t="shared" si="5"/>
        <v>0</v>
      </c>
      <c r="K38" s="150">
        <f t="shared" si="5"/>
        <v>0</v>
      </c>
      <c r="L38" s="161">
        <f t="shared" si="5"/>
        <v>0</v>
      </c>
      <c r="M38" s="150">
        <f t="shared" si="5"/>
        <v>0</v>
      </c>
      <c r="N38" s="161">
        <f t="shared" si="5"/>
        <v>0</v>
      </c>
      <c r="O38" s="150">
        <f t="shared" si="5"/>
        <v>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5.75" customHeight="1">
      <c r="A39" s="322"/>
      <c r="B39" s="52" t="s">
        <v>54</v>
      </c>
      <c r="C39" s="53"/>
      <c r="D39" s="53"/>
      <c r="E39" s="101" t="s">
        <v>90</v>
      </c>
      <c r="F39" s="161">
        <f>F31-F34</f>
        <v>399</v>
      </c>
      <c r="G39" s="150">
        <f aca="true" t="shared" si="6" ref="G39:O39">G31-G34</f>
        <v>294</v>
      </c>
      <c r="H39" s="161">
        <f t="shared" si="6"/>
        <v>0</v>
      </c>
      <c r="I39" s="150">
        <f t="shared" si="6"/>
        <v>0</v>
      </c>
      <c r="J39" s="161">
        <f t="shared" si="6"/>
        <v>0</v>
      </c>
      <c r="K39" s="150">
        <f t="shared" si="6"/>
        <v>0</v>
      </c>
      <c r="L39" s="161">
        <f t="shared" si="6"/>
        <v>0</v>
      </c>
      <c r="M39" s="150">
        <f t="shared" si="6"/>
        <v>0</v>
      </c>
      <c r="N39" s="161">
        <f t="shared" si="6"/>
        <v>0</v>
      </c>
      <c r="O39" s="150">
        <f t="shared" si="6"/>
        <v>0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5.75" customHeight="1">
      <c r="A40" s="322"/>
      <c r="B40" s="52" t="s">
        <v>55</v>
      </c>
      <c r="C40" s="53"/>
      <c r="D40" s="53"/>
      <c r="E40" s="43"/>
      <c r="F40" s="239">
        <v>0</v>
      </c>
      <c r="G40" s="240">
        <v>0</v>
      </c>
      <c r="H40" s="121"/>
      <c r="I40" s="122"/>
      <c r="J40" s="117"/>
      <c r="K40" s="120"/>
      <c r="L40" s="117"/>
      <c r="M40" s="119"/>
      <c r="N40" s="121"/>
      <c r="O40" s="13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5.75" customHeight="1">
      <c r="A41" s="323"/>
      <c r="B41" s="59" t="s">
        <v>56</v>
      </c>
      <c r="C41" s="37"/>
      <c r="D41" s="37"/>
      <c r="E41" s="15"/>
      <c r="F41" s="162">
        <v>0</v>
      </c>
      <c r="G41" s="166">
        <v>0</v>
      </c>
      <c r="H41" s="132"/>
      <c r="I41" s="133"/>
      <c r="J41" s="132"/>
      <c r="K41" s="133"/>
      <c r="L41" s="132"/>
      <c r="M41" s="133"/>
      <c r="N41" s="132"/>
      <c r="O41" s="134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5.75" customHeight="1">
      <c r="A42" s="322" t="s">
        <v>85</v>
      </c>
      <c r="B42" s="66" t="s">
        <v>57</v>
      </c>
      <c r="C42" s="69"/>
      <c r="D42" s="69"/>
      <c r="E42" s="105"/>
      <c r="F42" s="163">
        <v>27</v>
      </c>
      <c r="G42" s="155">
        <v>449</v>
      </c>
      <c r="H42" s="135"/>
      <c r="I42" s="137"/>
      <c r="J42" s="135"/>
      <c r="K42" s="138"/>
      <c r="L42" s="135"/>
      <c r="M42" s="137"/>
      <c r="N42" s="135"/>
      <c r="O42" s="138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.75" customHeight="1">
      <c r="A43" s="322"/>
      <c r="B43" s="13"/>
      <c r="C43" s="61" t="s">
        <v>58</v>
      </c>
      <c r="D43" s="53"/>
      <c r="E43" s="101"/>
      <c r="F43" s="161">
        <v>0</v>
      </c>
      <c r="G43" s="150">
        <v>0</v>
      </c>
      <c r="H43" s="117"/>
      <c r="I43" s="119"/>
      <c r="J43" s="117"/>
      <c r="K43" s="122"/>
      <c r="L43" s="117"/>
      <c r="M43" s="119"/>
      <c r="N43" s="117"/>
      <c r="O43" s="120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 customHeight="1">
      <c r="A44" s="322"/>
      <c r="B44" s="26" t="s">
        <v>59</v>
      </c>
      <c r="C44" s="67"/>
      <c r="D44" s="67"/>
      <c r="E44" s="103" t="s">
        <v>91</v>
      </c>
      <c r="F44" s="164">
        <v>27</v>
      </c>
      <c r="G44" s="149">
        <v>449</v>
      </c>
      <c r="H44" s="123"/>
      <c r="I44" s="125"/>
      <c r="J44" s="123"/>
      <c r="K44" s="126"/>
      <c r="L44" s="123"/>
      <c r="M44" s="125"/>
      <c r="N44" s="123"/>
      <c r="O44" s="126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5.75" customHeight="1">
      <c r="A45" s="322"/>
      <c r="B45" s="66" t="s">
        <v>60</v>
      </c>
      <c r="C45" s="69"/>
      <c r="D45" s="69"/>
      <c r="E45" s="105" t="s">
        <v>92</v>
      </c>
      <c r="F45" s="163">
        <v>148</v>
      </c>
      <c r="G45" s="155">
        <v>148</v>
      </c>
      <c r="H45" s="135"/>
      <c r="I45" s="137"/>
      <c r="J45" s="135"/>
      <c r="K45" s="138"/>
      <c r="L45" s="135"/>
      <c r="M45" s="137"/>
      <c r="N45" s="135"/>
      <c r="O45" s="138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5.75" customHeight="1">
      <c r="A46" s="322"/>
      <c r="B46" s="8" t="s">
        <v>61</v>
      </c>
      <c r="C46" s="50" t="s">
        <v>62</v>
      </c>
      <c r="D46" s="68"/>
      <c r="E46" s="104"/>
      <c r="F46" s="160">
        <v>24</v>
      </c>
      <c r="G46" s="139">
        <v>24</v>
      </c>
      <c r="H46" s="127"/>
      <c r="I46" s="129"/>
      <c r="J46" s="127"/>
      <c r="K46" s="130"/>
      <c r="L46" s="127"/>
      <c r="M46" s="129"/>
      <c r="N46" s="127"/>
      <c r="O46" s="130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5.75" customHeight="1">
      <c r="A47" s="322"/>
      <c r="B47" s="52" t="s">
        <v>93</v>
      </c>
      <c r="C47" s="53"/>
      <c r="D47" s="53"/>
      <c r="E47" s="101" t="s">
        <v>94</v>
      </c>
      <c r="F47" s="161">
        <f>F44-F45</f>
        <v>-121</v>
      </c>
      <c r="G47" s="150">
        <f>G44-G45</f>
        <v>301</v>
      </c>
      <c r="H47" s="161">
        <f aca="true" t="shared" si="7" ref="H47:O47">H44-H45</f>
        <v>0</v>
      </c>
      <c r="I47" s="150">
        <f t="shared" si="7"/>
        <v>0</v>
      </c>
      <c r="J47" s="161">
        <f t="shared" si="7"/>
        <v>0</v>
      </c>
      <c r="K47" s="150">
        <f t="shared" si="7"/>
        <v>0</v>
      </c>
      <c r="L47" s="161">
        <f t="shared" si="7"/>
        <v>0</v>
      </c>
      <c r="M47" s="150">
        <f t="shared" si="7"/>
        <v>0</v>
      </c>
      <c r="N47" s="161">
        <f t="shared" si="7"/>
        <v>0</v>
      </c>
      <c r="O47" s="150">
        <f t="shared" si="7"/>
        <v>0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5.75" customHeight="1">
      <c r="A48" s="322"/>
      <c r="B48" s="112" t="s">
        <v>63</v>
      </c>
      <c r="C48" s="68"/>
      <c r="D48" s="68"/>
      <c r="E48" s="324" t="s">
        <v>95</v>
      </c>
      <c r="F48" s="343">
        <v>13</v>
      </c>
      <c r="G48" s="326">
        <v>0</v>
      </c>
      <c r="H48" s="330"/>
      <c r="I48" s="326"/>
      <c r="J48" s="330"/>
      <c r="K48" s="326"/>
      <c r="L48" s="330"/>
      <c r="M48" s="326"/>
      <c r="N48" s="330"/>
      <c r="O48" s="326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5.75" customHeight="1">
      <c r="A49" s="322"/>
      <c r="B49" s="26" t="s">
        <v>64</v>
      </c>
      <c r="C49" s="67"/>
      <c r="D49" s="67"/>
      <c r="E49" s="325"/>
      <c r="F49" s="344"/>
      <c r="G49" s="327"/>
      <c r="H49" s="331"/>
      <c r="I49" s="327"/>
      <c r="J49" s="331"/>
      <c r="K49" s="327"/>
      <c r="L49" s="331"/>
      <c r="M49" s="327"/>
      <c r="N49" s="331"/>
      <c r="O49" s="327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5.75" customHeight="1">
      <c r="A50" s="323"/>
      <c r="B50" s="59" t="s">
        <v>96</v>
      </c>
      <c r="C50" s="37"/>
      <c r="D50" s="37"/>
      <c r="E50" s="106" t="s">
        <v>97</v>
      </c>
      <c r="F50" s="165">
        <f>F47+F48</f>
        <v>-108</v>
      </c>
      <c r="G50" s="151">
        <f aca="true" t="shared" si="8" ref="G50:O50">G47+G48</f>
        <v>301</v>
      </c>
      <c r="H50" s="165">
        <f t="shared" si="8"/>
        <v>0</v>
      </c>
      <c r="I50" s="151">
        <f t="shared" si="8"/>
        <v>0</v>
      </c>
      <c r="J50" s="165">
        <f t="shared" si="8"/>
        <v>0</v>
      </c>
      <c r="K50" s="151">
        <f t="shared" si="8"/>
        <v>0</v>
      </c>
      <c r="L50" s="165">
        <f t="shared" si="8"/>
        <v>0</v>
      </c>
      <c r="M50" s="151">
        <f t="shared" si="8"/>
        <v>0</v>
      </c>
      <c r="N50" s="165">
        <f t="shared" si="8"/>
        <v>0</v>
      </c>
      <c r="O50" s="151">
        <f t="shared" si="8"/>
        <v>0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5.75" customHeight="1">
      <c r="A51" s="37"/>
      <c r="F51" s="71"/>
      <c r="G51" s="71"/>
      <c r="H51" s="71"/>
      <c r="I51" s="71"/>
      <c r="J51" s="73"/>
      <c r="K51" s="73"/>
      <c r="L51" s="72"/>
      <c r="M51" s="71"/>
      <c r="N51" s="71"/>
      <c r="O51" s="73" t="s">
        <v>204</v>
      </c>
      <c r="P51" s="71"/>
      <c r="Q51" s="71"/>
      <c r="R51" s="71"/>
      <c r="S51" s="71"/>
      <c r="T51" s="71"/>
      <c r="U51" s="71"/>
      <c r="V51" s="71"/>
      <c r="W51" s="71"/>
      <c r="X51" s="71"/>
      <c r="Y51" s="73"/>
    </row>
    <row r="52" spans="1:25" ht="15.75" customHeight="1">
      <c r="A52" s="337" t="s">
        <v>65</v>
      </c>
      <c r="B52" s="338"/>
      <c r="C52" s="338"/>
      <c r="D52" s="338"/>
      <c r="E52" s="339"/>
      <c r="F52" s="347" t="s">
        <v>304</v>
      </c>
      <c r="G52" s="348"/>
      <c r="H52" s="347" t="s">
        <v>305</v>
      </c>
      <c r="I52" s="348"/>
      <c r="J52" s="347" t="s">
        <v>306</v>
      </c>
      <c r="K52" s="348"/>
      <c r="L52" s="347" t="s">
        <v>307</v>
      </c>
      <c r="M52" s="348"/>
      <c r="N52" s="347"/>
      <c r="O52" s="348"/>
      <c r="P52" s="148"/>
      <c r="Q52" s="72"/>
      <c r="R52" s="148"/>
      <c r="S52" s="72"/>
      <c r="T52" s="148"/>
      <c r="U52" s="72"/>
      <c r="V52" s="148"/>
      <c r="W52" s="72"/>
      <c r="X52" s="148"/>
      <c r="Y52" s="72"/>
    </row>
    <row r="53" spans="1:25" ht="15.75" customHeight="1">
      <c r="A53" s="340"/>
      <c r="B53" s="341"/>
      <c r="C53" s="341"/>
      <c r="D53" s="341"/>
      <c r="E53" s="342"/>
      <c r="F53" s="178" t="s">
        <v>284</v>
      </c>
      <c r="G53" s="51" t="s">
        <v>1</v>
      </c>
      <c r="H53" s="178" t="s">
        <v>284</v>
      </c>
      <c r="I53" s="51" t="s">
        <v>1</v>
      </c>
      <c r="J53" s="178" t="s">
        <v>284</v>
      </c>
      <c r="K53" s="51" t="s">
        <v>1</v>
      </c>
      <c r="L53" s="178" t="s">
        <v>284</v>
      </c>
      <c r="M53" s="51" t="s">
        <v>1</v>
      </c>
      <c r="N53" s="178" t="s">
        <v>284</v>
      </c>
      <c r="O53" s="238" t="s">
        <v>1</v>
      </c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  <row r="54" spans="1:25" ht="15.75" customHeight="1">
      <c r="A54" s="321" t="s">
        <v>86</v>
      </c>
      <c r="B54" s="47" t="s">
        <v>46</v>
      </c>
      <c r="C54" s="48"/>
      <c r="D54" s="48"/>
      <c r="E54" s="16" t="s">
        <v>37</v>
      </c>
      <c r="F54" s="135">
        <v>160.531</v>
      </c>
      <c r="G54" s="136">
        <v>408</v>
      </c>
      <c r="H54" s="113">
        <v>177.433</v>
      </c>
      <c r="I54" s="115">
        <v>198</v>
      </c>
      <c r="J54" s="113">
        <v>15.202</v>
      </c>
      <c r="K54" s="116">
        <v>16</v>
      </c>
      <c r="L54" s="135">
        <v>167.327</v>
      </c>
      <c r="M54" s="136">
        <v>183</v>
      </c>
      <c r="N54" s="113"/>
      <c r="O54" s="154"/>
      <c r="P54" s="136"/>
      <c r="Q54" s="136"/>
      <c r="R54" s="136"/>
      <c r="S54" s="136"/>
      <c r="T54" s="147"/>
      <c r="U54" s="147"/>
      <c r="V54" s="136"/>
      <c r="W54" s="136"/>
      <c r="X54" s="147"/>
      <c r="Y54" s="147"/>
    </row>
    <row r="55" spans="1:25" ht="15.75" customHeight="1">
      <c r="A55" s="328"/>
      <c r="B55" s="14"/>
      <c r="C55" s="50" t="s">
        <v>66</v>
      </c>
      <c r="D55" s="68"/>
      <c r="E55" s="108"/>
      <c r="F55" s="127">
        <v>15.642</v>
      </c>
      <c r="G55" s="128">
        <v>74</v>
      </c>
      <c r="H55" s="127">
        <v>33.409</v>
      </c>
      <c r="I55" s="129">
        <v>33</v>
      </c>
      <c r="J55" s="127">
        <v>5.872</v>
      </c>
      <c r="K55" s="130">
        <v>6</v>
      </c>
      <c r="L55" s="127">
        <v>165.879</v>
      </c>
      <c r="M55" s="128">
        <v>160</v>
      </c>
      <c r="N55" s="127"/>
      <c r="O55" s="139"/>
      <c r="P55" s="136"/>
      <c r="Q55" s="136"/>
      <c r="R55" s="136"/>
      <c r="S55" s="136"/>
      <c r="T55" s="147"/>
      <c r="U55" s="147"/>
      <c r="V55" s="136"/>
      <c r="W55" s="136"/>
      <c r="X55" s="147"/>
      <c r="Y55" s="147"/>
    </row>
    <row r="56" spans="1:25" ht="15.75" customHeight="1">
      <c r="A56" s="328"/>
      <c r="B56" s="14"/>
      <c r="C56" s="12"/>
      <c r="D56" s="61" t="s">
        <v>67</v>
      </c>
      <c r="E56" s="102"/>
      <c r="F56" s="117">
        <v>15.642</v>
      </c>
      <c r="G56" s="118">
        <v>74</v>
      </c>
      <c r="H56" s="117">
        <v>33.409</v>
      </c>
      <c r="I56" s="119">
        <v>33</v>
      </c>
      <c r="J56" s="117">
        <v>0</v>
      </c>
      <c r="K56" s="120">
        <v>0</v>
      </c>
      <c r="L56" s="117">
        <v>165.879</v>
      </c>
      <c r="M56" s="118">
        <v>160</v>
      </c>
      <c r="N56" s="117"/>
      <c r="O56" s="150"/>
      <c r="P56" s="136"/>
      <c r="Q56" s="136"/>
      <c r="R56" s="136"/>
      <c r="S56" s="136"/>
      <c r="T56" s="147"/>
      <c r="U56" s="147"/>
      <c r="V56" s="136"/>
      <c r="W56" s="136"/>
      <c r="X56" s="147"/>
      <c r="Y56" s="147"/>
    </row>
    <row r="57" spans="1:25" ht="15.75" customHeight="1">
      <c r="A57" s="328"/>
      <c r="B57" s="11"/>
      <c r="C57" s="31" t="s">
        <v>68</v>
      </c>
      <c r="D57" s="67"/>
      <c r="E57" s="109"/>
      <c r="F57" s="123">
        <v>144.889</v>
      </c>
      <c r="G57" s="124">
        <v>334</v>
      </c>
      <c r="H57" s="123">
        <v>144.024</v>
      </c>
      <c r="I57" s="125">
        <v>165</v>
      </c>
      <c r="J57" s="144">
        <v>9.33</v>
      </c>
      <c r="K57" s="145">
        <v>10</v>
      </c>
      <c r="L57" s="123">
        <v>1.448</v>
      </c>
      <c r="M57" s="124">
        <v>23</v>
      </c>
      <c r="N57" s="123"/>
      <c r="O57" s="149"/>
      <c r="P57" s="136"/>
      <c r="Q57" s="136"/>
      <c r="R57" s="136"/>
      <c r="S57" s="136"/>
      <c r="T57" s="147"/>
      <c r="U57" s="147"/>
      <c r="V57" s="136"/>
      <c r="W57" s="136"/>
      <c r="X57" s="147"/>
      <c r="Y57" s="147"/>
    </row>
    <row r="58" spans="1:25" ht="15.75" customHeight="1">
      <c r="A58" s="328"/>
      <c r="B58" s="66" t="s">
        <v>49</v>
      </c>
      <c r="C58" s="69"/>
      <c r="D58" s="69"/>
      <c r="E58" s="16" t="s">
        <v>38</v>
      </c>
      <c r="F58" s="135">
        <v>160.793</v>
      </c>
      <c r="G58" s="136">
        <v>409</v>
      </c>
      <c r="H58" s="135">
        <v>101.275</v>
      </c>
      <c r="I58" s="137">
        <v>124</v>
      </c>
      <c r="J58" s="135">
        <v>10.224</v>
      </c>
      <c r="K58" s="138">
        <v>10</v>
      </c>
      <c r="L58" s="135">
        <v>167.375</v>
      </c>
      <c r="M58" s="136">
        <v>183</v>
      </c>
      <c r="N58" s="135"/>
      <c r="O58" s="155"/>
      <c r="P58" s="136"/>
      <c r="Q58" s="136"/>
      <c r="R58" s="136"/>
      <c r="S58" s="136"/>
      <c r="T58" s="136"/>
      <c r="U58" s="136"/>
      <c r="V58" s="136"/>
      <c r="W58" s="136"/>
      <c r="X58" s="147"/>
      <c r="Y58" s="147"/>
    </row>
    <row r="59" spans="1:25" ht="15.75" customHeight="1">
      <c r="A59" s="328"/>
      <c r="B59" s="14"/>
      <c r="C59" s="61" t="s">
        <v>69</v>
      </c>
      <c r="D59" s="53"/>
      <c r="E59" s="102"/>
      <c r="F59" s="117">
        <v>160.22</v>
      </c>
      <c r="G59" s="118">
        <v>408</v>
      </c>
      <c r="H59" s="117">
        <v>67.173</v>
      </c>
      <c r="I59" s="119">
        <v>61</v>
      </c>
      <c r="J59" s="117">
        <v>0.894</v>
      </c>
      <c r="K59" s="120">
        <v>0</v>
      </c>
      <c r="L59" s="117">
        <v>166.318</v>
      </c>
      <c r="M59" s="118">
        <v>178</v>
      </c>
      <c r="N59" s="117"/>
      <c r="O59" s="150"/>
      <c r="P59" s="136"/>
      <c r="Q59" s="136"/>
      <c r="R59" s="136"/>
      <c r="S59" s="136"/>
      <c r="T59" s="136"/>
      <c r="U59" s="136"/>
      <c r="V59" s="136"/>
      <c r="W59" s="136"/>
      <c r="X59" s="147"/>
      <c r="Y59" s="147"/>
    </row>
    <row r="60" spans="1:25" ht="15.75" customHeight="1">
      <c r="A60" s="328"/>
      <c r="B60" s="11"/>
      <c r="C60" s="61" t="s">
        <v>70</v>
      </c>
      <c r="D60" s="53"/>
      <c r="E60" s="102"/>
      <c r="F60" s="161">
        <v>0.573</v>
      </c>
      <c r="G60" s="150">
        <v>1</v>
      </c>
      <c r="H60" s="117">
        <v>34.102</v>
      </c>
      <c r="I60" s="119">
        <v>63</v>
      </c>
      <c r="J60" s="117">
        <v>9.33</v>
      </c>
      <c r="K60" s="145">
        <v>10</v>
      </c>
      <c r="L60" s="117">
        <v>1.057</v>
      </c>
      <c r="M60" s="118">
        <v>5</v>
      </c>
      <c r="N60" s="117"/>
      <c r="O60" s="150"/>
      <c r="P60" s="136"/>
      <c r="Q60" s="136"/>
      <c r="R60" s="147"/>
      <c r="S60" s="147"/>
      <c r="T60" s="136"/>
      <c r="U60" s="136"/>
      <c r="V60" s="136"/>
      <c r="W60" s="136"/>
      <c r="X60" s="147"/>
      <c r="Y60" s="147"/>
    </row>
    <row r="61" spans="1:25" ht="15.75" customHeight="1">
      <c r="A61" s="329"/>
      <c r="B61" s="6" t="s">
        <v>71</v>
      </c>
      <c r="C61" s="7"/>
      <c r="D61" s="7"/>
      <c r="E61" s="110" t="s">
        <v>205</v>
      </c>
      <c r="F61" s="165">
        <f>F54-F58</f>
        <v>-0.26200000000000045</v>
      </c>
      <c r="G61" s="151">
        <f aca="true" t="shared" si="9" ref="G61:O61">G54-G58</f>
        <v>-1</v>
      </c>
      <c r="H61" s="165">
        <f t="shared" si="9"/>
        <v>76.15799999999999</v>
      </c>
      <c r="I61" s="151">
        <f t="shared" si="9"/>
        <v>74</v>
      </c>
      <c r="J61" s="165">
        <f t="shared" si="9"/>
        <v>4.978</v>
      </c>
      <c r="K61" s="151">
        <f t="shared" si="9"/>
        <v>6</v>
      </c>
      <c r="L61" s="165">
        <f t="shared" si="9"/>
        <v>-0.04800000000000182</v>
      </c>
      <c r="M61" s="151">
        <f t="shared" si="9"/>
        <v>0</v>
      </c>
      <c r="N61" s="165">
        <f t="shared" si="9"/>
        <v>0</v>
      </c>
      <c r="O61" s="151">
        <f t="shared" si="9"/>
        <v>0</v>
      </c>
      <c r="P61" s="136"/>
      <c r="Q61" s="136"/>
      <c r="R61" s="136"/>
      <c r="S61" s="136"/>
      <c r="T61" s="136"/>
      <c r="U61" s="136"/>
      <c r="V61" s="136"/>
      <c r="W61" s="136"/>
      <c r="X61" s="147"/>
      <c r="Y61" s="147"/>
    </row>
    <row r="62" spans="1:25" ht="15.75" customHeight="1">
      <c r="A62" s="321" t="s">
        <v>87</v>
      </c>
      <c r="B62" s="66" t="s">
        <v>72</v>
      </c>
      <c r="C62" s="69"/>
      <c r="D62" s="69"/>
      <c r="E62" s="16" t="s">
        <v>40</v>
      </c>
      <c r="F62" s="163">
        <v>0.038</v>
      </c>
      <c r="G62" s="155">
        <v>0.003</v>
      </c>
      <c r="H62" s="135">
        <v>1.642</v>
      </c>
      <c r="I62" s="137">
        <v>1</v>
      </c>
      <c r="J62" s="135">
        <v>116.657</v>
      </c>
      <c r="K62" s="138">
        <v>118</v>
      </c>
      <c r="L62" s="135">
        <v>41.87</v>
      </c>
      <c r="M62" s="136">
        <v>81</v>
      </c>
      <c r="N62" s="135"/>
      <c r="O62" s="155"/>
      <c r="P62" s="136"/>
      <c r="Q62" s="136"/>
      <c r="R62" s="136"/>
      <c r="S62" s="136"/>
      <c r="T62" s="147"/>
      <c r="U62" s="147"/>
      <c r="V62" s="147"/>
      <c r="W62" s="147"/>
      <c r="X62" s="136"/>
      <c r="Y62" s="136"/>
    </row>
    <row r="63" spans="1:25" ht="15.75" customHeight="1">
      <c r="A63" s="332"/>
      <c r="B63" s="11"/>
      <c r="C63" s="61" t="s">
        <v>73</v>
      </c>
      <c r="D63" s="53"/>
      <c r="E63" s="102"/>
      <c r="F63" s="167">
        <v>0</v>
      </c>
      <c r="G63" s="169">
        <v>0</v>
      </c>
      <c r="H63" s="144">
        <v>0</v>
      </c>
      <c r="I63" s="145">
        <v>0</v>
      </c>
      <c r="J63" s="117">
        <v>0</v>
      </c>
      <c r="K63" s="120">
        <v>0</v>
      </c>
      <c r="L63" s="117">
        <v>0</v>
      </c>
      <c r="M63" s="118">
        <v>0</v>
      </c>
      <c r="N63" s="117"/>
      <c r="O63" s="150"/>
      <c r="P63" s="147"/>
      <c r="Q63" s="147"/>
      <c r="R63" s="147"/>
      <c r="S63" s="147"/>
      <c r="T63" s="147"/>
      <c r="U63" s="147"/>
      <c r="V63" s="147"/>
      <c r="W63" s="147"/>
      <c r="X63" s="136"/>
      <c r="Y63" s="136"/>
    </row>
    <row r="64" spans="1:25" ht="15.75" customHeight="1">
      <c r="A64" s="332"/>
      <c r="B64" s="66" t="s">
        <v>60</v>
      </c>
      <c r="C64" s="69"/>
      <c r="D64" s="69"/>
      <c r="E64" s="16" t="s">
        <v>41</v>
      </c>
      <c r="F64" s="163">
        <v>0.038</v>
      </c>
      <c r="G64" s="155">
        <v>0.003</v>
      </c>
      <c r="H64" s="135">
        <v>76.558</v>
      </c>
      <c r="I64" s="137">
        <v>75</v>
      </c>
      <c r="J64" s="135">
        <v>121.636</v>
      </c>
      <c r="K64" s="138">
        <v>124</v>
      </c>
      <c r="L64" s="135">
        <v>41.87</v>
      </c>
      <c r="M64" s="136">
        <v>81</v>
      </c>
      <c r="N64" s="135"/>
      <c r="O64" s="155"/>
      <c r="P64" s="136"/>
      <c r="Q64" s="136"/>
      <c r="R64" s="136"/>
      <c r="S64" s="136"/>
      <c r="T64" s="147"/>
      <c r="U64" s="147"/>
      <c r="V64" s="136"/>
      <c r="W64" s="136"/>
      <c r="X64" s="136"/>
      <c r="Y64" s="136"/>
    </row>
    <row r="65" spans="1:25" ht="15.75" customHeight="1">
      <c r="A65" s="332"/>
      <c r="B65" s="11"/>
      <c r="C65" s="61" t="s">
        <v>74</v>
      </c>
      <c r="D65" s="53"/>
      <c r="E65" s="102"/>
      <c r="F65" s="161">
        <v>0</v>
      </c>
      <c r="G65" s="150">
        <v>0</v>
      </c>
      <c r="H65" s="117">
        <v>76.558</v>
      </c>
      <c r="I65" s="119">
        <v>75</v>
      </c>
      <c r="J65" s="144">
        <v>52.514</v>
      </c>
      <c r="K65" s="145">
        <v>53</v>
      </c>
      <c r="L65" s="117">
        <v>41.87</v>
      </c>
      <c r="M65" s="118">
        <v>81</v>
      </c>
      <c r="N65" s="117"/>
      <c r="O65" s="150"/>
      <c r="P65" s="136"/>
      <c r="Q65" s="136"/>
      <c r="R65" s="147"/>
      <c r="S65" s="136"/>
      <c r="T65" s="147"/>
      <c r="U65" s="147"/>
      <c r="V65" s="136"/>
      <c r="W65" s="136"/>
      <c r="X65" s="147"/>
      <c r="Y65" s="147"/>
    </row>
    <row r="66" spans="1:25" ht="15.75" customHeight="1">
      <c r="A66" s="333"/>
      <c r="B66" s="59" t="s">
        <v>71</v>
      </c>
      <c r="C66" s="37"/>
      <c r="D66" s="37"/>
      <c r="E66" s="110" t="s">
        <v>206</v>
      </c>
      <c r="F66" s="162">
        <f aca="true" t="shared" si="10" ref="F66:O66">F62-F64</f>
        <v>0</v>
      </c>
      <c r="G66" s="166">
        <f t="shared" si="10"/>
        <v>0</v>
      </c>
      <c r="H66" s="162">
        <f t="shared" si="10"/>
        <v>-74.91600000000001</v>
      </c>
      <c r="I66" s="166">
        <f t="shared" si="10"/>
        <v>-74</v>
      </c>
      <c r="J66" s="162">
        <f t="shared" si="10"/>
        <v>-4.978999999999999</v>
      </c>
      <c r="K66" s="166">
        <f t="shared" si="10"/>
        <v>-6</v>
      </c>
      <c r="L66" s="162">
        <f t="shared" si="10"/>
        <v>0</v>
      </c>
      <c r="M66" s="166">
        <f t="shared" si="10"/>
        <v>0</v>
      </c>
      <c r="N66" s="162">
        <f t="shared" si="10"/>
        <v>0</v>
      </c>
      <c r="O66" s="166">
        <f t="shared" si="10"/>
        <v>0</v>
      </c>
      <c r="P66" s="147"/>
      <c r="Q66" s="147"/>
      <c r="R66" s="136"/>
      <c r="S66" s="136"/>
      <c r="T66" s="147"/>
      <c r="U66" s="147"/>
      <c r="V66" s="136"/>
      <c r="W66" s="136"/>
      <c r="X66" s="136"/>
      <c r="Y66" s="136"/>
    </row>
    <row r="67" spans="1:25" ht="15.75" customHeight="1">
      <c r="A67" s="334" t="s">
        <v>79</v>
      </c>
      <c r="B67" s="20" t="s">
        <v>75</v>
      </c>
      <c r="C67" s="9"/>
      <c r="D67" s="9"/>
      <c r="E67" s="111" t="s">
        <v>207</v>
      </c>
      <c r="F67" s="168">
        <f aca="true" t="shared" si="11" ref="F67:O67">F61+F66</f>
        <v>-0.26200000000000045</v>
      </c>
      <c r="G67" s="152">
        <f t="shared" si="11"/>
        <v>-1</v>
      </c>
      <c r="H67" s="168">
        <f t="shared" si="11"/>
        <v>1.241999999999976</v>
      </c>
      <c r="I67" s="152">
        <f t="shared" si="11"/>
        <v>0</v>
      </c>
      <c r="J67" s="168">
        <f t="shared" si="11"/>
        <v>-0.0009999999999994458</v>
      </c>
      <c r="K67" s="152">
        <f t="shared" si="11"/>
        <v>0</v>
      </c>
      <c r="L67" s="168">
        <f t="shared" si="11"/>
        <v>-0.04800000000000182</v>
      </c>
      <c r="M67" s="152">
        <f t="shared" si="11"/>
        <v>0</v>
      </c>
      <c r="N67" s="168">
        <f t="shared" si="11"/>
        <v>0</v>
      </c>
      <c r="O67" s="152">
        <f t="shared" si="11"/>
        <v>0</v>
      </c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15.75" customHeight="1">
      <c r="A68" s="335"/>
      <c r="B68" s="52" t="s">
        <v>76</v>
      </c>
      <c r="C68" s="53"/>
      <c r="D68" s="53"/>
      <c r="E68" s="53"/>
      <c r="F68" s="167">
        <v>0</v>
      </c>
      <c r="G68" s="169">
        <v>0</v>
      </c>
      <c r="H68" s="144">
        <v>0</v>
      </c>
      <c r="I68" s="145">
        <v>0</v>
      </c>
      <c r="J68" s="144">
        <v>0</v>
      </c>
      <c r="K68" s="145">
        <v>0</v>
      </c>
      <c r="L68" s="117">
        <v>0</v>
      </c>
      <c r="M68" s="118">
        <v>0</v>
      </c>
      <c r="N68" s="144"/>
      <c r="O68" s="131"/>
      <c r="P68" s="147"/>
      <c r="Q68" s="147"/>
      <c r="R68" s="147"/>
      <c r="S68" s="147"/>
      <c r="T68" s="147"/>
      <c r="U68" s="147"/>
      <c r="V68" s="147"/>
      <c r="W68" s="147"/>
      <c r="X68" s="147"/>
      <c r="Y68" s="147"/>
    </row>
    <row r="69" spans="1:25" ht="15.75" customHeight="1">
      <c r="A69" s="335"/>
      <c r="B69" s="52" t="s">
        <v>77</v>
      </c>
      <c r="C69" s="53"/>
      <c r="D69" s="53"/>
      <c r="E69" s="53"/>
      <c r="F69" s="117">
        <v>9.4</v>
      </c>
      <c r="G69" s="118">
        <v>10</v>
      </c>
      <c r="H69" s="117">
        <v>4.892</v>
      </c>
      <c r="I69" s="119">
        <v>4</v>
      </c>
      <c r="J69" s="117">
        <v>0.552</v>
      </c>
      <c r="K69" s="120">
        <v>1</v>
      </c>
      <c r="L69" s="117">
        <v>0.89</v>
      </c>
      <c r="M69" s="118">
        <v>1</v>
      </c>
      <c r="N69" s="117"/>
      <c r="O69" s="150"/>
      <c r="P69" s="136"/>
      <c r="Q69" s="136"/>
      <c r="R69" s="136"/>
      <c r="S69" s="136"/>
      <c r="T69" s="136"/>
      <c r="U69" s="136"/>
      <c r="V69" s="136"/>
      <c r="W69" s="136"/>
      <c r="X69" s="136"/>
      <c r="Y69" s="136"/>
    </row>
    <row r="70" spans="1:25" ht="15.75" customHeight="1">
      <c r="A70" s="336"/>
      <c r="B70" s="59" t="s">
        <v>78</v>
      </c>
      <c r="C70" s="37"/>
      <c r="D70" s="37"/>
      <c r="E70" s="37"/>
      <c r="F70" s="140">
        <v>9.4</v>
      </c>
      <c r="G70" s="141">
        <v>10</v>
      </c>
      <c r="H70" s="140">
        <v>0</v>
      </c>
      <c r="I70" s="142">
        <v>0</v>
      </c>
      <c r="J70" s="140">
        <v>0.552</v>
      </c>
      <c r="K70" s="143">
        <v>1</v>
      </c>
      <c r="L70" s="140">
        <v>0.89</v>
      </c>
      <c r="M70" s="141">
        <v>1</v>
      </c>
      <c r="N70" s="140"/>
      <c r="O70" s="151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1:15" ht="15.75" customHeight="1">
      <c r="A71" s="27" t="s">
        <v>208</v>
      </c>
      <c r="O71" s="5"/>
    </row>
    <row r="72" spans="1:15" ht="15.75" customHeight="1">
      <c r="A72" s="27"/>
      <c r="O72" s="14"/>
    </row>
  </sheetData>
  <sheetProtection/>
  <mergeCells count="47">
    <mergeCell ref="A54:A61"/>
    <mergeCell ref="A62:A66"/>
    <mergeCell ref="A67:A70"/>
    <mergeCell ref="O25:O26"/>
    <mergeCell ref="A52:E53"/>
    <mergeCell ref="F52:G52"/>
    <mergeCell ref="H52:I52"/>
    <mergeCell ref="J52:K52"/>
    <mergeCell ref="L52:M52"/>
    <mergeCell ref="N52:O52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  <mergeCell ref="A29:E30"/>
    <mergeCell ref="F29:G29"/>
    <mergeCell ref="H29:I29"/>
    <mergeCell ref="J29:K29"/>
    <mergeCell ref="L29:M29"/>
    <mergeCell ref="N29:O29"/>
    <mergeCell ref="A31:A41"/>
    <mergeCell ref="A42:A50"/>
    <mergeCell ref="E48:E49"/>
    <mergeCell ref="F48:F49"/>
    <mergeCell ref="G48:G49"/>
    <mergeCell ref="H48:H49"/>
    <mergeCell ref="O48:O49"/>
    <mergeCell ref="I48:I49"/>
    <mergeCell ref="J48:J49"/>
    <mergeCell ref="K48:K49"/>
    <mergeCell ref="L48:L49"/>
    <mergeCell ref="M48:M49"/>
    <mergeCell ref="N48:N49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39" sqref="C39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41" t="s">
        <v>310</v>
      </c>
      <c r="D1" s="242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285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49"/>
      <c r="F6" s="350"/>
      <c r="G6" s="349"/>
      <c r="H6" s="350"/>
      <c r="I6" s="246"/>
      <c r="J6" s="247"/>
      <c r="K6" s="349"/>
      <c r="L6" s="350"/>
      <c r="M6" s="349"/>
      <c r="N6" s="350"/>
    </row>
    <row r="7" spans="1:14" ht="15" customHeight="1">
      <c r="A7" s="248"/>
      <c r="B7" s="249"/>
      <c r="C7" s="249"/>
      <c r="D7" s="249"/>
      <c r="E7" s="250" t="s">
        <v>284</v>
      </c>
      <c r="F7" s="35" t="s">
        <v>1</v>
      </c>
      <c r="G7" s="250" t="s">
        <v>284</v>
      </c>
      <c r="H7" s="35" t="s">
        <v>1</v>
      </c>
      <c r="I7" s="250" t="s">
        <v>284</v>
      </c>
      <c r="J7" s="35" t="s">
        <v>1</v>
      </c>
      <c r="K7" s="250" t="s">
        <v>284</v>
      </c>
      <c r="L7" s="35" t="s">
        <v>1</v>
      </c>
      <c r="M7" s="250" t="s">
        <v>284</v>
      </c>
      <c r="N7" s="35" t="s">
        <v>1</v>
      </c>
    </row>
    <row r="8" spans="1:14" ht="18" customHeight="1">
      <c r="A8" s="351" t="s">
        <v>211</v>
      </c>
      <c r="B8" s="251" t="s">
        <v>212</v>
      </c>
      <c r="C8" s="252"/>
      <c r="D8" s="252"/>
      <c r="E8" s="253"/>
      <c r="F8" s="254"/>
      <c r="G8" s="253"/>
      <c r="H8" s="255"/>
      <c r="I8" s="253"/>
      <c r="J8" s="254"/>
      <c r="K8" s="253"/>
      <c r="L8" s="255"/>
      <c r="M8" s="253"/>
      <c r="N8" s="255"/>
    </row>
    <row r="9" spans="1:14" ht="18" customHeight="1">
      <c r="A9" s="307"/>
      <c r="B9" s="351" t="s">
        <v>213</v>
      </c>
      <c r="C9" s="207" t="s">
        <v>214</v>
      </c>
      <c r="D9" s="208"/>
      <c r="E9" s="256"/>
      <c r="F9" s="257"/>
      <c r="G9" s="256"/>
      <c r="H9" s="258"/>
      <c r="I9" s="256"/>
      <c r="J9" s="257"/>
      <c r="K9" s="256"/>
      <c r="L9" s="258"/>
      <c r="M9" s="256"/>
      <c r="N9" s="258"/>
    </row>
    <row r="10" spans="1:14" ht="18" customHeight="1">
      <c r="A10" s="307"/>
      <c r="B10" s="307"/>
      <c r="C10" s="52" t="s">
        <v>215</v>
      </c>
      <c r="D10" s="53"/>
      <c r="E10" s="259"/>
      <c r="F10" s="260"/>
      <c r="G10" s="259"/>
      <c r="H10" s="261"/>
      <c r="I10" s="259"/>
      <c r="J10" s="260"/>
      <c r="K10" s="259"/>
      <c r="L10" s="261"/>
      <c r="M10" s="259"/>
      <c r="N10" s="261"/>
    </row>
    <row r="11" spans="1:14" ht="18" customHeight="1">
      <c r="A11" s="307"/>
      <c r="B11" s="307"/>
      <c r="C11" s="52" t="s">
        <v>216</v>
      </c>
      <c r="D11" s="53"/>
      <c r="E11" s="259"/>
      <c r="F11" s="260"/>
      <c r="G11" s="259"/>
      <c r="H11" s="261"/>
      <c r="I11" s="259"/>
      <c r="J11" s="260"/>
      <c r="K11" s="259"/>
      <c r="L11" s="261"/>
      <c r="M11" s="259"/>
      <c r="N11" s="261"/>
    </row>
    <row r="12" spans="1:14" ht="18" customHeight="1">
      <c r="A12" s="307"/>
      <c r="B12" s="307"/>
      <c r="C12" s="52" t="s">
        <v>217</v>
      </c>
      <c r="D12" s="53"/>
      <c r="E12" s="259"/>
      <c r="F12" s="260"/>
      <c r="G12" s="259"/>
      <c r="H12" s="261"/>
      <c r="I12" s="259"/>
      <c r="J12" s="260"/>
      <c r="K12" s="259"/>
      <c r="L12" s="261"/>
      <c r="M12" s="259"/>
      <c r="N12" s="261"/>
    </row>
    <row r="13" spans="1:14" ht="18" customHeight="1">
      <c r="A13" s="307"/>
      <c r="B13" s="307"/>
      <c r="C13" s="52" t="s">
        <v>218</v>
      </c>
      <c r="D13" s="53"/>
      <c r="E13" s="259"/>
      <c r="F13" s="260"/>
      <c r="G13" s="259"/>
      <c r="H13" s="261"/>
      <c r="I13" s="259"/>
      <c r="J13" s="260"/>
      <c r="K13" s="259"/>
      <c r="L13" s="261"/>
      <c r="M13" s="259"/>
      <c r="N13" s="261"/>
    </row>
    <row r="14" spans="1:14" ht="18" customHeight="1">
      <c r="A14" s="308"/>
      <c r="B14" s="308"/>
      <c r="C14" s="59" t="s">
        <v>79</v>
      </c>
      <c r="D14" s="37"/>
      <c r="E14" s="262"/>
      <c r="F14" s="263"/>
      <c r="G14" s="262"/>
      <c r="H14" s="264"/>
      <c r="I14" s="262"/>
      <c r="J14" s="263"/>
      <c r="K14" s="262"/>
      <c r="L14" s="264"/>
      <c r="M14" s="262"/>
      <c r="N14" s="264"/>
    </row>
    <row r="15" spans="1:14" ht="18" customHeight="1">
      <c r="A15" s="306" t="s">
        <v>219</v>
      </c>
      <c r="B15" s="351" t="s">
        <v>220</v>
      </c>
      <c r="C15" s="207" t="s">
        <v>221</v>
      </c>
      <c r="D15" s="208"/>
      <c r="E15" s="265"/>
      <c r="F15" s="266"/>
      <c r="G15" s="265"/>
      <c r="H15" s="152"/>
      <c r="I15" s="265"/>
      <c r="J15" s="266"/>
      <c r="K15" s="265"/>
      <c r="L15" s="152"/>
      <c r="M15" s="265"/>
      <c r="N15" s="152"/>
    </row>
    <row r="16" spans="1:14" ht="18" customHeight="1">
      <c r="A16" s="307"/>
      <c r="B16" s="307"/>
      <c r="C16" s="52" t="s">
        <v>222</v>
      </c>
      <c r="D16" s="53"/>
      <c r="E16" s="117"/>
      <c r="F16" s="119"/>
      <c r="G16" s="117"/>
      <c r="H16" s="150"/>
      <c r="I16" s="117"/>
      <c r="J16" s="119"/>
      <c r="K16" s="117"/>
      <c r="L16" s="150"/>
      <c r="M16" s="117"/>
      <c r="N16" s="150"/>
    </row>
    <row r="17" spans="1:14" ht="18" customHeight="1">
      <c r="A17" s="307"/>
      <c r="B17" s="307"/>
      <c r="C17" s="52" t="s">
        <v>223</v>
      </c>
      <c r="D17" s="53"/>
      <c r="E17" s="117"/>
      <c r="F17" s="119"/>
      <c r="G17" s="117"/>
      <c r="H17" s="150"/>
      <c r="I17" s="117"/>
      <c r="J17" s="119"/>
      <c r="K17" s="117"/>
      <c r="L17" s="150"/>
      <c r="M17" s="117"/>
      <c r="N17" s="150"/>
    </row>
    <row r="18" spans="1:14" ht="18" customHeight="1">
      <c r="A18" s="307"/>
      <c r="B18" s="308"/>
      <c r="C18" s="59" t="s">
        <v>224</v>
      </c>
      <c r="D18" s="37"/>
      <c r="E18" s="165"/>
      <c r="F18" s="267"/>
      <c r="G18" s="165"/>
      <c r="H18" s="267"/>
      <c r="I18" s="165"/>
      <c r="J18" s="267"/>
      <c r="K18" s="165"/>
      <c r="L18" s="267"/>
      <c r="M18" s="165"/>
      <c r="N18" s="267"/>
    </row>
    <row r="19" spans="1:14" ht="18" customHeight="1">
      <c r="A19" s="307"/>
      <c r="B19" s="351" t="s">
        <v>225</v>
      </c>
      <c r="C19" s="207" t="s">
        <v>226</v>
      </c>
      <c r="D19" s="208"/>
      <c r="E19" s="168"/>
      <c r="F19" s="152"/>
      <c r="G19" s="168"/>
      <c r="H19" s="152"/>
      <c r="I19" s="168"/>
      <c r="J19" s="152"/>
      <c r="K19" s="168"/>
      <c r="L19" s="152"/>
      <c r="M19" s="168"/>
      <c r="N19" s="152"/>
    </row>
    <row r="20" spans="1:14" ht="18" customHeight="1">
      <c r="A20" s="307"/>
      <c r="B20" s="307"/>
      <c r="C20" s="52" t="s">
        <v>227</v>
      </c>
      <c r="D20" s="53"/>
      <c r="E20" s="161"/>
      <c r="F20" s="150"/>
      <c r="G20" s="161"/>
      <c r="H20" s="150"/>
      <c r="I20" s="161"/>
      <c r="J20" s="150"/>
      <c r="K20" s="161"/>
      <c r="L20" s="150"/>
      <c r="M20" s="161"/>
      <c r="N20" s="150"/>
    </row>
    <row r="21" spans="1:14" s="272" customFormat="1" ht="18" customHeight="1">
      <c r="A21" s="307"/>
      <c r="B21" s="307"/>
      <c r="C21" s="268" t="s">
        <v>228</v>
      </c>
      <c r="D21" s="269"/>
      <c r="E21" s="270"/>
      <c r="F21" s="271"/>
      <c r="G21" s="270"/>
      <c r="H21" s="271"/>
      <c r="I21" s="270"/>
      <c r="J21" s="271"/>
      <c r="K21" s="270"/>
      <c r="L21" s="271"/>
      <c r="M21" s="270"/>
      <c r="N21" s="271"/>
    </row>
    <row r="22" spans="1:14" ht="18" customHeight="1">
      <c r="A22" s="307"/>
      <c r="B22" s="308"/>
      <c r="C22" s="6" t="s">
        <v>229</v>
      </c>
      <c r="D22" s="7"/>
      <c r="E22" s="165"/>
      <c r="F22" s="151"/>
      <c r="G22" s="165"/>
      <c r="H22" s="151"/>
      <c r="I22" s="165"/>
      <c r="J22" s="151"/>
      <c r="K22" s="165"/>
      <c r="L22" s="151"/>
      <c r="M22" s="165"/>
      <c r="N22" s="151"/>
    </row>
    <row r="23" spans="1:14" ht="18" customHeight="1">
      <c r="A23" s="307"/>
      <c r="B23" s="351" t="s">
        <v>230</v>
      </c>
      <c r="C23" s="207" t="s">
        <v>231</v>
      </c>
      <c r="D23" s="208"/>
      <c r="E23" s="168"/>
      <c r="F23" s="152"/>
      <c r="G23" s="168"/>
      <c r="H23" s="152"/>
      <c r="I23" s="168"/>
      <c r="J23" s="152"/>
      <c r="K23" s="168"/>
      <c r="L23" s="152"/>
      <c r="M23" s="168"/>
      <c r="N23" s="152"/>
    </row>
    <row r="24" spans="1:14" ht="18" customHeight="1">
      <c r="A24" s="307"/>
      <c r="B24" s="307"/>
      <c r="C24" s="52" t="s">
        <v>232</v>
      </c>
      <c r="D24" s="53"/>
      <c r="E24" s="161"/>
      <c r="F24" s="150"/>
      <c r="G24" s="161"/>
      <c r="H24" s="150"/>
      <c r="I24" s="161"/>
      <c r="J24" s="150"/>
      <c r="K24" s="161"/>
      <c r="L24" s="150"/>
      <c r="M24" s="161"/>
      <c r="N24" s="150"/>
    </row>
    <row r="25" spans="1:14" ht="18" customHeight="1">
      <c r="A25" s="307"/>
      <c r="B25" s="307"/>
      <c r="C25" s="52" t="s">
        <v>233</v>
      </c>
      <c r="D25" s="53"/>
      <c r="E25" s="161"/>
      <c r="F25" s="150"/>
      <c r="G25" s="161"/>
      <c r="H25" s="150"/>
      <c r="I25" s="161"/>
      <c r="J25" s="150"/>
      <c r="K25" s="161"/>
      <c r="L25" s="150"/>
      <c r="M25" s="161"/>
      <c r="N25" s="150"/>
    </row>
    <row r="26" spans="1:14" ht="18" customHeight="1">
      <c r="A26" s="307"/>
      <c r="B26" s="308"/>
      <c r="C26" s="57" t="s">
        <v>234</v>
      </c>
      <c r="D26" s="58"/>
      <c r="E26" s="273"/>
      <c r="F26" s="151"/>
      <c r="G26" s="273"/>
      <c r="H26" s="151"/>
      <c r="I26" s="142"/>
      <c r="J26" s="151"/>
      <c r="K26" s="273"/>
      <c r="L26" s="151"/>
      <c r="M26" s="273"/>
      <c r="N26" s="151"/>
    </row>
    <row r="27" spans="1:14" ht="18" customHeight="1">
      <c r="A27" s="308"/>
      <c r="B27" s="59" t="s">
        <v>235</v>
      </c>
      <c r="C27" s="37"/>
      <c r="D27" s="37"/>
      <c r="E27" s="274"/>
      <c r="F27" s="151"/>
      <c r="G27" s="165"/>
      <c r="H27" s="151"/>
      <c r="I27" s="274"/>
      <c r="J27" s="151"/>
      <c r="K27" s="165"/>
      <c r="L27" s="151"/>
      <c r="M27" s="165"/>
      <c r="N27" s="151"/>
    </row>
    <row r="28" spans="1:14" ht="18" customHeight="1">
      <c r="A28" s="351" t="s">
        <v>236</v>
      </c>
      <c r="B28" s="351" t="s">
        <v>237</v>
      </c>
      <c r="C28" s="207" t="s">
        <v>238</v>
      </c>
      <c r="D28" s="275" t="s">
        <v>37</v>
      </c>
      <c r="E28" s="168"/>
      <c r="F28" s="152"/>
      <c r="G28" s="168"/>
      <c r="H28" s="152"/>
      <c r="I28" s="168"/>
      <c r="J28" s="152"/>
      <c r="K28" s="168"/>
      <c r="L28" s="152"/>
      <c r="M28" s="168"/>
      <c r="N28" s="152"/>
    </row>
    <row r="29" spans="1:14" ht="18" customHeight="1">
      <c r="A29" s="307"/>
      <c r="B29" s="307"/>
      <c r="C29" s="52" t="s">
        <v>239</v>
      </c>
      <c r="D29" s="276" t="s">
        <v>38</v>
      </c>
      <c r="E29" s="161"/>
      <c r="F29" s="150"/>
      <c r="G29" s="161"/>
      <c r="H29" s="150"/>
      <c r="I29" s="161"/>
      <c r="J29" s="150"/>
      <c r="K29" s="161"/>
      <c r="L29" s="150"/>
      <c r="M29" s="161"/>
      <c r="N29" s="150"/>
    </row>
    <row r="30" spans="1:14" ht="18" customHeight="1">
      <c r="A30" s="307"/>
      <c r="B30" s="307"/>
      <c r="C30" s="52" t="s">
        <v>240</v>
      </c>
      <c r="D30" s="276" t="s">
        <v>241</v>
      </c>
      <c r="E30" s="161"/>
      <c r="F30" s="150"/>
      <c r="G30" s="117"/>
      <c r="H30" s="150"/>
      <c r="I30" s="161"/>
      <c r="J30" s="150"/>
      <c r="K30" s="161"/>
      <c r="L30" s="150"/>
      <c r="M30" s="161"/>
      <c r="N30" s="150"/>
    </row>
    <row r="31" spans="1:15" ht="18" customHeight="1">
      <c r="A31" s="307"/>
      <c r="B31" s="307"/>
      <c r="C31" s="6" t="s">
        <v>242</v>
      </c>
      <c r="D31" s="277" t="s">
        <v>243</v>
      </c>
      <c r="E31" s="165">
        <f aca="true" t="shared" si="0" ref="E31:N31">E28-E29-E30</f>
        <v>0</v>
      </c>
      <c r="F31" s="267">
        <f t="shared" si="0"/>
        <v>0</v>
      </c>
      <c r="G31" s="165">
        <f t="shared" si="0"/>
        <v>0</v>
      </c>
      <c r="H31" s="267">
        <f t="shared" si="0"/>
        <v>0</v>
      </c>
      <c r="I31" s="165">
        <f t="shared" si="0"/>
        <v>0</v>
      </c>
      <c r="J31" s="278">
        <f t="shared" si="0"/>
        <v>0</v>
      </c>
      <c r="K31" s="165">
        <f t="shared" si="0"/>
        <v>0</v>
      </c>
      <c r="L31" s="278">
        <f t="shared" si="0"/>
        <v>0</v>
      </c>
      <c r="M31" s="165">
        <f t="shared" si="0"/>
        <v>0</v>
      </c>
      <c r="N31" s="267">
        <f t="shared" si="0"/>
        <v>0</v>
      </c>
      <c r="O31" s="8"/>
    </row>
    <row r="32" spans="1:14" ht="18" customHeight="1">
      <c r="A32" s="307"/>
      <c r="B32" s="307"/>
      <c r="C32" s="207" t="s">
        <v>244</v>
      </c>
      <c r="D32" s="275" t="s">
        <v>245</v>
      </c>
      <c r="E32" s="168"/>
      <c r="F32" s="152"/>
      <c r="G32" s="168"/>
      <c r="H32" s="152"/>
      <c r="I32" s="168"/>
      <c r="J32" s="152"/>
      <c r="K32" s="168"/>
      <c r="L32" s="152"/>
      <c r="M32" s="168"/>
      <c r="N32" s="152"/>
    </row>
    <row r="33" spans="1:14" ht="18" customHeight="1">
      <c r="A33" s="307"/>
      <c r="B33" s="307"/>
      <c r="C33" s="52" t="s">
        <v>246</v>
      </c>
      <c r="D33" s="276" t="s">
        <v>247</v>
      </c>
      <c r="E33" s="161"/>
      <c r="F33" s="150"/>
      <c r="G33" s="161"/>
      <c r="H33" s="150"/>
      <c r="I33" s="161"/>
      <c r="J33" s="150"/>
      <c r="K33" s="161"/>
      <c r="L33" s="150"/>
      <c r="M33" s="161"/>
      <c r="N33" s="150"/>
    </row>
    <row r="34" spans="1:14" ht="18" customHeight="1">
      <c r="A34" s="307"/>
      <c r="B34" s="308"/>
      <c r="C34" s="6" t="s">
        <v>248</v>
      </c>
      <c r="D34" s="277" t="s">
        <v>249</v>
      </c>
      <c r="E34" s="165">
        <f aca="true" t="shared" si="1" ref="E34:N34">E31+E32-E33</f>
        <v>0</v>
      </c>
      <c r="F34" s="151">
        <f t="shared" si="1"/>
        <v>0</v>
      </c>
      <c r="G34" s="165">
        <f t="shared" si="1"/>
        <v>0</v>
      </c>
      <c r="H34" s="151">
        <f t="shared" si="1"/>
        <v>0</v>
      </c>
      <c r="I34" s="165">
        <f t="shared" si="1"/>
        <v>0</v>
      </c>
      <c r="J34" s="151">
        <f t="shared" si="1"/>
        <v>0</v>
      </c>
      <c r="K34" s="165">
        <f t="shared" si="1"/>
        <v>0</v>
      </c>
      <c r="L34" s="151">
        <f t="shared" si="1"/>
        <v>0</v>
      </c>
      <c r="M34" s="165">
        <f t="shared" si="1"/>
        <v>0</v>
      </c>
      <c r="N34" s="151">
        <f t="shared" si="1"/>
        <v>0</v>
      </c>
    </row>
    <row r="35" spans="1:14" ht="18" customHeight="1">
      <c r="A35" s="307"/>
      <c r="B35" s="351" t="s">
        <v>250</v>
      </c>
      <c r="C35" s="207" t="s">
        <v>251</v>
      </c>
      <c r="D35" s="275" t="s">
        <v>252</v>
      </c>
      <c r="E35" s="168"/>
      <c r="F35" s="152"/>
      <c r="G35" s="168"/>
      <c r="H35" s="152"/>
      <c r="I35" s="168"/>
      <c r="J35" s="152"/>
      <c r="K35" s="168"/>
      <c r="L35" s="152"/>
      <c r="M35" s="168"/>
      <c r="N35" s="152"/>
    </row>
    <row r="36" spans="1:14" ht="18" customHeight="1">
      <c r="A36" s="307"/>
      <c r="B36" s="307"/>
      <c r="C36" s="52" t="s">
        <v>253</v>
      </c>
      <c r="D36" s="276" t="s">
        <v>254</v>
      </c>
      <c r="E36" s="161"/>
      <c r="F36" s="150"/>
      <c r="G36" s="161"/>
      <c r="H36" s="150"/>
      <c r="I36" s="161"/>
      <c r="J36" s="150"/>
      <c r="K36" s="161"/>
      <c r="L36" s="150"/>
      <c r="M36" s="161"/>
      <c r="N36" s="150"/>
    </row>
    <row r="37" spans="1:14" ht="18" customHeight="1">
      <c r="A37" s="307"/>
      <c r="B37" s="307"/>
      <c r="C37" s="52" t="s">
        <v>255</v>
      </c>
      <c r="D37" s="276" t="s">
        <v>256</v>
      </c>
      <c r="E37" s="161">
        <f aca="true" t="shared" si="2" ref="E37:N37">E34+E35-E36</f>
        <v>0</v>
      </c>
      <c r="F37" s="150">
        <f t="shared" si="2"/>
        <v>0</v>
      </c>
      <c r="G37" s="161">
        <f t="shared" si="2"/>
        <v>0</v>
      </c>
      <c r="H37" s="150">
        <f t="shared" si="2"/>
        <v>0</v>
      </c>
      <c r="I37" s="161">
        <f t="shared" si="2"/>
        <v>0</v>
      </c>
      <c r="J37" s="150">
        <f t="shared" si="2"/>
        <v>0</v>
      </c>
      <c r="K37" s="161">
        <f t="shared" si="2"/>
        <v>0</v>
      </c>
      <c r="L37" s="150">
        <f t="shared" si="2"/>
        <v>0</v>
      </c>
      <c r="M37" s="161">
        <f t="shared" si="2"/>
        <v>0</v>
      </c>
      <c r="N37" s="150">
        <f t="shared" si="2"/>
        <v>0</v>
      </c>
    </row>
    <row r="38" spans="1:14" ht="18" customHeight="1">
      <c r="A38" s="307"/>
      <c r="B38" s="307"/>
      <c r="C38" s="52" t="s">
        <v>257</v>
      </c>
      <c r="D38" s="276" t="s">
        <v>258</v>
      </c>
      <c r="E38" s="161"/>
      <c r="F38" s="150"/>
      <c r="G38" s="161"/>
      <c r="H38" s="150"/>
      <c r="I38" s="161"/>
      <c r="J38" s="150"/>
      <c r="K38" s="161"/>
      <c r="L38" s="150"/>
      <c r="M38" s="161"/>
      <c r="N38" s="150"/>
    </row>
    <row r="39" spans="1:14" ht="18" customHeight="1">
      <c r="A39" s="307"/>
      <c r="B39" s="307"/>
      <c r="C39" s="52" t="s">
        <v>259</v>
      </c>
      <c r="D39" s="276" t="s">
        <v>260</v>
      </c>
      <c r="E39" s="161"/>
      <c r="F39" s="150"/>
      <c r="G39" s="161"/>
      <c r="H39" s="150"/>
      <c r="I39" s="161"/>
      <c r="J39" s="150"/>
      <c r="K39" s="161"/>
      <c r="L39" s="150"/>
      <c r="M39" s="161"/>
      <c r="N39" s="150"/>
    </row>
    <row r="40" spans="1:14" ht="18" customHeight="1">
      <c r="A40" s="307"/>
      <c r="B40" s="307"/>
      <c r="C40" s="52" t="s">
        <v>261</v>
      </c>
      <c r="D40" s="276" t="s">
        <v>262</v>
      </c>
      <c r="E40" s="161"/>
      <c r="F40" s="150"/>
      <c r="G40" s="161"/>
      <c r="H40" s="150"/>
      <c r="I40" s="161"/>
      <c r="J40" s="150"/>
      <c r="K40" s="161"/>
      <c r="L40" s="150"/>
      <c r="M40" s="161"/>
      <c r="N40" s="150"/>
    </row>
    <row r="41" spans="1:14" ht="18" customHeight="1">
      <c r="A41" s="307"/>
      <c r="B41" s="307"/>
      <c r="C41" s="219" t="s">
        <v>263</v>
      </c>
      <c r="D41" s="276" t="s">
        <v>264</v>
      </c>
      <c r="E41" s="161">
        <f aca="true" t="shared" si="3" ref="E41:N41">E34+E35-E36-E40</f>
        <v>0</v>
      </c>
      <c r="F41" s="150">
        <f t="shared" si="3"/>
        <v>0</v>
      </c>
      <c r="G41" s="161">
        <f t="shared" si="3"/>
        <v>0</v>
      </c>
      <c r="H41" s="150">
        <f t="shared" si="3"/>
        <v>0</v>
      </c>
      <c r="I41" s="161">
        <f t="shared" si="3"/>
        <v>0</v>
      </c>
      <c r="J41" s="150">
        <f t="shared" si="3"/>
        <v>0</v>
      </c>
      <c r="K41" s="161">
        <f t="shared" si="3"/>
        <v>0</v>
      </c>
      <c r="L41" s="150">
        <f t="shared" si="3"/>
        <v>0</v>
      </c>
      <c r="M41" s="161">
        <f t="shared" si="3"/>
        <v>0</v>
      </c>
      <c r="N41" s="150">
        <f t="shared" si="3"/>
        <v>0</v>
      </c>
    </row>
    <row r="42" spans="1:14" ht="18" customHeight="1">
      <c r="A42" s="307"/>
      <c r="B42" s="307"/>
      <c r="C42" s="352" t="s">
        <v>265</v>
      </c>
      <c r="D42" s="353"/>
      <c r="E42" s="117">
        <f aca="true" t="shared" si="4" ref="E42:N42">E37+E38-E39-E40</f>
        <v>0</v>
      </c>
      <c r="F42" s="118">
        <f t="shared" si="4"/>
        <v>0</v>
      </c>
      <c r="G42" s="117">
        <f t="shared" si="4"/>
        <v>0</v>
      </c>
      <c r="H42" s="118">
        <f t="shared" si="4"/>
        <v>0</v>
      </c>
      <c r="I42" s="117">
        <f t="shared" si="4"/>
        <v>0</v>
      </c>
      <c r="J42" s="118">
        <f t="shared" si="4"/>
        <v>0</v>
      </c>
      <c r="K42" s="117">
        <f t="shared" si="4"/>
        <v>0</v>
      </c>
      <c r="L42" s="118">
        <f t="shared" si="4"/>
        <v>0</v>
      </c>
      <c r="M42" s="117">
        <f t="shared" si="4"/>
        <v>0</v>
      </c>
      <c r="N42" s="150">
        <f t="shared" si="4"/>
        <v>0</v>
      </c>
    </row>
    <row r="43" spans="1:14" ht="18" customHeight="1">
      <c r="A43" s="307"/>
      <c r="B43" s="307"/>
      <c r="C43" s="52" t="s">
        <v>266</v>
      </c>
      <c r="D43" s="276" t="s">
        <v>267</v>
      </c>
      <c r="E43" s="161"/>
      <c r="F43" s="150"/>
      <c r="G43" s="161"/>
      <c r="H43" s="150"/>
      <c r="I43" s="161"/>
      <c r="J43" s="150"/>
      <c r="K43" s="161"/>
      <c r="L43" s="150"/>
      <c r="M43" s="161"/>
      <c r="N43" s="150"/>
    </row>
    <row r="44" spans="1:14" ht="18" customHeight="1">
      <c r="A44" s="308"/>
      <c r="B44" s="308"/>
      <c r="C44" s="6" t="s">
        <v>268</v>
      </c>
      <c r="D44" s="110" t="s">
        <v>269</v>
      </c>
      <c r="E44" s="165">
        <f aca="true" t="shared" si="5" ref="E44:N44">E41+E43</f>
        <v>0</v>
      </c>
      <c r="F44" s="151">
        <f t="shared" si="5"/>
        <v>0</v>
      </c>
      <c r="G44" s="165">
        <f t="shared" si="5"/>
        <v>0</v>
      </c>
      <c r="H44" s="151">
        <f t="shared" si="5"/>
        <v>0</v>
      </c>
      <c r="I44" s="165">
        <f t="shared" si="5"/>
        <v>0</v>
      </c>
      <c r="J44" s="151">
        <f t="shared" si="5"/>
        <v>0</v>
      </c>
      <c r="K44" s="165">
        <f t="shared" si="5"/>
        <v>0</v>
      </c>
      <c r="L44" s="151">
        <f t="shared" si="5"/>
        <v>0</v>
      </c>
      <c r="M44" s="165">
        <f t="shared" si="5"/>
        <v>0</v>
      </c>
      <c r="N44" s="151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9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5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2016-06-28T08:28:03Z</cp:lastPrinted>
  <dcterms:created xsi:type="dcterms:W3CDTF">1999-07-06T05:17:05Z</dcterms:created>
  <dcterms:modified xsi:type="dcterms:W3CDTF">2016-08-16T12:14:57Z</dcterms:modified>
  <cp:category/>
  <cp:version/>
  <cp:contentType/>
  <cp:contentStatus/>
</cp:coreProperties>
</file>