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tabRatio="919" activeTab="0"/>
  </bookViews>
  <sheets>
    <sheet name="1.普通会計予算" sheetId="1" r:id="rId1"/>
    <sheet name="2.公営企業会計予算" sheetId="2" r:id="rId2"/>
    <sheet name="2.公営企業会計予算 (2）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  <sheet name="5.三セク決算 (2)" sheetId="9" r:id="rId9"/>
  </sheets>
  <externalReferences>
    <externalReference r:id="rId12"/>
  </externalReference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'2.公営企業会計予算 (2）'!$A$1:$O$50</definedName>
    <definedName name="_xlnm.Print_Area" localSheetId="3">'3.(1)普通会計決算'!$A$1:$I$42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  <definedName name="_xlnm.Print_Area" localSheetId="8">'5.三セク決算 (2)'!$A$1:$N$46</definedName>
    <definedName name="_xlnm.Print_Titles" localSheetId="1">'2.公営企業会計予算'!$1:$4</definedName>
    <definedName name="_xlnm.Print_Titles" localSheetId="2">'2.公営企業会計予算 (2）'!$1:$4</definedName>
    <definedName name="_xlnm.Print_Titles" localSheetId="5">'4.公営企業会計決算'!$1:$4</definedName>
    <definedName name="_xlnm.Print_Titles" localSheetId="6">'4.公営企業会計決算 (2)'!$1:$4</definedName>
  </definedNames>
  <calcPr fullCalcOnLoad="1"/>
</workbook>
</file>

<file path=xl/sharedStrings.xml><?xml version="1.0" encoding="utf-8"?>
<sst xmlns="http://schemas.openxmlformats.org/spreadsheetml/2006/main" count="780" uniqueCount="332">
  <si>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</si>
  <si>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</si>
  <si>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</si>
  <si>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</si>
  <si>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</si>
  <si>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</si>
  <si>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</si>
  <si>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</si>
  <si>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</si>
  <si>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</si>
  <si>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</si>
  <si>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</si>
  <si>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</si>
  <si>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</si>
  <si>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</si>
  <si>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</si>
  <si>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</si>
  <si>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</si>
  <si>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</si>
  <si>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</si>
  <si>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</si>
  <si>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</si>
  <si>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</si>
  <si>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</si>
  <si>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</si>
  <si>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</si>
  <si>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</si>
  <si>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</si>
  <si>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</si>
  <si>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</si>
  <si>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</si>
  <si>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</si>
  <si>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</si>
  <si>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</si>
  <si>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</si>
  <si>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</si>
  <si>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</si>
  <si>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</si>
  <si>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</si>
  <si>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</si>
  <si>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</si>
  <si>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</si>
  <si>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</si>
  <si>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</si>
  <si>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</si>
  <si>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</si>
  <si>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</si>
  <si>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</si>
  <si>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</si>
  <si>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</si>
  <si>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</si>
  <si>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</si>
  <si>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</si>
  <si>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</si>
  <si>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</si>
  <si>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</si>
  <si>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</si>
  <si>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</si>
  <si>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</si>
  <si>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</si>
  <si>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</si>
  <si>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</si>
  <si>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</si>
  <si>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</si>
  <si>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</si>
  <si>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</si>
  <si>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</si>
  <si>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</si>
  <si>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</si>
  <si>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</si>
  <si>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</si>
  <si>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</si>
  <si>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</si>
  <si>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</si>
  <si>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</si>
  <si>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</si>
  <si>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</si>
  <si>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</si>
  <si>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</si>
  <si>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</si>
  <si>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</si>
  <si>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</si>
  <si>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</si>
  <si>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</si>
  <si>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</si>
  <si>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</si>
  <si>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</si>
  <si>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</si>
  <si>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</si>
  <si>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</si>
  <si>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</si>
  <si>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</si>
  <si>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(i=g-h)</t>
  </si>
  <si>
    <t>(j)</t>
  </si>
  <si>
    <t>(i+j)</t>
  </si>
  <si>
    <t>(c=a-b)</t>
  </si>
  <si>
    <t>(f=d-e)</t>
  </si>
  <si>
    <t>(g=c+f)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</si>
  <si>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</si>
  <si>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</si>
  <si>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</si>
  <si>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</si>
  <si>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</si>
  <si>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</si>
  <si>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</si>
  <si>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</si>
  <si>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</si>
  <si>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</si>
  <si>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</si>
  <si>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</si>
  <si>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</si>
  <si>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</si>
  <si>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</si>
  <si>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</si>
  <si>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</si>
  <si>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</si>
  <si>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</si>
  <si>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</si>
  <si>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</si>
  <si>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</si>
  <si>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</si>
  <si>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</si>
  <si>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</si>
  <si>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</si>
  <si>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</si>
  <si>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</si>
  <si>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</si>
  <si>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</si>
  <si>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</si>
  <si>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</si>
  <si>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</si>
  <si>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</si>
  <si>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</si>
  <si>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</si>
  <si>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</si>
  <si>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</si>
  <si>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</si>
  <si>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</si>
  <si>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</si>
  <si>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</si>
  <si>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</si>
  <si>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</si>
  <si>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</si>
  <si>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</si>
  <si>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</si>
  <si>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</si>
  <si>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</si>
  <si>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</si>
  <si>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</si>
  <si>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</si>
  <si>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</si>
  <si>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</si>
  <si>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</si>
  <si>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</si>
  <si>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</si>
  <si>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</si>
  <si>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</si>
  <si>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</si>
  <si>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</si>
  <si>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</si>
  <si>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</si>
  <si>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</si>
  <si>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</si>
  <si>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</si>
  <si>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</si>
  <si>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</si>
  <si>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</si>
  <si>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</si>
  <si>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</si>
  <si>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</si>
  <si>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</si>
  <si>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</si>
  <si>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</si>
  <si>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</si>
  <si>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</si>
  <si>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</si>
  <si>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</si>
  <si>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</si>
  <si>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</si>
  <si>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</si>
  <si>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</si>
  <si>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</si>
  <si>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</si>
  <si>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</si>
  <si>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</si>
  <si>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</si>
  <si>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</si>
  <si>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</si>
  <si>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</si>
  <si>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　（単位：百万円）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</si>
  <si>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</si>
  <si>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</si>
  <si>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</si>
  <si>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</si>
  <si>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</si>
  <si>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</si>
  <si>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</si>
  <si>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</si>
  <si>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</si>
  <si>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</si>
  <si>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</si>
  <si>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</si>
  <si>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</si>
  <si>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</si>
  <si>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</si>
  <si>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</si>
  <si>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</si>
  <si>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</si>
  <si>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</si>
  <si>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</si>
  <si>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</si>
  <si>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</si>
  <si>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</si>
  <si>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</si>
  <si>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事業・経常損益</t>
  </si>
  <si>
    <t>営業収益</t>
  </si>
  <si>
    <t>営業費用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</si>
  <si>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</si>
  <si>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</si>
  <si>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</si>
  <si>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</si>
  <si>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</si>
  <si>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</si>
  <si>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</si>
  <si>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法人税等</t>
  </si>
  <si>
    <t xml:space="preserve">当期利益  </t>
  </si>
  <si>
    <t>前期繰越利益</t>
  </si>
  <si>
    <t xml:space="preserve">当期未処分利益    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</si>
  <si>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</si>
  <si>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</si>
  <si>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</si>
  <si>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</si>
  <si>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</si>
  <si>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</si>
  <si>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</si>
  <si>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</si>
  <si>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</si>
  <si>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</si>
  <si>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</si>
  <si>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</si>
  <si>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</si>
  <si>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</si>
  <si>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５.第三セクター(公社・株式会社形態の三セク)の状況</t>
  </si>
  <si>
    <t>福岡市土地開発公社</t>
  </si>
  <si>
    <t>福岡北九州高速道路公社</t>
  </si>
  <si>
    <t>福岡市住宅供給公社</t>
  </si>
  <si>
    <t>（株）福岡クリーンエナジー</t>
  </si>
  <si>
    <t>博多港開発（株）</t>
  </si>
  <si>
    <t>出資状況</t>
  </si>
  <si>
    <t>損益計算書</t>
  </si>
  <si>
    <t>一般管理費</t>
  </si>
  <si>
    <t>(c)</t>
  </si>
  <si>
    <t>(d=a-b-c)</t>
  </si>
  <si>
    <t>(e)</t>
  </si>
  <si>
    <t>(f)</t>
  </si>
  <si>
    <t>(g=d+e-f)</t>
  </si>
  <si>
    <t>(h)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</si>
  <si>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</si>
  <si>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</si>
  <si>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</si>
  <si>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</si>
  <si>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</si>
  <si>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</si>
  <si>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</si>
  <si>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(m)</t>
  </si>
  <si>
    <t>(ｎ=g+h-i-m)</t>
  </si>
  <si>
    <t>（注１）住宅供給公社については（n=j+k-l-m）</t>
  </si>
  <si>
    <t>(o)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</si>
  <si>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</si>
  <si>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</si>
  <si>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</si>
  <si>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(平成28年度予算ﾍﾞｰｽ）</t>
  </si>
  <si>
    <t>下水道</t>
  </si>
  <si>
    <t>水道</t>
  </si>
  <si>
    <t>工業用水道</t>
  </si>
  <si>
    <t>高速鉄道</t>
  </si>
  <si>
    <t>(b-e)</t>
  </si>
  <si>
    <t>(c-f)</t>
  </si>
  <si>
    <t>差引不足額 (▲)</t>
  </si>
  <si>
    <t>補てん財源不足額(▲)</t>
  </si>
  <si>
    <t>（単位：百万円）</t>
  </si>
  <si>
    <t>市場</t>
  </si>
  <si>
    <t>港湾整備</t>
  </si>
  <si>
    <t>宅地造成（臨海）</t>
  </si>
  <si>
    <t>宅地造成（その他）</t>
  </si>
  <si>
    <t>集落排水（農業）</t>
  </si>
  <si>
    <t>（注）原則として表示単位未満を四捨五入して端数調整していないため、合計等と一致しない場合がある。</t>
  </si>
  <si>
    <t>４.公営企業会計の状況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</si>
  <si>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</si>
  <si>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</si>
  <si>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</si>
  <si>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</si>
  <si>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</si>
  <si>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</si>
  <si>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</si>
  <si>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</si>
  <si>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</si>
  <si>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</si>
  <si>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</si>
  <si>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</si>
  <si>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</si>
  <si>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</si>
  <si>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集落排水（漁業）</t>
  </si>
  <si>
    <t>交通（船舶運航）</t>
  </si>
  <si>
    <t>駐車場整備</t>
  </si>
  <si>
    <t>４.公営企業会計の状況</t>
  </si>
  <si>
    <t>福岡市</t>
  </si>
  <si>
    <t>５.第三セクター(公社・株式会社形態の三セク)の状況</t>
  </si>
  <si>
    <t>博多港ふ頭株式会社</t>
  </si>
  <si>
    <t>出資状況</t>
  </si>
  <si>
    <t>損益計算書</t>
  </si>
  <si>
    <t>一般管理費</t>
  </si>
  <si>
    <t>(c)</t>
  </si>
  <si>
    <t>(d=a-b-c)</t>
  </si>
  <si>
    <t>(e)</t>
  </si>
  <si>
    <t>(f)</t>
  </si>
  <si>
    <t>(g=d+e-f)</t>
  </si>
  <si>
    <t>(h)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</si>
  <si>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</si>
  <si>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</si>
  <si>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</si>
  <si>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</si>
  <si>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</si>
  <si>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</si>
  <si>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</si>
  <si>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(m)</t>
  </si>
  <si>
    <t>(ｎ=g+h-i-m)</t>
  </si>
  <si>
    <t>（注１）住宅供給公社については（n=j+k-l-m）</t>
  </si>
  <si>
    <t>(o)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</si>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</sst>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3" xfId="0" applyNumberFormat="1" applyBorder="1" applyAlignment="1">
      <alignment horizontal="right" vertical="center"/>
    </xf>
    <xf numFmtId="41" fontId="0" fillId="0" borderId="54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left" vertical="center"/>
    </xf>
    <xf numFmtId="214" fontId="0" fillId="0" borderId="56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7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41" fontId="0" fillId="0" borderId="62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62" xfId="0" applyNumberFormat="1" applyBorder="1" applyAlignment="1">
      <alignment vertical="center"/>
    </xf>
    <xf numFmtId="38" fontId="0" fillId="0" borderId="62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2" xfId="0" applyNumberFormat="1" applyBorder="1" applyAlignment="1">
      <alignment vertical="center"/>
    </xf>
    <xf numFmtId="41" fontId="0" fillId="0" borderId="62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4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5" xfId="0" applyNumberFormat="1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41" fontId="0" fillId="0" borderId="68" xfId="0" applyNumberFormat="1" applyBorder="1" applyAlignment="1">
      <alignment horizontal="center" vertical="center"/>
    </xf>
    <xf numFmtId="214" fontId="0" fillId="0" borderId="69" xfId="0" applyNumberFormat="1" applyBorder="1" applyAlignment="1">
      <alignment vertical="center"/>
    </xf>
    <xf numFmtId="214" fontId="0" fillId="0" borderId="69" xfId="48" applyNumberFormat="1" applyFill="1" applyBorder="1" applyAlignment="1">
      <alignment horizontal="right" vertical="center"/>
    </xf>
    <xf numFmtId="214" fontId="0" fillId="0" borderId="70" xfId="0" applyNumberFormat="1" applyBorder="1" applyAlignment="1">
      <alignment vertical="center"/>
    </xf>
    <xf numFmtId="214" fontId="0" fillId="0" borderId="70" xfId="48" applyNumberFormat="1" applyBorder="1" applyAlignment="1">
      <alignment horizontal="right" vertical="center"/>
    </xf>
    <xf numFmtId="214" fontId="0" fillId="0" borderId="71" xfId="0" applyNumberFormat="1" applyBorder="1" applyAlignment="1">
      <alignment vertical="center"/>
    </xf>
    <xf numFmtId="214" fontId="0" fillId="0" borderId="71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2" xfId="0" applyNumberFormat="1" applyBorder="1" applyAlignment="1">
      <alignment vertical="center"/>
    </xf>
    <xf numFmtId="214" fontId="0" fillId="0" borderId="72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3" xfId="0" applyNumberFormat="1" applyBorder="1" applyAlignment="1">
      <alignment horizontal="right" vertical="center"/>
    </xf>
    <xf numFmtId="214" fontId="0" fillId="0" borderId="68" xfId="0" applyNumberFormat="1" applyBorder="1" applyAlignment="1">
      <alignment vertical="center"/>
    </xf>
    <xf numFmtId="214" fontId="0" fillId="0" borderId="68" xfId="48" applyNumberFormat="1" applyBorder="1" applyAlignment="1">
      <alignment horizontal="right" vertical="center"/>
    </xf>
    <xf numFmtId="218" fontId="0" fillId="0" borderId="70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7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69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0" xfId="0" applyNumberFormat="1" applyBorder="1" applyAlignment="1">
      <alignment vertical="center"/>
    </xf>
    <xf numFmtId="219" fontId="0" fillId="0" borderId="70" xfId="48" applyNumberFormat="1" applyBorder="1" applyAlignment="1">
      <alignment vertical="center"/>
    </xf>
    <xf numFmtId="215" fontId="0" fillId="0" borderId="70" xfId="0" applyNumberFormat="1" applyBorder="1" applyAlignment="1">
      <alignment vertical="center"/>
    </xf>
    <xf numFmtId="215" fontId="0" fillId="0" borderId="70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74" xfId="0" applyNumberFormat="1" applyBorder="1" applyAlignment="1">
      <alignment vertical="center"/>
    </xf>
    <xf numFmtId="215" fontId="0" fillId="0" borderId="72" xfId="0" applyNumberFormat="1" applyBorder="1" applyAlignment="1">
      <alignment vertical="center"/>
    </xf>
    <xf numFmtId="215" fontId="0" fillId="0" borderId="72" xfId="48" applyNumberFormat="1" applyBorder="1" applyAlignment="1">
      <alignment vertical="center"/>
    </xf>
    <xf numFmtId="41" fontId="0" fillId="0" borderId="73" xfId="0" applyNumberFormat="1" applyBorder="1" applyAlignment="1">
      <alignment vertical="center"/>
    </xf>
    <xf numFmtId="215" fontId="0" fillId="0" borderId="68" xfId="0" applyNumberFormat="1" applyBorder="1" applyAlignment="1">
      <alignment vertical="center"/>
    </xf>
    <xf numFmtId="215" fontId="0" fillId="0" borderId="68" xfId="48" applyNumberFormat="1" applyBorder="1" applyAlignment="1">
      <alignment vertical="center"/>
    </xf>
    <xf numFmtId="215" fontId="0" fillId="0" borderId="72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75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59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76" xfId="0" applyNumberFormat="1" applyBorder="1" applyAlignment="1">
      <alignment horizontal="center" vertical="center"/>
    </xf>
    <xf numFmtId="41" fontId="0" fillId="0" borderId="65" xfId="0" applyNumberFormat="1" applyFont="1" applyBorder="1" applyAlignment="1">
      <alignment vertical="center"/>
    </xf>
    <xf numFmtId="0" fontId="0" fillId="0" borderId="66" xfId="0" applyBorder="1" applyAlignment="1">
      <alignment horizontal="distributed" vertical="center"/>
    </xf>
    <xf numFmtId="214" fontId="0" fillId="0" borderId="77" xfId="48" applyNumberFormat="1" applyBorder="1" applyAlignment="1">
      <alignment horizontal="center" vertical="center"/>
    </xf>
    <xf numFmtId="214" fontId="0" fillId="0" borderId="58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42" xfId="48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77" xfId="48" applyNumberFormat="1" applyFont="1" applyBorder="1" applyAlignment="1">
      <alignment vertical="center"/>
    </xf>
    <xf numFmtId="215" fontId="0" fillId="0" borderId="78" xfId="48" applyNumberFormat="1" applyFont="1" applyBorder="1" applyAlignment="1">
      <alignment vertical="center"/>
    </xf>
    <xf numFmtId="0" fontId="0" fillId="0" borderId="56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57" xfId="48" applyNumberFormat="1" applyFont="1" applyBorder="1" applyAlignment="1">
      <alignment vertical="center"/>
    </xf>
    <xf numFmtId="215" fontId="0" fillId="0" borderId="59" xfId="48" applyNumberFormat="1" applyFont="1" applyBorder="1" applyAlignment="1">
      <alignment vertical="center"/>
    </xf>
    <xf numFmtId="215" fontId="0" fillId="0" borderId="58" xfId="48" applyNumberFormat="1" applyFont="1" applyBorder="1" applyAlignment="1">
      <alignment vertical="center"/>
    </xf>
    <xf numFmtId="215" fontId="0" fillId="0" borderId="75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1" xfId="48" applyNumberFormat="1" applyFont="1" applyBorder="1" applyAlignment="1">
      <alignment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78" xfId="48" applyNumberFormat="1" applyBorder="1" applyAlignment="1">
      <alignment horizontal="center" vertical="center"/>
    </xf>
    <xf numFmtId="214" fontId="0" fillId="0" borderId="17" xfId="48" applyNumberFormat="1" applyBorder="1" applyAlignment="1">
      <alignment horizontal="center" vertical="center"/>
    </xf>
    <xf numFmtId="214" fontId="0" fillId="0" borderId="49" xfId="48" applyNumberFormat="1" applyBorder="1" applyAlignment="1">
      <alignment horizontal="center" vertical="center"/>
    </xf>
    <xf numFmtId="214" fontId="0" fillId="0" borderId="36" xfId="48" applyNumberFormat="1" applyBorder="1" applyAlignment="1">
      <alignment horizontal="center" vertical="center"/>
    </xf>
    <xf numFmtId="214" fontId="0" fillId="0" borderId="30" xfId="48" applyNumberFormat="1" applyBorder="1" applyAlignment="1">
      <alignment horizontal="center" vertical="center"/>
    </xf>
    <xf numFmtId="214" fontId="0" fillId="0" borderId="12" xfId="48" applyNumberFormat="1" applyBorder="1" applyAlignment="1">
      <alignment horizontal="center" vertical="center"/>
    </xf>
    <xf numFmtId="214" fontId="0" fillId="0" borderId="27" xfId="48" applyNumberFormat="1" applyBorder="1" applyAlignment="1">
      <alignment horizontal="center" vertical="center"/>
    </xf>
    <xf numFmtId="214" fontId="0" fillId="0" borderId="79" xfId="48" applyNumberFormat="1" applyBorder="1" applyAlignment="1">
      <alignment vertical="center"/>
    </xf>
    <xf numFmtId="214" fontId="0" fillId="0" borderId="30" xfId="48" applyNumberFormat="1" applyBorder="1" applyAlignment="1">
      <alignment vertical="center"/>
    </xf>
    <xf numFmtId="214" fontId="0" fillId="0" borderId="16" xfId="48" applyNumberFormat="1" applyFill="1" applyBorder="1" applyAlignment="1">
      <alignment vertical="center"/>
    </xf>
    <xf numFmtId="214" fontId="0" fillId="0" borderId="77" xfId="48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214" fontId="0" fillId="0" borderId="10" xfId="48" applyNumberFormat="1" applyBorder="1" applyAlignment="1">
      <alignment vertical="center"/>
    </xf>
    <xf numFmtId="214" fontId="0" fillId="33" borderId="51" xfId="48" applyNumberFormat="1" applyFill="1" applyBorder="1" applyAlignment="1">
      <alignment vertical="center"/>
    </xf>
    <xf numFmtId="214" fontId="0" fillId="33" borderId="34" xfId="48" applyNumberFormat="1" applyFill="1" applyBorder="1" applyAlignment="1">
      <alignment vertical="center"/>
    </xf>
    <xf numFmtId="214" fontId="0" fillId="0" borderId="36" xfId="0" applyNumberFormat="1" applyBorder="1" applyAlignment="1" quotePrefix="1">
      <alignment horizontal="right" vertical="center"/>
    </xf>
    <xf numFmtId="214" fontId="0" fillId="33" borderId="52" xfId="48" applyNumberFormat="1" applyFill="1" applyBorder="1" applyAlignment="1">
      <alignment vertical="center"/>
    </xf>
    <xf numFmtId="214" fontId="0" fillId="33" borderId="53" xfId="48" applyNumberFormat="1" applyFill="1" applyBorder="1" applyAlignment="1">
      <alignment vertical="center"/>
    </xf>
    <xf numFmtId="214" fontId="0" fillId="33" borderId="59" xfId="48" applyNumberFormat="1" applyFill="1" applyBorder="1" applyAlignment="1">
      <alignment vertical="center"/>
    </xf>
    <xf numFmtId="214" fontId="0" fillId="33" borderId="57" xfId="48" applyNumberFormat="1" applyFill="1" applyBorder="1" applyAlignment="1">
      <alignment vertical="center"/>
    </xf>
    <xf numFmtId="214" fontId="0" fillId="33" borderId="34" xfId="48" applyNumberFormat="1" applyFont="1" applyFill="1" applyBorder="1" applyAlignment="1" quotePrefix="1">
      <alignment horizontal="right" vertical="center"/>
    </xf>
    <xf numFmtId="214" fontId="0" fillId="0" borderId="35" xfId="48" applyNumberFormat="1" applyFont="1" applyBorder="1" applyAlignment="1" quotePrefix="1">
      <alignment horizontal="right" vertical="center"/>
    </xf>
    <xf numFmtId="214" fontId="0" fillId="33" borderId="75" xfId="48" applyNumberFormat="1" applyFont="1" applyFill="1" applyBorder="1" applyAlignment="1" quotePrefix="1">
      <alignment horizontal="right" vertical="center"/>
    </xf>
    <xf numFmtId="214" fontId="0" fillId="33" borderId="54" xfId="48" applyNumberFormat="1" applyFill="1" applyBorder="1" applyAlignment="1">
      <alignment vertical="center"/>
    </xf>
    <xf numFmtId="214" fontId="0" fillId="33" borderId="22" xfId="48" applyNumberFormat="1" applyFill="1" applyBorder="1" applyAlignment="1">
      <alignment vertical="center"/>
    </xf>
    <xf numFmtId="0" fontId="0" fillId="33" borderId="25" xfId="0" applyNumberFormat="1" applyFill="1" applyBorder="1" applyAlignment="1">
      <alignment horizontal="center" vertical="center"/>
    </xf>
    <xf numFmtId="214" fontId="0" fillId="33" borderId="24" xfId="48" applyNumberFormat="1" applyFill="1" applyBorder="1" applyAlignment="1">
      <alignment vertical="center"/>
    </xf>
    <xf numFmtId="214" fontId="0" fillId="33" borderId="32" xfId="48" applyNumberFormat="1" applyFill="1" applyBorder="1" applyAlignment="1">
      <alignment vertical="center"/>
    </xf>
    <xf numFmtId="214" fontId="0" fillId="33" borderId="29" xfId="48" applyNumberFormat="1" applyFill="1" applyBorder="1" applyAlignment="1">
      <alignment vertical="center"/>
    </xf>
    <xf numFmtId="214" fontId="0" fillId="33" borderId="28" xfId="48" applyNumberFormat="1" applyFill="1" applyBorder="1" applyAlignment="1">
      <alignment vertical="center"/>
    </xf>
    <xf numFmtId="214" fontId="0" fillId="33" borderId="37" xfId="48" applyNumberFormat="1" applyFill="1" applyBorder="1" applyAlignment="1">
      <alignment vertical="center"/>
    </xf>
    <xf numFmtId="214" fontId="0" fillId="33" borderId="46" xfId="48" applyNumberFormat="1" applyFill="1" applyBorder="1" applyAlignment="1">
      <alignment vertical="center"/>
    </xf>
    <xf numFmtId="214" fontId="0" fillId="33" borderId="32" xfId="0" applyNumberFormat="1" applyFill="1" applyBorder="1" applyAlignment="1" quotePrefix="1">
      <alignment horizontal="right" vertical="center"/>
    </xf>
    <xf numFmtId="214" fontId="0" fillId="33" borderId="25" xfId="48" applyNumberFormat="1" applyFont="1" applyFill="1" applyBorder="1" applyAlignment="1" quotePrefix="1">
      <alignment horizontal="right" vertical="center"/>
    </xf>
    <xf numFmtId="214" fontId="0" fillId="33" borderId="26" xfId="48" applyNumberFormat="1" applyFill="1" applyBorder="1" applyAlignment="1">
      <alignment vertical="center"/>
    </xf>
    <xf numFmtId="214" fontId="0" fillId="33" borderId="13" xfId="48" applyNumberFormat="1" applyFill="1" applyBorder="1" applyAlignment="1">
      <alignment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214" fontId="0" fillId="0" borderId="10" xfId="48" applyNumberFormat="1" applyFill="1" applyBorder="1" applyAlignment="1">
      <alignment vertical="center"/>
    </xf>
    <xf numFmtId="214" fontId="0" fillId="0" borderId="21" xfId="48" applyNumberForma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0" borderId="58" xfId="48" applyNumberFormat="1" applyFill="1" applyBorder="1" applyAlignment="1">
      <alignment vertical="center"/>
    </xf>
    <xf numFmtId="214" fontId="0" fillId="0" borderId="55" xfId="48" applyNumberFormat="1" applyFill="1" applyBorder="1" applyAlignment="1">
      <alignment vertical="center"/>
    </xf>
    <xf numFmtId="214" fontId="0" fillId="0" borderId="57" xfId="48" applyNumberForma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2" xfId="48" applyNumberFormat="1" applyFont="1" applyFill="1" applyBorder="1" applyAlignment="1" quotePrefix="1">
      <alignment horizontal="right" vertical="center"/>
    </xf>
    <xf numFmtId="214" fontId="0" fillId="0" borderId="14" xfId="48" applyNumberFormat="1" applyFill="1" applyBorder="1" applyAlignment="1">
      <alignment vertical="center"/>
    </xf>
    <xf numFmtId="214" fontId="0" fillId="0" borderId="61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22" xfId="48" applyNumberFormat="1" applyFill="1" applyBorder="1" applyAlignment="1">
      <alignment vertical="center"/>
    </xf>
    <xf numFmtId="203" fontId="0" fillId="0" borderId="0" xfId="0" applyNumberFormat="1" applyFill="1" applyBorder="1" applyAlignment="1">
      <alignment vertical="center"/>
    </xf>
    <xf numFmtId="214" fontId="0" fillId="0" borderId="75" xfId="48" applyNumberFormat="1" applyFill="1" applyBorder="1" applyAlignment="1">
      <alignment vertical="center"/>
    </xf>
    <xf numFmtId="214" fontId="0" fillId="0" borderId="23" xfId="48" applyNumberFormat="1" applyFill="1" applyBorder="1" applyAlignment="1">
      <alignment vertical="center"/>
    </xf>
    <xf numFmtId="214" fontId="0" fillId="0" borderId="65" xfId="48" applyNumberFormat="1" applyFill="1" applyBorder="1" applyAlignment="1">
      <alignment horizontal="center" vertical="center"/>
    </xf>
    <xf numFmtId="214" fontId="0" fillId="0" borderId="17" xfId="48" applyNumberFormat="1" applyFill="1" applyBorder="1" applyAlignment="1">
      <alignment horizontal="center" vertical="center"/>
    </xf>
    <xf numFmtId="214" fontId="0" fillId="0" borderId="36" xfId="48" applyNumberFormat="1" applyFill="1" applyBorder="1" applyAlignment="1">
      <alignment horizontal="center" vertical="center"/>
    </xf>
    <xf numFmtId="214" fontId="0" fillId="0" borderId="12" xfId="48" applyNumberFormat="1" applyFill="1" applyBorder="1" applyAlignment="1">
      <alignment horizontal="center" vertical="center"/>
    </xf>
    <xf numFmtId="214" fontId="0" fillId="0" borderId="65" xfId="48" applyNumberFormat="1" applyFill="1" applyBorder="1" applyAlignment="1">
      <alignment vertical="center"/>
    </xf>
    <xf numFmtId="0" fontId="0" fillId="33" borderId="64" xfId="0" applyNumberFormat="1" applyFill="1" applyBorder="1" applyAlignment="1">
      <alignment horizontal="center" vertical="center"/>
    </xf>
    <xf numFmtId="0" fontId="0" fillId="33" borderId="35" xfId="0" applyNumberFormat="1" applyFont="1" applyFill="1" applyBorder="1" applyAlignment="1">
      <alignment horizontal="center" vertical="center"/>
    </xf>
    <xf numFmtId="214" fontId="0" fillId="33" borderId="80" xfId="48" applyNumberFormat="1" applyFill="1" applyBorder="1" applyAlignment="1">
      <alignment vertical="center"/>
    </xf>
    <xf numFmtId="214" fontId="0" fillId="33" borderId="11" xfId="48" applyNumberFormat="1" applyFill="1" applyBorder="1" applyAlignment="1">
      <alignment vertical="center"/>
    </xf>
    <xf numFmtId="214" fontId="0" fillId="33" borderId="56" xfId="48" applyNumberFormat="1" applyFill="1" applyBorder="1" applyAlignment="1">
      <alignment vertical="center"/>
    </xf>
    <xf numFmtId="214" fontId="0" fillId="33" borderId="81" xfId="48" applyNumberFormat="1" applyFill="1" applyBorder="1" applyAlignment="1">
      <alignment vertical="center"/>
    </xf>
    <xf numFmtId="214" fontId="0" fillId="33" borderId="16" xfId="48" applyNumberFormat="1" applyFill="1" applyBorder="1" applyAlignment="1">
      <alignment vertical="center"/>
    </xf>
    <xf numFmtId="214" fontId="0" fillId="33" borderId="81" xfId="0" applyNumberFormat="1" applyFill="1" applyBorder="1" applyAlignment="1" quotePrefix="1">
      <alignment horizontal="right" vertical="center"/>
    </xf>
    <xf numFmtId="214" fontId="0" fillId="33" borderId="37" xfId="0" applyNumberFormat="1" applyFill="1" applyBorder="1" applyAlignment="1" quotePrefix="1">
      <alignment horizontal="right" vertical="center"/>
    </xf>
    <xf numFmtId="214" fontId="0" fillId="33" borderId="19" xfId="48" applyNumberFormat="1" applyFill="1" applyBorder="1" applyAlignment="1">
      <alignment vertical="center"/>
    </xf>
    <xf numFmtId="214" fontId="0" fillId="33" borderId="45" xfId="48" applyNumberFormat="1" applyFill="1" applyBorder="1" applyAlignment="1">
      <alignment vertical="center"/>
    </xf>
    <xf numFmtId="214" fontId="0" fillId="33" borderId="18" xfId="48" applyNumberFormat="1" applyFill="1" applyBorder="1" applyAlignment="1">
      <alignment vertical="center"/>
    </xf>
    <xf numFmtId="214" fontId="0" fillId="33" borderId="55" xfId="48" applyNumberFormat="1" applyFill="1" applyBorder="1" applyAlignment="1">
      <alignment vertical="center"/>
    </xf>
    <xf numFmtId="214" fontId="0" fillId="33" borderId="82" xfId="48" applyNumberFormat="1" applyFill="1" applyBorder="1" applyAlignment="1">
      <alignment vertical="center"/>
    </xf>
    <xf numFmtId="214" fontId="0" fillId="33" borderId="33" xfId="48" applyNumberFormat="1" applyFill="1" applyBorder="1" applyAlignment="1">
      <alignment vertical="center"/>
    </xf>
    <xf numFmtId="214" fontId="0" fillId="33" borderId="36" xfId="48" applyNumberFormat="1" applyFill="1" applyBorder="1" applyAlignment="1">
      <alignment vertical="center"/>
    </xf>
    <xf numFmtId="214" fontId="0" fillId="33" borderId="12" xfId="48" applyNumberFormat="1" applyFont="1" applyFill="1" applyBorder="1" applyAlignment="1" quotePrefix="1">
      <alignment horizontal="right" vertical="center"/>
    </xf>
    <xf numFmtId="214" fontId="0" fillId="33" borderId="22" xfId="48" applyNumberFormat="1" applyFont="1" applyFill="1" applyBorder="1" applyAlignment="1" quotePrefix="1">
      <alignment horizontal="right" vertical="center"/>
    </xf>
    <xf numFmtId="214" fontId="0" fillId="33" borderId="64" xfId="48" applyNumberFormat="1" applyFont="1" applyFill="1" applyBorder="1" applyAlignment="1" quotePrefix="1">
      <alignment horizontal="right" vertical="center"/>
    </xf>
    <xf numFmtId="214" fontId="0" fillId="33" borderId="13" xfId="48" applyNumberFormat="1" applyFont="1" applyFill="1" applyBorder="1" applyAlignment="1" quotePrefix="1">
      <alignment horizontal="right" vertical="center"/>
    </xf>
    <xf numFmtId="214" fontId="0" fillId="33" borderId="14" xfId="48" applyNumberFormat="1" applyFill="1" applyBorder="1" applyAlignment="1">
      <alignment vertical="center"/>
    </xf>
    <xf numFmtId="214" fontId="0" fillId="33" borderId="61" xfId="48" applyNumberFormat="1" applyFill="1" applyBorder="1" applyAlignment="1">
      <alignment vertical="center"/>
    </xf>
    <xf numFmtId="214" fontId="0" fillId="33" borderId="76" xfId="48" applyNumberFormat="1" applyFill="1" applyBorder="1" applyAlignment="1">
      <alignment vertical="center"/>
    </xf>
    <xf numFmtId="214" fontId="0" fillId="33" borderId="31" xfId="48" applyNumberFormat="1" applyFill="1" applyBorder="1" applyAlignment="1">
      <alignment vertical="center"/>
    </xf>
    <xf numFmtId="214" fontId="0" fillId="33" borderId="17" xfId="48" applyNumberFormat="1" applyFill="1" applyBorder="1" applyAlignment="1">
      <alignment vertical="center"/>
    </xf>
    <xf numFmtId="214" fontId="0" fillId="33" borderId="58" xfId="48" applyNumberFormat="1" applyFill="1" applyBorder="1" applyAlignment="1">
      <alignment vertical="center"/>
    </xf>
    <xf numFmtId="214" fontId="0" fillId="33" borderId="12" xfId="48" applyNumberFormat="1" applyFill="1" applyBorder="1" applyAlignment="1">
      <alignment vertical="center"/>
    </xf>
    <xf numFmtId="203" fontId="0" fillId="33" borderId="35" xfId="0" applyNumberFormat="1" applyFont="1" applyFill="1" applyBorder="1" applyAlignment="1">
      <alignment horizontal="center" vertical="center"/>
    </xf>
    <xf numFmtId="203" fontId="0" fillId="33" borderId="22" xfId="0" applyNumberFormat="1" applyFont="1" applyFill="1" applyBorder="1" applyAlignment="1">
      <alignment horizontal="center" vertical="center"/>
    </xf>
    <xf numFmtId="214" fontId="0" fillId="33" borderId="0" xfId="48" applyNumberFormat="1" applyFill="1" applyBorder="1" applyAlignment="1">
      <alignment vertical="center"/>
    </xf>
    <xf numFmtId="214" fontId="0" fillId="33" borderId="21" xfId="48" applyNumberFormat="1" applyFill="1" applyBorder="1" applyAlignment="1">
      <alignment vertical="center"/>
    </xf>
    <xf numFmtId="214" fontId="0" fillId="0" borderId="14" xfId="48" applyNumberFormat="1" applyFont="1" applyBorder="1" applyAlignment="1">
      <alignment vertical="center"/>
    </xf>
    <xf numFmtId="214" fontId="0" fillId="33" borderId="23" xfId="48" applyNumberFormat="1" applyFill="1" applyBorder="1" applyAlignment="1">
      <alignment vertical="center"/>
    </xf>
    <xf numFmtId="214" fontId="0" fillId="33" borderId="60" xfId="48" applyNumberFormat="1" applyFill="1" applyBorder="1" applyAlignment="1">
      <alignment vertical="center"/>
    </xf>
    <xf numFmtId="214" fontId="0" fillId="33" borderId="81" xfId="48" applyNumberFormat="1" applyFont="1" applyFill="1" applyBorder="1" applyAlignment="1" quotePrefix="1">
      <alignment horizontal="right" vertical="center"/>
    </xf>
    <xf numFmtId="214" fontId="0" fillId="33" borderId="64" xfId="48" applyNumberFormat="1" applyFill="1" applyBorder="1" applyAlignment="1">
      <alignment vertical="center"/>
    </xf>
    <xf numFmtId="214" fontId="0" fillId="33" borderId="16" xfId="0" applyNumberFormat="1" applyFill="1" applyBorder="1" applyAlignment="1" quotePrefix="1">
      <alignment horizontal="right" vertical="center"/>
    </xf>
    <xf numFmtId="214" fontId="0" fillId="33" borderId="59" xfId="0" applyNumberFormat="1" applyFill="1" applyBorder="1" applyAlignment="1" quotePrefix="1">
      <alignment horizontal="right" vertical="center"/>
    </xf>
    <xf numFmtId="0" fontId="0" fillId="33" borderId="75" xfId="0" applyNumberFormat="1" applyFont="1" applyFill="1" applyBorder="1" applyAlignment="1">
      <alignment horizontal="center"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214" fontId="0" fillId="0" borderId="59" xfId="48" applyNumberFormat="1" applyFont="1" applyFill="1" applyBorder="1" applyAlignment="1" quotePrefix="1">
      <alignment horizontal="right" vertical="center"/>
    </xf>
    <xf numFmtId="214" fontId="0" fillId="0" borderId="60" xfId="48" applyNumberFormat="1" applyFill="1" applyBorder="1" applyAlignment="1">
      <alignment vertical="center"/>
    </xf>
    <xf numFmtId="41" fontId="0" fillId="0" borderId="61" xfId="0" applyNumberFormat="1" applyBorder="1" applyAlignment="1">
      <alignment horizontal="center" vertical="center"/>
    </xf>
    <xf numFmtId="41" fontId="0" fillId="33" borderId="76" xfId="0" applyNumberFormat="1" applyFill="1" applyBorder="1" applyAlignment="1">
      <alignment horizontal="center" vertical="center"/>
    </xf>
    <xf numFmtId="41" fontId="0" fillId="33" borderId="31" xfId="0" applyNumberFormat="1" applyFill="1" applyBorder="1" applyAlignment="1">
      <alignment horizontal="center" vertical="center"/>
    </xf>
    <xf numFmtId="214" fontId="0" fillId="33" borderId="83" xfId="48" applyNumberFormat="1" applyFill="1" applyBorder="1" applyAlignment="1">
      <alignment horizontal="center" vertical="center"/>
    </xf>
    <xf numFmtId="214" fontId="0" fillId="33" borderId="77" xfId="48" applyNumberFormat="1" applyFill="1" applyBorder="1" applyAlignment="1">
      <alignment horizontal="center" vertical="center"/>
    </xf>
    <xf numFmtId="214" fontId="0" fillId="33" borderId="84" xfId="48" applyNumberFormat="1" applyFill="1" applyBorder="1" applyAlignment="1">
      <alignment horizontal="center" vertical="center"/>
    </xf>
    <xf numFmtId="214" fontId="0" fillId="33" borderId="19" xfId="48" applyNumberFormat="1" applyFill="1" applyBorder="1" applyAlignment="1">
      <alignment horizontal="center" vertical="center"/>
    </xf>
    <xf numFmtId="214" fontId="0" fillId="33" borderId="58" xfId="48" applyNumberFormat="1" applyFill="1" applyBorder="1" applyAlignment="1">
      <alignment horizontal="center" vertical="center"/>
    </xf>
    <xf numFmtId="214" fontId="0" fillId="33" borderId="18" xfId="48" applyNumberFormat="1" applyFill="1" applyBorder="1" applyAlignment="1">
      <alignment horizontal="center" vertical="center"/>
    </xf>
    <xf numFmtId="214" fontId="0" fillId="33" borderId="81" xfId="48" applyNumberFormat="1" applyFill="1" applyBorder="1" applyAlignment="1">
      <alignment horizontal="center" vertical="center"/>
    </xf>
    <xf numFmtId="214" fontId="0" fillId="33" borderId="59" xfId="48" applyNumberFormat="1" applyFill="1" applyBorder="1" applyAlignment="1">
      <alignment horizontal="center" vertical="center"/>
    </xf>
    <xf numFmtId="214" fontId="0" fillId="33" borderId="16" xfId="48" applyNumberFormat="1" applyFill="1" applyBorder="1" applyAlignment="1">
      <alignment horizontal="center" vertical="center"/>
    </xf>
    <xf numFmtId="214" fontId="0" fillId="33" borderId="64" xfId="48" applyNumberFormat="1" applyFill="1" applyBorder="1" applyAlignment="1">
      <alignment horizontal="center" vertical="center"/>
    </xf>
    <xf numFmtId="214" fontId="0" fillId="33" borderId="22" xfId="48" applyNumberFormat="1" applyFill="1" applyBorder="1" applyAlignment="1">
      <alignment horizontal="center" vertical="center"/>
    </xf>
    <xf numFmtId="214" fontId="0" fillId="33" borderId="35" xfId="48" applyNumberFormat="1" applyFill="1" applyBorder="1" applyAlignment="1">
      <alignment horizontal="center" vertical="center"/>
    </xf>
    <xf numFmtId="214" fontId="0" fillId="33" borderId="85" xfId="48" applyNumberFormat="1" applyFill="1" applyBorder="1" applyAlignment="1">
      <alignment vertical="center"/>
    </xf>
    <xf numFmtId="214" fontId="0" fillId="33" borderId="42" xfId="48" applyNumberFormat="1" applyFill="1" applyBorder="1" applyAlignment="1">
      <alignment vertical="center"/>
    </xf>
    <xf numFmtId="214" fontId="0" fillId="33" borderId="75" xfId="48" applyNumberFormat="1" applyFill="1" applyBorder="1" applyAlignment="1">
      <alignment vertical="center"/>
    </xf>
    <xf numFmtId="214" fontId="0" fillId="33" borderId="40" xfId="48" applyNumberFormat="1" applyFill="1" applyBorder="1" applyAlignment="1">
      <alignment vertical="center"/>
    </xf>
    <xf numFmtId="214" fontId="0" fillId="33" borderId="35" xfId="48" applyNumberFormat="1" applyFill="1" applyBorder="1" applyAlignment="1">
      <alignment vertical="center"/>
    </xf>
    <xf numFmtId="214" fontId="0" fillId="33" borderId="65" xfId="48" applyNumberFormat="1" applyFill="1" applyBorder="1" applyAlignment="1">
      <alignment vertical="center"/>
    </xf>
    <xf numFmtId="214" fontId="0" fillId="33" borderId="38" xfId="48" applyNumberFormat="1" applyFill="1" applyBorder="1" applyAlignment="1">
      <alignment vertical="center"/>
    </xf>
    <xf numFmtId="41" fontId="0" fillId="0" borderId="62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66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217" fontId="10" fillId="0" borderId="86" xfId="48" applyNumberFormat="1" applyFont="1" applyBorder="1" applyAlignment="1">
      <alignment vertical="center" textRotation="255"/>
    </xf>
    <xf numFmtId="0" fontId="13" fillId="0" borderId="87" xfId="61" applyFont="1" applyBorder="1" applyAlignment="1">
      <alignment vertical="center" textRotation="255"/>
      <protection/>
    </xf>
    <xf numFmtId="0" fontId="13" fillId="0" borderId="63" xfId="61" applyFont="1" applyBorder="1" applyAlignment="1">
      <alignment vertical="center" textRotation="255"/>
      <protection/>
    </xf>
    <xf numFmtId="0" fontId="13" fillId="0" borderId="87" xfId="61" applyFont="1" applyBorder="1" applyAlignment="1">
      <alignment vertical="center"/>
      <protection/>
    </xf>
    <xf numFmtId="0" fontId="13" fillId="0" borderId="63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33" borderId="57" xfId="48" applyNumberFormat="1" applyFill="1" applyBorder="1" applyAlignment="1">
      <alignment vertical="center"/>
    </xf>
    <xf numFmtId="214" fontId="0" fillId="33" borderId="58" xfId="0" applyNumberFormat="1" applyFill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51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03" fontId="0" fillId="0" borderId="23" xfId="0" applyNumberFormat="1" applyBorder="1" applyAlignment="1">
      <alignment horizontal="center" vertical="center"/>
    </xf>
    <xf numFmtId="203" fontId="0" fillId="0" borderId="73" xfId="0" applyNumberFormat="1" applyFont="1" applyBorder="1" applyAlignment="1">
      <alignment horizontal="center" vertical="center"/>
    </xf>
    <xf numFmtId="214" fontId="0" fillId="0" borderId="57" xfId="48" applyNumberFormat="1" applyBorder="1" applyAlignment="1">
      <alignment vertical="center"/>
    </xf>
    <xf numFmtId="214" fontId="0" fillId="0" borderId="58" xfId="0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18" xfId="0" applyNumberFormat="1" applyBorder="1" applyAlignment="1">
      <alignment vertical="center"/>
    </xf>
    <xf numFmtId="214" fontId="0" fillId="0" borderId="55" xfId="48" applyNumberFormat="1" applyFill="1" applyBorder="1" applyAlignment="1">
      <alignment vertical="center"/>
    </xf>
    <xf numFmtId="214" fontId="0" fillId="0" borderId="17" xfId="0" applyNumberFormat="1" applyFill="1" applyBorder="1" applyAlignment="1">
      <alignment vertical="center"/>
    </xf>
    <xf numFmtId="214" fontId="0" fillId="0" borderId="57" xfId="48" applyNumberFormat="1" applyFill="1" applyBorder="1" applyAlignment="1">
      <alignment vertical="center"/>
    </xf>
    <xf numFmtId="214" fontId="0" fillId="0" borderId="58" xfId="0" applyNumberFormat="1" applyFill="1" applyBorder="1" applyAlignment="1">
      <alignment vertical="center"/>
    </xf>
    <xf numFmtId="214" fontId="0" fillId="33" borderId="28" xfId="48" applyNumberFormat="1" applyFill="1" applyBorder="1" applyAlignment="1">
      <alignment vertical="center"/>
    </xf>
    <xf numFmtId="214" fontId="0" fillId="33" borderId="29" xfId="0" applyNumberFormat="1" applyFill="1" applyBorder="1" applyAlignment="1">
      <alignment vertical="center"/>
    </xf>
    <xf numFmtId="217" fontId="10" fillId="0" borderId="87" xfId="48" applyNumberFormat="1" applyFont="1" applyBorder="1" applyAlignment="1">
      <alignment vertical="center" textRotation="255"/>
    </xf>
    <xf numFmtId="217" fontId="10" fillId="0" borderId="63" xfId="48" applyNumberFormat="1" applyFont="1" applyBorder="1" applyAlignment="1">
      <alignment vertical="center" textRotation="255"/>
    </xf>
    <xf numFmtId="41" fontId="0" fillId="0" borderId="53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5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0" fillId="0" borderId="23" xfId="0" applyNumberForma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73" xfId="0" applyNumberFormat="1" applyFont="1" applyFill="1" applyBorder="1" applyAlignment="1">
      <alignment horizontal="center" vertical="center"/>
    </xf>
    <xf numFmtId="203" fontId="0" fillId="33" borderId="23" xfId="0" applyNumberFormat="1" applyFill="1" applyBorder="1" applyAlignment="1">
      <alignment horizontal="center" vertical="center"/>
    </xf>
    <xf numFmtId="203" fontId="0" fillId="33" borderId="73" xfId="0" applyNumberFormat="1" applyFont="1" applyFill="1" applyBorder="1" applyAlignment="1">
      <alignment horizontal="center" vertical="center"/>
    </xf>
    <xf numFmtId="214" fontId="0" fillId="33" borderId="82" xfId="48" applyNumberFormat="1" applyFill="1" applyBorder="1" applyAlignment="1">
      <alignment vertical="center"/>
    </xf>
    <xf numFmtId="214" fontId="0" fillId="33" borderId="19" xfId="0" applyNumberFormat="1" applyFill="1" applyBorder="1" applyAlignment="1">
      <alignment vertical="center"/>
    </xf>
    <xf numFmtId="214" fontId="0" fillId="33" borderId="55" xfId="48" applyNumberFormat="1" applyFill="1" applyBorder="1" applyAlignment="1">
      <alignment vertical="center"/>
    </xf>
    <xf numFmtId="214" fontId="0" fillId="33" borderId="17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214" fontId="0" fillId="0" borderId="61" xfId="0" applyNumberFormat="1" applyBorder="1" applyAlignment="1">
      <alignment vertical="center"/>
    </xf>
    <xf numFmtId="214" fontId="0" fillId="0" borderId="14" xfId="0" applyNumberFormat="1" applyBorder="1" applyAlignment="1">
      <alignment vertical="center"/>
    </xf>
    <xf numFmtId="214" fontId="0" fillId="0" borderId="31" xfId="0" applyNumberFormat="1" applyBorder="1" applyAlignment="1">
      <alignment vertical="center"/>
    </xf>
    <xf numFmtId="214" fontId="0" fillId="0" borderId="61" xfId="0" applyNumberFormat="1" applyFill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203" fontId="0" fillId="33" borderId="23" xfId="0" applyNumberFormat="1" applyFont="1" applyFill="1" applyBorder="1" applyAlignment="1">
      <alignment horizontal="center"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6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/>
    </xf>
    <xf numFmtId="41" fontId="0" fillId="0" borderId="73" xfId="0" applyNumberFormat="1" applyFill="1" applyBorder="1" applyAlignment="1">
      <alignment horizontal="center" vertical="center"/>
    </xf>
    <xf numFmtId="41" fontId="0" fillId="33" borderId="23" xfId="0" applyNumberFormat="1" applyFill="1" applyBorder="1" applyAlignment="1">
      <alignment horizontal="center" vertical="center"/>
    </xf>
    <xf numFmtId="41" fontId="0" fillId="33" borderId="73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8.33\d\&#65288;&#9734;&#9734;&#9734;&#9734;&#9734;&#31227;&#31649;&#29992;&#65297;&#65288;&#20840;&#20307;&#65289;&#9734;&#9734;&#9734;&#9734;&#9734;\04.&#25324;&#24359;&#26360;&#12365;&#23616;&#25285;&#24403;&#36039;&#26009;\18.&#23550;&#20869;&#65288;&#35036;&#27491;&#36039;&#26009;&#20316;&#25104;&#12539;&#29031;&#20250;&#65289;\28&#24180;&#24230;\05.&#29031;&#20250;&#38306;&#20418;\&#22320;&#26041;&#20661;&#21332;&#20250;&#12363;&#12425;\280706&#12288;&#22320;&#26041;&#20661;&#21332;&#20250;&#65288;&#32207;&#21209;&#36039;&#37329;&#35506;&#32076;&#30001;&#65289;\04.&#23616;&#22238;&#31572;\&#28207;&#28286;\&#12304;&#28207;&#28286;&#31354;&#28207;&#23616;&#22238;&#31572;&#12305;&#27096;&#24335;&#65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三セク決算"/>
      <sheetName val="5.三セク決算 (2)"/>
    </sheetNames>
    <sheetDataSet>
      <sheetData sheetId="0">
        <row r="1">
          <cell r="A1" t="str">
            <v>団体名  福岡市(港湾空港局)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0" sqref="E30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73" t="s">
        <v>0</v>
      </c>
      <c r="B1" s="373"/>
      <c r="C1" s="373"/>
      <c r="D1" s="373"/>
      <c r="E1" s="201" t="s">
        <v>306</v>
      </c>
      <c r="F1" s="2"/>
      <c r="AA1" s="372" t="s">
        <v>101</v>
      </c>
      <c r="AB1" s="372"/>
    </row>
    <row r="2" spans="27:37" ht="13.5">
      <c r="AA2" s="364" t="s">
        <v>102</v>
      </c>
      <c r="AB2" s="364"/>
      <c r="AC2" s="369" t="s">
        <v>103</v>
      </c>
      <c r="AD2" s="365" t="s">
        <v>104</v>
      </c>
      <c r="AE2" s="366"/>
      <c r="AF2" s="367"/>
      <c r="AG2" s="364" t="s">
        <v>105</v>
      </c>
      <c r="AH2" s="364" t="s">
        <v>106</v>
      </c>
      <c r="AI2" s="364" t="s">
        <v>107</v>
      </c>
      <c r="AJ2" s="364" t="s">
        <v>108</v>
      </c>
      <c r="AK2" s="364" t="s">
        <v>109</v>
      </c>
    </row>
    <row r="3" spans="1:37" ht="14.25">
      <c r="A3" s="22" t="s">
        <v>100</v>
      </c>
      <c r="AA3" s="364"/>
      <c r="AB3" s="364"/>
      <c r="AC3" s="371"/>
      <c r="AD3" s="132"/>
      <c r="AE3" s="131" t="s">
        <v>122</v>
      </c>
      <c r="AF3" s="131" t="s">
        <v>123</v>
      </c>
      <c r="AG3" s="364"/>
      <c r="AH3" s="364"/>
      <c r="AI3" s="364"/>
      <c r="AJ3" s="364"/>
      <c r="AK3" s="364"/>
    </row>
    <row r="4" spans="27:38" ht="13.5">
      <c r="AA4" s="369" t="str">
        <f>E1</f>
        <v>福岡市</v>
      </c>
      <c r="AB4" s="133" t="s">
        <v>110</v>
      </c>
      <c r="AC4" s="134">
        <f>F22</f>
        <v>789681</v>
      </c>
      <c r="AD4" s="134">
        <f>F9</f>
        <v>279556</v>
      </c>
      <c r="AE4" s="134">
        <f>F10</f>
        <v>124058</v>
      </c>
      <c r="AF4" s="134">
        <f>F13</f>
        <v>111456</v>
      </c>
      <c r="AG4" s="134">
        <f>F14</f>
        <v>6002</v>
      </c>
      <c r="AH4" s="134">
        <f>F15</f>
        <v>28000</v>
      </c>
      <c r="AI4" s="134">
        <f>F17</f>
        <v>144274</v>
      </c>
      <c r="AJ4" s="134">
        <f>F20</f>
        <v>71601</v>
      </c>
      <c r="AK4" s="134">
        <f>F21</f>
        <v>197019</v>
      </c>
      <c r="AL4" s="135"/>
    </row>
    <row r="5" spans="1:37" ht="13.5">
      <c r="A5" s="21" t="s">
        <v>232</v>
      </c>
      <c r="AA5" s="370"/>
      <c r="AB5" s="133" t="s">
        <v>111</v>
      </c>
      <c r="AC5" s="136"/>
      <c r="AD5" s="136">
        <f>G9</f>
        <v>35.401130329842054</v>
      </c>
      <c r="AE5" s="136">
        <f>G10</f>
        <v>15.709887916766391</v>
      </c>
      <c r="AF5" s="136">
        <f>G13</f>
        <v>14.114053649511638</v>
      </c>
      <c r="AG5" s="136">
        <f>G14</f>
        <v>0.7600537432203637</v>
      </c>
      <c r="AH5" s="136">
        <f>G15</f>
        <v>3.545735556509527</v>
      </c>
      <c r="AI5" s="136">
        <f>G17</f>
        <v>18.269908988566268</v>
      </c>
      <c r="AJ5" s="136">
        <f>G20</f>
        <v>9.067078985058524</v>
      </c>
      <c r="AK5" s="136">
        <f>G21</f>
        <v>24.949188343141092</v>
      </c>
    </row>
    <row r="6" spans="1:37" ht="14.25">
      <c r="A6" s="3"/>
      <c r="G6" s="377" t="s">
        <v>124</v>
      </c>
      <c r="H6" s="378"/>
      <c r="I6" s="378"/>
      <c r="AA6" s="371"/>
      <c r="AB6" s="133" t="s">
        <v>112</v>
      </c>
      <c r="AC6" s="136">
        <f>I22</f>
        <v>0.41977161168900157</v>
      </c>
      <c r="AD6" s="136">
        <f>I9</f>
        <v>1.8868062060143131</v>
      </c>
      <c r="AE6" s="136">
        <f>I10</f>
        <v>1.7886739198214707</v>
      </c>
      <c r="AF6" s="136">
        <f>I13</f>
        <v>2.504299522684006</v>
      </c>
      <c r="AG6" s="136">
        <f>I14</f>
        <v>-4.548346055979646</v>
      </c>
      <c r="AH6" s="136">
        <f>I15</f>
        <v>-3.4482758620689613</v>
      </c>
      <c r="AI6" s="136">
        <f>I17</f>
        <v>4.336192308248599</v>
      </c>
      <c r="AJ6" s="136">
        <f>I20</f>
        <v>-6.195467050962922</v>
      </c>
      <c r="AK6" s="136">
        <f>I21</f>
        <v>-0.7470957471461204</v>
      </c>
    </row>
    <row r="7" spans="1:9" ht="27" customHeight="1">
      <c r="A7" s="19"/>
      <c r="B7" s="5"/>
      <c r="C7" s="5"/>
      <c r="D7" s="5"/>
      <c r="E7" s="23"/>
      <c r="F7" s="62" t="s">
        <v>233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98</v>
      </c>
      <c r="G8" s="29" t="s">
        <v>2</v>
      </c>
      <c r="H8" s="65"/>
      <c r="I8" s="18"/>
    </row>
    <row r="9" spans="1:29" ht="18" customHeight="1">
      <c r="A9" s="374" t="s">
        <v>80</v>
      </c>
      <c r="B9" s="374" t="s">
        <v>81</v>
      </c>
      <c r="C9" s="47" t="s">
        <v>3</v>
      </c>
      <c r="D9" s="48"/>
      <c r="E9" s="49"/>
      <c r="F9" s="76">
        <v>279556</v>
      </c>
      <c r="G9" s="77">
        <f aca="true" t="shared" si="0" ref="G9:G22">F9/$F$22*100</f>
        <v>35.401130329842054</v>
      </c>
      <c r="H9" s="76">
        <v>274379</v>
      </c>
      <c r="I9" s="233">
        <f aca="true" t="shared" si="1" ref="I9:I21">(F9/H9-1)*100</f>
        <v>1.8868062060143131</v>
      </c>
      <c r="AA9" s="380" t="s">
        <v>101</v>
      </c>
      <c r="AB9" s="381"/>
      <c r="AC9" s="382" t="s">
        <v>113</v>
      </c>
    </row>
    <row r="10" spans="1:37" ht="18" customHeight="1">
      <c r="A10" s="375"/>
      <c r="B10" s="375"/>
      <c r="C10" s="8"/>
      <c r="D10" s="50" t="s">
        <v>22</v>
      </c>
      <c r="E10" s="30"/>
      <c r="F10" s="78">
        <v>124058</v>
      </c>
      <c r="G10" s="79">
        <f t="shared" si="0"/>
        <v>15.709887916766391</v>
      </c>
      <c r="H10" s="78">
        <v>121878</v>
      </c>
      <c r="I10" s="234">
        <f t="shared" si="1"/>
        <v>1.7886739198214707</v>
      </c>
      <c r="AA10" s="364" t="s">
        <v>102</v>
      </c>
      <c r="AB10" s="364"/>
      <c r="AC10" s="382"/>
      <c r="AD10" s="365" t="s">
        <v>114</v>
      </c>
      <c r="AE10" s="366"/>
      <c r="AF10" s="367"/>
      <c r="AG10" s="365" t="s">
        <v>115</v>
      </c>
      <c r="AH10" s="379"/>
      <c r="AI10" s="368"/>
      <c r="AJ10" s="365" t="s">
        <v>116</v>
      </c>
      <c r="AK10" s="368"/>
    </row>
    <row r="11" spans="1:37" ht="18" customHeight="1">
      <c r="A11" s="375"/>
      <c r="B11" s="375"/>
      <c r="C11" s="34"/>
      <c r="D11" s="35"/>
      <c r="E11" s="33" t="s">
        <v>23</v>
      </c>
      <c r="F11" s="80">
        <v>83544</v>
      </c>
      <c r="G11" s="81">
        <f t="shared" si="0"/>
        <v>10.579461833322569</v>
      </c>
      <c r="H11" s="80">
        <v>81866</v>
      </c>
      <c r="I11" s="235">
        <f t="shared" si="1"/>
        <v>2.0496909583954226</v>
      </c>
      <c r="AA11" s="364"/>
      <c r="AB11" s="364"/>
      <c r="AC11" s="380"/>
      <c r="AD11" s="132"/>
      <c r="AE11" s="131" t="s">
        <v>117</v>
      </c>
      <c r="AF11" s="131" t="s">
        <v>118</v>
      </c>
      <c r="AG11" s="132"/>
      <c r="AH11" s="131" t="s">
        <v>119</v>
      </c>
      <c r="AI11" s="131" t="s">
        <v>120</v>
      </c>
      <c r="AJ11" s="132"/>
      <c r="AK11" s="137" t="s">
        <v>121</v>
      </c>
    </row>
    <row r="12" spans="1:38" ht="18" customHeight="1">
      <c r="A12" s="375"/>
      <c r="B12" s="375"/>
      <c r="C12" s="34"/>
      <c r="D12" s="36"/>
      <c r="E12" s="33" t="s">
        <v>24</v>
      </c>
      <c r="F12" s="80">
        <v>28867</v>
      </c>
      <c r="G12" s="81">
        <f>F12/$F$22*100</f>
        <v>3.65552672534859</v>
      </c>
      <c r="H12" s="80">
        <v>28420</v>
      </c>
      <c r="I12" s="235">
        <f t="shared" si="1"/>
        <v>1.5728360309641198</v>
      </c>
      <c r="AA12" s="369" t="str">
        <f>E1</f>
        <v>福岡市</v>
      </c>
      <c r="AB12" s="133" t="s">
        <v>110</v>
      </c>
      <c r="AC12" s="134">
        <f>F40</f>
        <v>789681</v>
      </c>
      <c r="AD12" s="134">
        <f>F23</f>
        <v>389490</v>
      </c>
      <c r="AE12" s="134">
        <f>F24</f>
        <v>78552</v>
      </c>
      <c r="AF12" s="134">
        <f>F26</f>
        <v>102635</v>
      </c>
      <c r="AG12" s="134">
        <f>F27</f>
        <v>326011</v>
      </c>
      <c r="AH12" s="134">
        <f>F28</f>
        <v>87730</v>
      </c>
      <c r="AI12" s="134">
        <f>F32</f>
        <v>3051</v>
      </c>
      <c r="AJ12" s="134">
        <f>F34</f>
        <v>74180</v>
      </c>
      <c r="AK12" s="134">
        <f>F35</f>
        <v>74176</v>
      </c>
      <c r="AL12" s="138"/>
    </row>
    <row r="13" spans="1:37" ht="18" customHeight="1">
      <c r="A13" s="375"/>
      <c r="B13" s="375"/>
      <c r="C13" s="11"/>
      <c r="D13" s="31" t="s">
        <v>25</v>
      </c>
      <c r="E13" s="32"/>
      <c r="F13" s="82">
        <v>111456</v>
      </c>
      <c r="G13" s="83">
        <f t="shared" si="0"/>
        <v>14.114053649511638</v>
      </c>
      <c r="H13" s="82">
        <v>108733</v>
      </c>
      <c r="I13" s="236">
        <f t="shared" si="1"/>
        <v>2.504299522684006</v>
      </c>
      <c r="AA13" s="370"/>
      <c r="AB13" s="133" t="s">
        <v>111</v>
      </c>
      <c r="AC13" s="136"/>
      <c r="AD13" s="136">
        <f>G23</f>
        <v>49.32244792517485</v>
      </c>
      <c r="AE13" s="136">
        <f>G24</f>
        <v>9.947307836962013</v>
      </c>
      <c r="AF13" s="136">
        <f>G26</f>
        <v>12.997020315798405</v>
      </c>
      <c r="AG13" s="136">
        <f>G27</f>
        <v>41.283885518329555</v>
      </c>
      <c r="AH13" s="136">
        <f>G28</f>
        <v>11.109549299020744</v>
      </c>
      <c r="AI13" s="136">
        <f>G32</f>
        <v>0.386358542246806</v>
      </c>
      <c r="AJ13" s="136">
        <f>G34</f>
        <v>9.393666556495598</v>
      </c>
      <c r="AK13" s="136">
        <f>G35</f>
        <v>9.393160022844668</v>
      </c>
    </row>
    <row r="14" spans="1:37" ht="18" customHeight="1">
      <c r="A14" s="375"/>
      <c r="B14" s="375"/>
      <c r="C14" s="52" t="s">
        <v>4</v>
      </c>
      <c r="D14" s="53"/>
      <c r="E14" s="54"/>
      <c r="F14" s="80">
        <v>6002</v>
      </c>
      <c r="G14" s="81">
        <f t="shared" si="0"/>
        <v>0.7600537432203637</v>
      </c>
      <c r="H14" s="80">
        <v>6288</v>
      </c>
      <c r="I14" s="235">
        <f t="shared" si="1"/>
        <v>-4.548346055979646</v>
      </c>
      <c r="AA14" s="371"/>
      <c r="AB14" s="133" t="s">
        <v>112</v>
      </c>
      <c r="AC14" s="136">
        <f>I40</f>
        <v>0.41977161168900157</v>
      </c>
      <c r="AD14" s="136">
        <f>I23</f>
        <v>3.058767496626369</v>
      </c>
      <c r="AE14" s="136">
        <f>I24</f>
        <v>-0.28055298135147844</v>
      </c>
      <c r="AF14" s="136">
        <f>I26</f>
        <v>0.770741286205201</v>
      </c>
      <c r="AG14" s="136">
        <f>I27</f>
        <v>-0.20173263538126873</v>
      </c>
      <c r="AH14" s="136">
        <f>I28</f>
        <v>3.2956164415819833</v>
      </c>
      <c r="AI14" s="136">
        <f>I32</f>
        <v>-9.920283436669619</v>
      </c>
      <c r="AJ14" s="136">
        <f>I34</f>
        <v>-9.29322572756175</v>
      </c>
      <c r="AK14" s="136">
        <f>I35</f>
        <v>-9.293680297397767</v>
      </c>
    </row>
    <row r="15" spans="1:9" ht="18" customHeight="1">
      <c r="A15" s="375"/>
      <c r="B15" s="375"/>
      <c r="C15" s="52" t="s">
        <v>5</v>
      </c>
      <c r="D15" s="53"/>
      <c r="E15" s="54"/>
      <c r="F15" s="80">
        <v>28000</v>
      </c>
      <c r="G15" s="81">
        <f t="shared" si="0"/>
        <v>3.545735556509527</v>
      </c>
      <c r="H15" s="80">
        <v>29000</v>
      </c>
      <c r="I15" s="235">
        <f t="shared" si="1"/>
        <v>-3.4482758620689613</v>
      </c>
    </row>
    <row r="16" spans="1:9" ht="18" customHeight="1">
      <c r="A16" s="375"/>
      <c r="B16" s="375"/>
      <c r="C16" s="52" t="s">
        <v>26</v>
      </c>
      <c r="D16" s="53"/>
      <c r="E16" s="54"/>
      <c r="F16" s="80">
        <v>24547</v>
      </c>
      <c r="G16" s="81">
        <f t="shared" si="0"/>
        <v>3.108470382344263</v>
      </c>
      <c r="H16" s="80">
        <v>24244</v>
      </c>
      <c r="I16" s="235">
        <f t="shared" si="1"/>
        <v>1.2497937634053713</v>
      </c>
    </row>
    <row r="17" spans="1:9" ht="18" customHeight="1">
      <c r="A17" s="375"/>
      <c r="B17" s="375"/>
      <c r="C17" s="52" t="s">
        <v>6</v>
      </c>
      <c r="D17" s="53"/>
      <c r="E17" s="54"/>
      <c r="F17" s="80">
        <v>144274</v>
      </c>
      <c r="G17" s="81">
        <f t="shared" si="0"/>
        <v>18.269908988566268</v>
      </c>
      <c r="H17" s="80">
        <v>138278</v>
      </c>
      <c r="I17" s="235">
        <f t="shared" si="1"/>
        <v>4.336192308248599</v>
      </c>
    </row>
    <row r="18" spans="1:9" ht="18" customHeight="1">
      <c r="A18" s="375"/>
      <c r="B18" s="375"/>
      <c r="C18" s="52" t="s">
        <v>27</v>
      </c>
      <c r="D18" s="53"/>
      <c r="E18" s="54"/>
      <c r="F18" s="80">
        <v>32357</v>
      </c>
      <c r="G18" s="81">
        <f t="shared" si="0"/>
        <v>4.097477335784956</v>
      </c>
      <c r="H18" s="80">
        <v>33671</v>
      </c>
      <c r="I18" s="235">
        <f t="shared" si="1"/>
        <v>-3.902467999168424</v>
      </c>
    </row>
    <row r="19" spans="1:9" ht="18" customHeight="1">
      <c r="A19" s="375"/>
      <c r="B19" s="375"/>
      <c r="C19" s="52" t="s">
        <v>28</v>
      </c>
      <c r="D19" s="53"/>
      <c r="E19" s="54"/>
      <c r="F19" s="80">
        <v>6325</v>
      </c>
      <c r="G19" s="81">
        <f t="shared" si="0"/>
        <v>0.8009563355329556</v>
      </c>
      <c r="H19" s="80">
        <v>5688</v>
      </c>
      <c r="I19" s="235">
        <f t="shared" si="1"/>
        <v>11.199015471167373</v>
      </c>
    </row>
    <row r="20" spans="1:9" ht="18" customHeight="1">
      <c r="A20" s="375"/>
      <c r="B20" s="375"/>
      <c r="C20" s="52" t="s">
        <v>7</v>
      </c>
      <c r="D20" s="53"/>
      <c r="E20" s="54"/>
      <c r="F20" s="80">
        <v>71601</v>
      </c>
      <c r="G20" s="81">
        <f t="shared" si="0"/>
        <v>9.067078985058524</v>
      </c>
      <c r="H20" s="80">
        <v>76330</v>
      </c>
      <c r="I20" s="235">
        <f t="shared" si="1"/>
        <v>-6.195467050962922</v>
      </c>
    </row>
    <row r="21" spans="1:9" ht="18" customHeight="1">
      <c r="A21" s="375"/>
      <c r="B21" s="375"/>
      <c r="C21" s="57" t="s">
        <v>8</v>
      </c>
      <c r="D21" s="58"/>
      <c r="E21" s="56"/>
      <c r="F21" s="84">
        <v>197019</v>
      </c>
      <c r="G21" s="85">
        <f t="shared" si="0"/>
        <v>24.949188343141092</v>
      </c>
      <c r="H21" s="84">
        <f>786380-587878</f>
        <v>198502</v>
      </c>
      <c r="I21" s="237">
        <f t="shared" si="1"/>
        <v>-0.7470957471461204</v>
      </c>
    </row>
    <row r="22" spans="1:9" ht="18" customHeight="1">
      <c r="A22" s="375"/>
      <c r="B22" s="376"/>
      <c r="C22" s="59" t="s">
        <v>9</v>
      </c>
      <c r="D22" s="37"/>
      <c r="E22" s="60"/>
      <c r="F22" s="86">
        <f>SUM(F9,F14:F21)</f>
        <v>789681</v>
      </c>
      <c r="G22" s="87">
        <f t="shared" si="0"/>
        <v>100</v>
      </c>
      <c r="H22" s="86">
        <f>SUM(H9,H14:H21)</f>
        <v>786380</v>
      </c>
      <c r="I22" s="229">
        <f aca="true" t="shared" si="2" ref="I22:I40">(F22/H22-1)*100</f>
        <v>0.41977161168900157</v>
      </c>
    </row>
    <row r="23" spans="1:9" ht="18" customHeight="1">
      <c r="A23" s="375"/>
      <c r="B23" s="374" t="s">
        <v>82</v>
      </c>
      <c r="C23" s="4" t="s">
        <v>10</v>
      </c>
      <c r="D23" s="5"/>
      <c r="E23" s="23"/>
      <c r="F23" s="76">
        <f>SUM(F24:F26)</f>
        <v>389490</v>
      </c>
      <c r="G23" s="77">
        <f aca="true" t="shared" si="3" ref="G23:G37">F23/$F$40*100</f>
        <v>49.32244792517485</v>
      </c>
      <c r="H23" s="76">
        <f>+H24+H25+H26</f>
        <v>377930</v>
      </c>
      <c r="I23" s="239">
        <f t="shared" si="2"/>
        <v>3.058767496626369</v>
      </c>
    </row>
    <row r="24" spans="1:9" ht="18" customHeight="1">
      <c r="A24" s="375"/>
      <c r="B24" s="375"/>
      <c r="C24" s="8"/>
      <c r="D24" s="10" t="s">
        <v>11</v>
      </c>
      <c r="E24" s="38"/>
      <c r="F24" s="80">
        <v>78552</v>
      </c>
      <c r="G24" s="81">
        <f t="shared" si="3"/>
        <v>9.947307836962013</v>
      </c>
      <c r="H24" s="80">
        <v>78773</v>
      </c>
      <c r="I24" s="235">
        <f t="shared" si="2"/>
        <v>-0.28055298135147844</v>
      </c>
    </row>
    <row r="25" spans="1:9" ht="18" customHeight="1">
      <c r="A25" s="375"/>
      <c r="B25" s="375"/>
      <c r="C25" s="8"/>
      <c r="D25" s="10" t="s">
        <v>29</v>
      </c>
      <c r="E25" s="38"/>
      <c r="F25" s="80">
        <v>208303</v>
      </c>
      <c r="G25" s="81">
        <f t="shared" si="3"/>
        <v>26.378119772414433</v>
      </c>
      <c r="H25" s="80">
        <v>197307</v>
      </c>
      <c r="I25" s="235">
        <f t="shared" si="2"/>
        <v>5.573040997024936</v>
      </c>
    </row>
    <row r="26" spans="1:9" ht="18" customHeight="1">
      <c r="A26" s="375"/>
      <c r="B26" s="375"/>
      <c r="C26" s="11"/>
      <c r="D26" s="10" t="s">
        <v>12</v>
      </c>
      <c r="E26" s="38"/>
      <c r="F26" s="80">
        <v>102635</v>
      </c>
      <c r="G26" s="81">
        <f t="shared" si="3"/>
        <v>12.997020315798405</v>
      </c>
      <c r="H26" s="80">
        <v>101850</v>
      </c>
      <c r="I26" s="235">
        <f t="shared" si="2"/>
        <v>0.770741286205201</v>
      </c>
    </row>
    <row r="27" spans="1:9" ht="18" customHeight="1">
      <c r="A27" s="375"/>
      <c r="B27" s="375"/>
      <c r="C27" s="8" t="s">
        <v>13</v>
      </c>
      <c r="D27" s="14"/>
      <c r="E27" s="25"/>
      <c r="F27" s="76">
        <f>SUM(F28:F33)+300</f>
        <v>326011</v>
      </c>
      <c r="G27" s="77">
        <f t="shared" si="3"/>
        <v>41.283885518329555</v>
      </c>
      <c r="H27" s="76">
        <f>SUM(H28:H33)+300</f>
        <v>326670</v>
      </c>
      <c r="I27" s="239">
        <f t="shared" si="2"/>
        <v>-0.20173263538126873</v>
      </c>
    </row>
    <row r="28" spans="1:9" ht="18" customHeight="1">
      <c r="A28" s="375"/>
      <c r="B28" s="375"/>
      <c r="C28" s="8"/>
      <c r="D28" s="10" t="s">
        <v>14</v>
      </c>
      <c r="E28" s="38"/>
      <c r="F28" s="80">
        <v>87730</v>
      </c>
      <c r="G28" s="81">
        <f t="shared" si="3"/>
        <v>11.109549299020744</v>
      </c>
      <c r="H28" s="80">
        <v>84931</v>
      </c>
      <c r="I28" s="235">
        <f t="shared" si="2"/>
        <v>3.2956164415819833</v>
      </c>
    </row>
    <row r="29" spans="1:9" ht="18" customHeight="1">
      <c r="A29" s="375"/>
      <c r="B29" s="375"/>
      <c r="C29" s="8"/>
      <c r="D29" s="10" t="s">
        <v>30</v>
      </c>
      <c r="E29" s="38"/>
      <c r="F29" s="80">
        <v>9370</v>
      </c>
      <c r="G29" s="81">
        <f t="shared" si="3"/>
        <v>1.1865550773033666</v>
      </c>
      <c r="H29" s="80">
        <v>10753</v>
      </c>
      <c r="I29" s="235">
        <f t="shared" si="2"/>
        <v>-12.861527015716545</v>
      </c>
    </row>
    <row r="30" spans="1:9" ht="18" customHeight="1">
      <c r="A30" s="375"/>
      <c r="B30" s="375"/>
      <c r="C30" s="8"/>
      <c r="D30" s="10" t="s">
        <v>31</v>
      </c>
      <c r="E30" s="38"/>
      <c r="F30" s="80">
        <v>58610</v>
      </c>
      <c r="G30" s="81">
        <f t="shared" si="3"/>
        <v>7.421984320250835</v>
      </c>
      <c r="H30" s="80">
        <v>55165</v>
      </c>
      <c r="I30" s="235">
        <f t="shared" si="2"/>
        <v>6.2449016586603845</v>
      </c>
    </row>
    <row r="31" spans="1:9" ht="18" customHeight="1">
      <c r="A31" s="375"/>
      <c r="B31" s="375"/>
      <c r="C31" s="8"/>
      <c r="D31" s="10" t="s">
        <v>32</v>
      </c>
      <c r="E31" s="38"/>
      <c r="F31" s="80">
        <v>53499</v>
      </c>
      <c r="G31" s="81">
        <f t="shared" si="3"/>
        <v>6.774760947775114</v>
      </c>
      <c r="H31" s="80">
        <v>51225</v>
      </c>
      <c r="I31" s="235">
        <f t="shared" si="2"/>
        <v>4.439238653001465</v>
      </c>
    </row>
    <row r="32" spans="1:9" ht="18" customHeight="1">
      <c r="A32" s="375"/>
      <c r="B32" s="375"/>
      <c r="C32" s="8"/>
      <c r="D32" s="10" t="s">
        <v>15</v>
      </c>
      <c r="E32" s="38"/>
      <c r="F32" s="80">
        <v>3051</v>
      </c>
      <c r="G32" s="81">
        <f t="shared" si="3"/>
        <v>0.386358542246806</v>
      </c>
      <c r="H32" s="80">
        <v>3387</v>
      </c>
      <c r="I32" s="235">
        <f t="shared" si="2"/>
        <v>-9.920283436669619</v>
      </c>
    </row>
    <row r="33" spans="1:9" ht="18" customHeight="1">
      <c r="A33" s="375"/>
      <c r="B33" s="375"/>
      <c r="C33" s="11"/>
      <c r="D33" s="10" t="s">
        <v>33</v>
      </c>
      <c r="E33" s="38"/>
      <c r="F33" s="80">
        <f>3656+109795</f>
        <v>113451</v>
      </c>
      <c r="G33" s="81">
        <f t="shared" si="3"/>
        <v>14.366687307912942</v>
      </c>
      <c r="H33" s="80">
        <v>120909</v>
      </c>
      <c r="I33" s="235">
        <f t="shared" si="2"/>
        <v>-6.168275314492721</v>
      </c>
    </row>
    <row r="34" spans="1:9" ht="18" customHeight="1">
      <c r="A34" s="375"/>
      <c r="B34" s="375"/>
      <c r="C34" s="8" t="s">
        <v>16</v>
      </c>
      <c r="D34" s="14"/>
      <c r="E34" s="25"/>
      <c r="F34" s="76">
        <f>F35+F38+F39</f>
        <v>74180</v>
      </c>
      <c r="G34" s="77">
        <f t="shared" si="3"/>
        <v>9.393666556495598</v>
      </c>
      <c r="H34" s="76">
        <f>+H35+H38+H39</f>
        <v>81780</v>
      </c>
      <c r="I34" s="239">
        <f t="shared" si="2"/>
        <v>-9.29322572756175</v>
      </c>
    </row>
    <row r="35" spans="1:9" ht="18" customHeight="1">
      <c r="A35" s="375"/>
      <c r="B35" s="375"/>
      <c r="C35" s="8"/>
      <c r="D35" s="39" t="s">
        <v>17</v>
      </c>
      <c r="E35" s="40"/>
      <c r="F35" s="78">
        <v>74176</v>
      </c>
      <c r="G35" s="79">
        <f t="shared" si="3"/>
        <v>9.393160022844668</v>
      </c>
      <c r="H35" s="78">
        <f>SUM(H36:H37)</f>
        <v>81776</v>
      </c>
      <c r="I35" s="234">
        <f t="shared" si="2"/>
        <v>-9.293680297397767</v>
      </c>
    </row>
    <row r="36" spans="1:9" ht="18" customHeight="1">
      <c r="A36" s="375"/>
      <c r="B36" s="375"/>
      <c r="C36" s="8"/>
      <c r="D36" s="41"/>
      <c r="E36" s="120" t="s">
        <v>99</v>
      </c>
      <c r="F36" s="80">
        <f>41932+2916</f>
        <v>44848</v>
      </c>
      <c r="G36" s="81">
        <f t="shared" si="3"/>
        <v>5.679255294226403</v>
      </c>
      <c r="H36" s="80">
        <v>50641</v>
      </c>
      <c r="I36" s="235">
        <f>(F36/H36-1)*100</f>
        <v>-11.43934756422661</v>
      </c>
    </row>
    <row r="37" spans="1:9" ht="18" customHeight="1">
      <c r="A37" s="375"/>
      <c r="B37" s="375"/>
      <c r="C37" s="8"/>
      <c r="D37" s="12"/>
      <c r="E37" s="33" t="s">
        <v>34</v>
      </c>
      <c r="F37" s="80">
        <v>29328</v>
      </c>
      <c r="G37" s="81">
        <f t="shared" si="3"/>
        <v>3.7139047286182647</v>
      </c>
      <c r="H37" s="80">
        <v>31135</v>
      </c>
      <c r="I37" s="235">
        <f t="shared" si="2"/>
        <v>-5.803757828810019</v>
      </c>
    </row>
    <row r="38" spans="1:9" ht="18" customHeight="1">
      <c r="A38" s="375"/>
      <c r="B38" s="375"/>
      <c r="C38" s="8"/>
      <c r="D38" s="61" t="s">
        <v>35</v>
      </c>
      <c r="E38" s="54"/>
      <c r="F38" s="80">
        <v>4</v>
      </c>
      <c r="G38" s="79">
        <f>F38/$F$40*100</f>
        <v>0.0005065336509299324</v>
      </c>
      <c r="H38" s="80">
        <v>4</v>
      </c>
      <c r="I38" s="235">
        <f t="shared" si="2"/>
        <v>0</v>
      </c>
    </row>
    <row r="39" spans="1:9" ht="18" customHeight="1">
      <c r="A39" s="375"/>
      <c r="B39" s="375"/>
      <c r="C39" s="6"/>
      <c r="D39" s="55" t="s">
        <v>36</v>
      </c>
      <c r="E39" s="56"/>
      <c r="F39" s="84">
        <v>0</v>
      </c>
      <c r="G39" s="85">
        <f>F39/$F$40*100</f>
        <v>0</v>
      </c>
      <c r="H39" s="84">
        <v>0</v>
      </c>
      <c r="I39" s="237" t="e">
        <f t="shared" si="2"/>
        <v>#DIV/0!</v>
      </c>
    </row>
    <row r="40" spans="1:9" ht="18" customHeight="1">
      <c r="A40" s="376"/>
      <c r="B40" s="376"/>
      <c r="C40" s="6" t="s">
        <v>18</v>
      </c>
      <c r="D40" s="7"/>
      <c r="E40" s="24"/>
      <c r="F40" s="86">
        <f>SUM(F23,F27,F34)</f>
        <v>789681</v>
      </c>
      <c r="G40" s="230">
        <f>F40/$F$40*100</f>
        <v>100</v>
      </c>
      <c r="H40" s="86">
        <f>SUM(H23,H27,H34)</f>
        <v>786380</v>
      </c>
      <c r="I40" s="229">
        <f t="shared" si="2"/>
        <v>0.41977161168900157</v>
      </c>
    </row>
    <row r="41" spans="1:2" ht="18" customHeight="1">
      <c r="A41" s="118" t="s">
        <v>19</v>
      </c>
      <c r="B41" s="118"/>
    </row>
    <row r="42" spans="1:2" ht="18" customHeight="1">
      <c r="A42" s="119" t="s">
        <v>20</v>
      </c>
      <c r="B42" s="118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2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K35" sqref="K35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201" t="s">
        <v>306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271</v>
      </c>
      <c r="B5" s="37"/>
      <c r="C5" s="37"/>
      <c r="D5" s="37"/>
      <c r="K5" s="46"/>
      <c r="O5" s="46" t="s">
        <v>44</v>
      </c>
    </row>
    <row r="6" spans="1:15" ht="15.75" customHeight="1">
      <c r="A6" s="417" t="s">
        <v>45</v>
      </c>
      <c r="B6" s="418"/>
      <c r="C6" s="418"/>
      <c r="D6" s="418"/>
      <c r="E6" s="419"/>
      <c r="F6" s="423" t="s">
        <v>272</v>
      </c>
      <c r="G6" s="424"/>
      <c r="H6" s="423" t="s">
        <v>273</v>
      </c>
      <c r="I6" s="424"/>
      <c r="J6" s="423" t="s">
        <v>274</v>
      </c>
      <c r="K6" s="424"/>
      <c r="L6" s="425" t="s">
        <v>275</v>
      </c>
      <c r="M6" s="426"/>
      <c r="N6" s="427"/>
      <c r="O6" s="428"/>
    </row>
    <row r="7" spans="1:15" ht="15.75" customHeight="1">
      <c r="A7" s="420"/>
      <c r="B7" s="421"/>
      <c r="C7" s="421"/>
      <c r="D7" s="421"/>
      <c r="E7" s="422"/>
      <c r="F7" s="139" t="s">
        <v>234</v>
      </c>
      <c r="G7" s="51" t="s">
        <v>1</v>
      </c>
      <c r="H7" s="139" t="s">
        <v>234</v>
      </c>
      <c r="I7" s="51" t="s">
        <v>1</v>
      </c>
      <c r="J7" s="252" t="s">
        <v>234</v>
      </c>
      <c r="K7" s="51" t="s">
        <v>1</v>
      </c>
      <c r="L7" s="278" t="s">
        <v>234</v>
      </c>
      <c r="M7" s="279" t="s">
        <v>1</v>
      </c>
      <c r="N7" s="267" t="s">
        <v>234</v>
      </c>
      <c r="O7" s="253" t="s">
        <v>1</v>
      </c>
    </row>
    <row r="8" spans="1:25" ht="15.75" customHeight="1">
      <c r="A8" s="383" t="s">
        <v>83</v>
      </c>
      <c r="B8" s="47" t="s">
        <v>46</v>
      </c>
      <c r="C8" s="48"/>
      <c r="D8" s="48"/>
      <c r="E8" s="88" t="s">
        <v>37</v>
      </c>
      <c r="F8" s="254">
        <v>54796</v>
      </c>
      <c r="G8" s="116">
        <v>54855</v>
      </c>
      <c r="H8" s="254">
        <v>35040</v>
      </c>
      <c r="I8" s="116">
        <v>34942</v>
      </c>
      <c r="J8" s="254">
        <f>SUM(J9:J10)</f>
        <v>202</v>
      </c>
      <c r="K8" s="100">
        <v>200</v>
      </c>
      <c r="L8" s="280">
        <v>35622</v>
      </c>
      <c r="M8" s="281">
        <v>34007</v>
      </c>
      <c r="N8" s="268"/>
      <c r="O8" s="25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13"/>
      <c r="B9" s="14"/>
      <c r="C9" s="61" t="s">
        <v>47</v>
      </c>
      <c r="D9" s="53"/>
      <c r="E9" s="89" t="s">
        <v>38</v>
      </c>
      <c r="F9" s="122">
        <v>54787</v>
      </c>
      <c r="G9" s="112">
        <v>54846</v>
      </c>
      <c r="H9" s="122">
        <v>35024</v>
      </c>
      <c r="I9" s="112">
        <v>34930</v>
      </c>
      <c r="J9" s="122">
        <f>201+1</f>
        <v>202</v>
      </c>
      <c r="K9" s="101">
        <v>200</v>
      </c>
      <c r="L9" s="219">
        <v>35622</v>
      </c>
      <c r="M9" s="220">
        <v>34007</v>
      </c>
      <c r="N9" s="269"/>
      <c r="O9" s="256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13"/>
      <c r="B10" s="11"/>
      <c r="C10" s="61" t="s">
        <v>48</v>
      </c>
      <c r="D10" s="53"/>
      <c r="E10" s="89" t="s">
        <v>39</v>
      </c>
      <c r="F10" s="122">
        <v>8</v>
      </c>
      <c r="G10" s="112">
        <v>9</v>
      </c>
      <c r="H10" s="122">
        <v>16</v>
      </c>
      <c r="I10" s="112">
        <v>12</v>
      </c>
      <c r="J10" s="257">
        <v>0</v>
      </c>
      <c r="K10" s="199">
        <v>0</v>
      </c>
      <c r="L10" s="219">
        <v>0.1</v>
      </c>
      <c r="M10" s="220">
        <v>0.1</v>
      </c>
      <c r="N10" s="269"/>
      <c r="O10" s="256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13"/>
      <c r="B11" s="66" t="s">
        <v>49</v>
      </c>
      <c r="C11" s="67"/>
      <c r="D11" s="67"/>
      <c r="E11" s="91" t="s">
        <v>40</v>
      </c>
      <c r="F11" s="125">
        <v>49369</v>
      </c>
      <c r="G11" s="111">
        <v>50251</v>
      </c>
      <c r="H11" s="125">
        <v>30202</v>
      </c>
      <c r="I11" s="111">
        <v>30408</v>
      </c>
      <c r="J11" s="125">
        <v>199</v>
      </c>
      <c r="K11" s="102">
        <v>199</v>
      </c>
      <c r="L11" s="282">
        <v>32033</v>
      </c>
      <c r="M11" s="283">
        <v>31393</v>
      </c>
      <c r="N11" s="270"/>
      <c r="O11" s="258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13"/>
      <c r="B12" s="8"/>
      <c r="C12" s="61" t="s">
        <v>50</v>
      </c>
      <c r="D12" s="53"/>
      <c r="E12" s="89" t="s">
        <v>41</v>
      </c>
      <c r="F12" s="122">
        <v>49345</v>
      </c>
      <c r="G12" s="112">
        <v>50206</v>
      </c>
      <c r="H12" s="125">
        <v>30152</v>
      </c>
      <c r="I12" s="111">
        <v>30355</v>
      </c>
      <c r="J12" s="125">
        <v>199</v>
      </c>
      <c r="K12" s="102">
        <v>199</v>
      </c>
      <c r="L12" s="219">
        <v>31414</v>
      </c>
      <c r="M12" s="220">
        <v>31393</v>
      </c>
      <c r="N12" s="269"/>
      <c r="O12" s="256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13"/>
      <c r="B13" s="14"/>
      <c r="C13" s="50" t="s">
        <v>51</v>
      </c>
      <c r="D13" s="68"/>
      <c r="E13" s="92" t="s">
        <v>42</v>
      </c>
      <c r="F13" s="121">
        <v>24</v>
      </c>
      <c r="G13" s="106">
        <v>45</v>
      </c>
      <c r="H13" s="257">
        <v>50</v>
      </c>
      <c r="I13" s="200">
        <v>53</v>
      </c>
      <c r="J13" s="257">
        <v>0</v>
      </c>
      <c r="K13" s="199">
        <v>0</v>
      </c>
      <c r="L13" s="284">
        <v>619</v>
      </c>
      <c r="M13" s="285">
        <v>0.1</v>
      </c>
      <c r="N13" s="271"/>
      <c r="O13" s="25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13"/>
      <c r="B14" s="52" t="s">
        <v>52</v>
      </c>
      <c r="C14" s="53"/>
      <c r="D14" s="53"/>
      <c r="E14" s="89" t="s">
        <v>276</v>
      </c>
      <c r="F14" s="122">
        <f>F9-F12</f>
        <v>5442</v>
      </c>
      <c r="G14" s="112">
        <f aca="true" t="shared" si="0" ref="G14:O15">G9-G12</f>
        <v>4640</v>
      </c>
      <c r="H14" s="122">
        <f t="shared" si="0"/>
        <v>4872</v>
      </c>
      <c r="I14" s="112">
        <f t="shared" si="0"/>
        <v>4575</v>
      </c>
      <c r="J14" s="122">
        <f>J9-J12</f>
        <v>3</v>
      </c>
      <c r="K14" s="101">
        <f t="shared" si="0"/>
        <v>1</v>
      </c>
      <c r="L14" s="219">
        <f>L9-L12</f>
        <v>4208</v>
      </c>
      <c r="M14" s="220">
        <f t="shared" si="0"/>
        <v>2614</v>
      </c>
      <c r="N14" s="272">
        <f t="shared" si="0"/>
        <v>0</v>
      </c>
      <c r="O14" s="26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13"/>
      <c r="B15" s="52" t="s">
        <v>53</v>
      </c>
      <c r="C15" s="53"/>
      <c r="D15" s="53"/>
      <c r="E15" s="89" t="s">
        <v>277</v>
      </c>
      <c r="F15" s="122">
        <f>F10-F13</f>
        <v>-16</v>
      </c>
      <c r="G15" s="112">
        <f t="shared" si="0"/>
        <v>-36</v>
      </c>
      <c r="H15" s="122">
        <f t="shared" si="0"/>
        <v>-34</v>
      </c>
      <c r="I15" s="112">
        <f t="shared" si="0"/>
        <v>-41</v>
      </c>
      <c r="J15" s="122">
        <f t="shared" si="0"/>
        <v>0</v>
      </c>
      <c r="K15" s="101">
        <f t="shared" si="0"/>
        <v>0</v>
      </c>
      <c r="L15" s="219">
        <f t="shared" si="0"/>
        <v>-618.9</v>
      </c>
      <c r="M15" s="220">
        <f t="shared" si="0"/>
        <v>0</v>
      </c>
      <c r="N15" s="272">
        <f t="shared" si="0"/>
        <v>0</v>
      </c>
      <c r="O15" s="26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13"/>
      <c r="B16" s="52" t="s">
        <v>54</v>
      </c>
      <c r="C16" s="53"/>
      <c r="D16" s="53"/>
      <c r="E16" s="89" t="s">
        <v>89</v>
      </c>
      <c r="F16" s="121">
        <f aca="true" t="shared" si="1" ref="F16:O16">F8-F11</f>
        <v>5427</v>
      </c>
      <c r="G16" s="106">
        <f t="shared" si="1"/>
        <v>4604</v>
      </c>
      <c r="H16" s="121">
        <f t="shared" si="1"/>
        <v>4838</v>
      </c>
      <c r="I16" s="106">
        <f t="shared" si="1"/>
        <v>4534</v>
      </c>
      <c r="J16" s="121">
        <f t="shared" si="1"/>
        <v>3</v>
      </c>
      <c r="K16" s="103">
        <f t="shared" si="1"/>
        <v>1</v>
      </c>
      <c r="L16" s="284">
        <f t="shared" si="1"/>
        <v>3589</v>
      </c>
      <c r="M16" s="285">
        <f t="shared" si="1"/>
        <v>2614</v>
      </c>
      <c r="N16" s="273">
        <f t="shared" si="1"/>
        <v>0</v>
      </c>
      <c r="O16" s="261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13"/>
      <c r="B17" s="52" t="s">
        <v>55</v>
      </c>
      <c r="C17" s="53"/>
      <c r="D17" s="53"/>
      <c r="E17" s="43"/>
      <c r="F17" s="122">
        <v>0</v>
      </c>
      <c r="G17" s="112">
        <v>0</v>
      </c>
      <c r="H17" s="257">
        <v>0</v>
      </c>
      <c r="I17" s="200">
        <v>0</v>
      </c>
      <c r="J17" s="122">
        <v>0</v>
      </c>
      <c r="K17" s="101">
        <v>0</v>
      </c>
      <c r="L17" s="219">
        <v>134171</v>
      </c>
      <c r="M17" s="220">
        <v>140904</v>
      </c>
      <c r="N17" s="274"/>
      <c r="O17" s="26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14"/>
      <c r="B18" s="59" t="s">
        <v>56</v>
      </c>
      <c r="C18" s="37"/>
      <c r="D18" s="37"/>
      <c r="E18" s="15"/>
      <c r="F18" s="123">
        <v>0</v>
      </c>
      <c r="G18" s="127">
        <v>0</v>
      </c>
      <c r="H18" s="123">
        <v>0</v>
      </c>
      <c r="I18" s="127">
        <v>0</v>
      </c>
      <c r="J18" s="123">
        <v>0</v>
      </c>
      <c r="K18" s="263">
        <v>0</v>
      </c>
      <c r="L18" s="286">
        <v>19073</v>
      </c>
      <c r="M18" s="287">
        <v>23378</v>
      </c>
      <c r="N18" s="275"/>
      <c r="O18" s="26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13" t="s">
        <v>84</v>
      </c>
      <c r="B19" s="66" t="s">
        <v>57</v>
      </c>
      <c r="C19" s="69"/>
      <c r="D19" s="69"/>
      <c r="E19" s="93"/>
      <c r="F19" s="124">
        <v>35494</v>
      </c>
      <c r="G19" s="117">
        <v>32196</v>
      </c>
      <c r="H19" s="124">
        <v>8421</v>
      </c>
      <c r="I19" s="117">
        <v>11987</v>
      </c>
      <c r="J19" s="124">
        <v>206</v>
      </c>
      <c r="K19" s="105">
        <v>74</v>
      </c>
      <c r="L19" s="288">
        <v>28574</v>
      </c>
      <c r="M19" s="289">
        <v>25316</v>
      </c>
      <c r="N19" s="276"/>
      <c r="O19" s="265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13"/>
      <c r="B20" s="13"/>
      <c r="C20" s="61" t="s">
        <v>58</v>
      </c>
      <c r="D20" s="53"/>
      <c r="E20" s="89"/>
      <c r="F20" s="122">
        <v>22996</v>
      </c>
      <c r="G20" s="112">
        <v>19928</v>
      </c>
      <c r="H20" s="122">
        <v>4234</v>
      </c>
      <c r="I20" s="112">
        <v>6075</v>
      </c>
      <c r="J20" s="122">
        <v>206</v>
      </c>
      <c r="K20" s="101">
        <v>74</v>
      </c>
      <c r="L20" s="219">
        <v>11724</v>
      </c>
      <c r="M20" s="220">
        <v>10346</v>
      </c>
      <c r="N20" s="269"/>
      <c r="O20" s="256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13"/>
      <c r="B21" s="26" t="s">
        <v>59</v>
      </c>
      <c r="C21" s="67"/>
      <c r="D21" s="67"/>
      <c r="E21" s="91" t="s">
        <v>90</v>
      </c>
      <c r="F21" s="125">
        <v>35494</v>
      </c>
      <c r="G21" s="111">
        <v>32196</v>
      </c>
      <c r="H21" s="125">
        <v>8421</v>
      </c>
      <c r="I21" s="111">
        <v>11987</v>
      </c>
      <c r="J21" s="125">
        <v>206</v>
      </c>
      <c r="K21" s="102">
        <v>74</v>
      </c>
      <c r="L21" s="282">
        <v>28574</v>
      </c>
      <c r="M21" s="283">
        <v>25316</v>
      </c>
      <c r="N21" s="270"/>
      <c r="O21" s="258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13"/>
      <c r="B22" s="66" t="s">
        <v>60</v>
      </c>
      <c r="C22" s="69"/>
      <c r="D22" s="69"/>
      <c r="E22" s="93" t="s">
        <v>91</v>
      </c>
      <c r="F22" s="124">
        <v>57876</v>
      </c>
      <c r="G22" s="117">
        <v>55471</v>
      </c>
      <c r="H22" s="124">
        <v>22709</v>
      </c>
      <c r="I22" s="117">
        <v>26440</v>
      </c>
      <c r="J22" s="124">
        <v>253</v>
      </c>
      <c r="K22" s="105">
        <v>171</v>
      </c>
      <c r="L22" s="288">
        <v>39024</v>
      </c>
      <c r="M22" s="289">
        <v>35632</v>
      </c>
      <c r="N22" s="276"/>
      <c r="O22" s="265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13"/>
      <c r="B23" s="8" t="s">
        <v>61</v>
      </c>
      <c r="C23" s="50" t="s">
        <v>62</v>
      </c>
      <c r="D23" s="68"/>
      <c r="E23" s="92"/>
      <c r="F23" s="121">
        <v>34034</v>
      </c>
      <c r="G23" s="106">
        <v>31489</v>
      </c>
      <c r="H23" s="121">
        <v>8802</v>
      </c>
      <c r="I23" s="106">
        <v>8634</v>
      </c>
      <c r="J23" s="121">
        <v>42</v>
      </c>
      <c r="K23" s="103">
        <v>41</v>
      </c>
      <c r="L23" s="284">
        <v>20764</v>
      </c>
      <c r="M23" s="285">
        <v>19643</v>
      </c>
      <c r="N23" s="271"/>
      <c r="O23" s="25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13"/>
      <c r="B24" s="52" t="s">
        <v>278</v>
      </c>
      <c r="C24" s="53"/>
      <c r="D24" s="53"/>
      <c r="E24" s="89" t="s">
        <v>92</v>
      </c>
      <c r="F24" s="122">
        <f aca="true" t="shared" si="2" ref="F24:O24">F21-F22</f>
        <v>-22382</v>
      </c>
      <c r="G24" s="112">
        <f t="shared" si="2"/>
        <v>-23275</v>
      </c>
      <c r="H24" s="122">
        <f t="shared" si="2"/>
        <v>-14288</v>
      </c>
      <c r="I24" s="112">
        <f t="shared" si="2"/>
        <v>-14453</v>
      </c>
      <c r="J24" s="122">
        <f t="shared" si="2"/>
        <v>-47</v>
      </c>
      <c r="K24" s="101">
        <f t="shared" si="2"/>
        <v>-97</v>
      </c>
      <c r="L24" s="219">
        <f t="shared" si="2"/>
        <v>-10450</v>
      </c>
      <c r="M24" s="220">
        <f t="shared" si="2"/>
        <v>-10316</v>
      </c>
      <c r="N24" s="272">
        <f t="shared" si="2"/>
        <v>0</v>
      </c>
      <c r="O24" s="260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13"/>
      <c r="B25" s="99" t="s">
        <v>63</v>
      </c>
      <c r="C25" s="68"/>
      <c r="D25" s="68"/>
      <c r="E25" s="415" t="s">
        <v>93</v>
      </c>
      <c r="F25" s="403">
        <v>22382</v>
      </c>
      <c r="G25" s="401">
        <v>23275</v>
      </c>
      <c r="H25" s="403">
        <v>14288</v>
      </c>
      <c r="I25" s="401">
        <v>13640</v>
      </c>
      <c r="J25" s="403">
        <v>47</v>
      </c>
      <c r="K25" s="405">
        <v>66</v>
      </c>
      <c r="L25" s="407">
        <v>10450</v>
      </c>
      <c r="M25" s="409">
        <v>10316</v>
      </c>
      <c r="N25" s="411"/>
      <c r="O25" s="39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13"/>
      <c r="B26" s="26" t="s">
        <v>64</v>
      </c>
      <c r="C26" s="67"/>
      <c r="D26" s="67"/>
      <c r="E26" s="416"/>
      <c r="F26" s="404"/>
      <c r="G26" s="402"/>
      <c r="H26" s="404"/>
      <c r="I26" s="402"/>
      <c r="J26" s="404"/>
      <c r="K26" s="406"/>
      <c r="L26" s="408"/>
      <c r="M26" s="410"/>
      <c r="N26" s="412"/>
      <c r="O26" s="39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14"/>
      <c r="B27" s="59" t="s">
        <v>279</v>
      </c>
      <c r="C27" s="37"/>
      <c r="D27" s="37"/>
      <c r="E27" s="94" t="s">
        <v>94</v>
      </c>
      <c r="F27" s="126">
        <f aca="true" t="shared" si="3" ref="F27:O27">F24+F25</f>
        <v>0</v>
      </c>
      <c r="G27" s="113">
        <f t="shared" si="3"/>
        <v>0</v>
      </c>
      <c r="H27" s="290">
        <f t="shared" si="3"/>
        <v>0</v>
      </c>
      <c r="I27" s="113">
        <f t="shared" si="3"/>
        <v>-813</v>
      </c>
      <c r="J27" s="126">
        <f t="shared" si="3"/>
        <v>0</v>
      </c>
      <c r="K27" s="107">
        <f t="shared" si="3"/>
        <v>-31</v>
      </c>
      <c r="L27" s="290">
        <f t="shared" si="3"/>
        <v>0</v>
      </c>
      <c r="M27" s="291">
        <f t="shared" si="3"/>
        <v>0</v>
      </c>
      <c r="N27" s="277">
        <f t="shared" si="3"/>
        <v>0</v>
      </c>
      <c r="O27" s="26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280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93" t="s">
        <v>65</v>
      </c>
      <c r="B30" s="394"/>
      <c r="C30" s="394"/>
      <c r="D30" s="394"/>
      <c r="E30" s="395"/>
      <c r="F30" s="399" t="s">
        <v>281</v>
      </c>
      <c r="G30" s="400"/>
      <c r="H30" s="399" t="s">
        <v>282</v>
      </c>
      <c r="I30" s="400"/>
      <c r="J30" s="399" t="s">
        <v>283</v>
      </c>
      <c r="K30" s="400"/>
      <c r="L30" s="399" t="s">
        <v>284</v>
      </c>
      <c r="M30" s="400"/>
      <c r="N30" s="399" t="s">
        <v>285</v>
      </c>
      <c r="O30" s="400"/>
      <c r="P30" s="110"/>
      <c r="Q30" s="72"/>
      <c r="R30" s="110"/>
      <c r="S30" s="72"/>
      <c r="T30" s="110"/>
      <c r="U30" s="72"/>
      <c r="V30" s="110"/>
      <c r="W30" s="72"/>
      <c r="X30" s="110"/>
      <c r="Y30" s="72"/>
    </row>
    <row r="31" spans="1:25" ht="15.75" customHeight="1">
      <c r="A31" s="396"/>
      <c r="B31" s="397"/>
      <c r="C31" s="397"/>
      <c r="D31" s="397"/>
      <c r="E31" s="398"/>
      <c r="F31" s="139" t="s">
        <v>234</v>
      </c>
      <c r="G31" s="74" t="s">
        <v>1</v>
      </c>
      <c r="H31" s="139" t="s">
        <v>234</v>
      </c>
      <c r="I31" s="74" t="s">
        <v>1</v>
      </c>
      <c r="J31" s="252" t="s">
        <v>234</v>
      </c>
      <c r="K31" s="115" t="s">
        <v>1</v>
      </c>
      <c r="L31" s="139" t="s">
        <v>234</v>
      </c>
      <c r="M31" s="74" t="s">
        <v>1</v>
      </c>
      <c r="N31" s="139" t="s">
        <v>234</v>
      </c>
      <c r="O31" s="115" t="s">
        <v>1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1:25" ht="15.75" customHeight="1">
      <c r="A32" s="383" t="s">
        <v>85</v>
      </c>
      <c r="B32" s="47" t="s">
        <v>46</v>
      </c>
      <c r="C32" s="48"/>
      <c r="D32" s="48"/>
      <c r="E32" s="16" t="s">
        <v>37</v>
      </c>
      <c r="F32" s="124">
        <v>5651</v>
      </c>
      <c r="G32" s="116">
        <v>3889</v>
      </c>
      <c r="H32" s="280">
        <v>3327</v>
      </c>
      <c r="I32" s="281">
        <v>3115</v>
      </c>
      <c r="J32" s="280">
        <v>9986</v>
      </c>
      <c r="K32" s="116">
        <v>3781</v>
      </c>
      <c r="L32" s="288">
        <v>64</v>
      </c>
      <c r="M32" s="116">
        <v>46</v>
      </c>
      <c r="N32" s="254">
        <v>76</v>
      </c>
      <c r="O32" s="116">
        <v>75</v>
      </c>
      <c r="P32" s="104"/>
      <c r="Q32" s="104"/>
      <c r="R32" s="104"/>
      <c r="S32" s="104"/>
      <c r="T32" s="109"/>
      <c r="U32" s="109"/>
      <c r="V32" s="104"/>
      <c r="W32" s="104"/>
      <c r="X32" s="109"/>
      <c r="Y32" s="109"/>
    </row>
    <row r="33" spans="1:25" ht="15.75" customHeight="1">
      <c r="A33" s="384"/>
      <c r="B33" s="14"/>
      <c r="C33" s="50" t="s">
        <v>66</v>
      </c>
      <c r="D33" s="68"/>
      <c r="E33" s="95"/>
      <c r="F33" s="121">
        <v>2203</v>
      </c>
      <c r="G33" s="106">
        <v>2331</v>
      </c>
      <c r="H33" s="284">
        <v>3015</v>
      </c>
      <c r="I33" s="285">
        <v>2827</v>
      </c>
      <c r="J33" s="284">
        <v>9501</v>
      </c>
      <c r="K33" s="106">
        <f>3280+1</f>
        <v>3281</v>
      </c>
      <c r="L33" s="284">
        <v>0</v>
      </c>
      <c r="M33" s="106">
        <v>0</v>
      </c>
      <c r="N33" s="121">
        <v>17</v>
      </c>
      <c r="O33" s="106">
        <v>17</v>
      </c>
      <c r="P33" s="104"/>
      <c r="Q33" s="104"/>
      <c r="R33" s="104"/>
      <c r="S33" s="104"/>
      <c r="T33" s="109"/>
      <c r="U33" s="109"/>
      <c r="V33" s="104"/>
      <c r="W33" s="104"/>
      <c r="X33" s="109"/>
      <c r="Y33" s="109"/>
    </row>
    <row r="34" spans="1:25" ht="15.75" customHeight="1">
      <c r="A34" s="384"/>
      <c r="B34" s="14"/>
      <c r="C34" s="12"/>
      <c r="D34" s="61" t="s">
        <v>67</v>
      </c>
      <c r="E34" s="90"/>
      <c r="F34" s="122">
        <v>1556</v>
      </c>
      <c r="G34" s="112">
        <v>1674</v>
      </c>
      <c r="H34" s="219">
        <v>2113</v>
      </c>
      <c r="I34" s="220">
        <v>2008</v>
      </c>
      <c r="J34" s="219">
        <v>9501</v>
      </c>
      <c r="K34" s="112">
        <f>3280+1</f>
        <v>3281</v>
      </c>
      <c r="L34" s="219">
        <v>0</v>
      </c>
      <c r="M34" s="112">
        <v>0</v>
      </c>
      <c r="N34" s="122">
        <v>17</v>
      </c>
      <c r="O34" s="112">
        <v>17</v>
      </c>
      <c r="P34" s="104"/>
      <c r="Q34" s="104"/>
      <c r="R34" s="104"/>
      <c r="S34" s="104"/>
      <c r="T34" s="109"/>
      <c r="U34" s="109"/>
      <c r="V34" s="104"/>
      <c r="W34" s="104"/>
      <c r="X34" s="109"/>
      <c r="Y34" s="109"/>
    </row>
    <row r="35" spans="1:25" ht="15.75" customHeight="1">
      <c r="A35" s="384"/>
      <c r="B35" s="11"/>
      <c r="C35" s="31" t="s">
        <v>68</v>
      </c>
      <c r="D35" s="67"/>
      <c r="E35" s="96"/>
      <c r="F35" s="125">
        <v>3448</v>
      </c>
      <c r="G35" s="111">
        <v>1557</v>
      </c>
      <c r="H35" s="282">
        <v>312</v>
      </c>
      <c r="I35" s="283">
        <v>288</v>
      </c>
      <c r="J35" s="339">
        <v>485</v>
      </c>
      <c r="K35" s="130">
        <v>500</v>
      </c>
      <c r="L35" s="282">
        <v>64</v>
      </c>
      <c r="M35" s="111">
        <v>46</v>
      </c>
      <c r="N35" s="125">
        <v>59</v>
      </c>
      <c r="O35" s="111">
        <v>58</v>
      </c>
      <c r="P35" s="104"/>
      <c r="Q35" s="104"/>
      <c r="R35" s="104"/>
      <c r="S35" s="104"/>
      <c r="T35" s="109"/>
      <c r="U35" s="109"/>
      <c r="V35" s="104"/>
      <c r="W35" s="104"/>
      <c r="X35" s="109"/>
      <c r="Y35" s="109"/>
    </row>
    <row r="36" spans="1:25" ht="15.75" customHeight="1">
      <c r="A36" s="384"/>
      <c r="B36" s="66" t="s">
        <v>49</v>
      </c>
      <c r="C36" s="69"/>
      <c r="D36" s="69"/>
      <c r="E36" s="16" t="s">
        <v>38</v>
      </c>
      <c r="F36" s="124">
        <v>3631</v>
      </c>
      <c r="G36" s="117">
        <v>3894</v>
      </c>
      <c r="H36" s="288">
        <v>1022</v>
      </c>
      <c r="I36" s="289">
        <v>1221</v>
      </c>
      <c r="J36" s="288">
        <v>151</v>
      </c>
      <c r="K36" s="117">
        <v>171</v>
      </c>
      <c r="L36" s="288">
        <v>28</v>
      </c>
      <c r="M36" s="117">
        <v>46</v>
      </c>
      <c r="N36" s="124">
        <v>76</v>
      </c>
      <c r="O36" s="117">
        <v>75</v>
      </c>
      <c r="P36" s="104"/>
      <c r="Q36" s="104"/>
      <c r="R36" s="104"/>
      <c r="S36" s="104"/>
      <c r="T36" s="104"/>
      <c r="U36" s="104"/>
      <c r="V36" s="104"/>
      <c r="W36" s="104"/>
      <c r="X36" s="109"/>
      <c r="Y36" s="109"/>
    </row>
    <row r="37" spans="1:25" ht="15.75" customHeight="1">
      <c r="A37" s="384"/>
      <c r="B37" s="14"/>
      <c r="C37" s="61" t="s">
        <v>69</v>
      </c>
      <c r="D37" s="53"/>
      <c r="E37" s="90"/>
      <c r="F37" s="122">
        <v>2047</v>
      </c>
      <c r="G37" s="112">
        <v>2201</v>
      </c>
      <c r="H37" s="219">
        <v>811</v>
      </c>
      <c r="I37" s="220">
        <v>996</v>
      </c>
      <c r="J37" s="219">
        <v>57</v>
      </c>
      <c r="K37" s="112">
        <v>60</v>
      </c>
      <c r="L37" s="219">
        <v>0</v>
      </c>
      <c r="M37" s="112">
        <v>11</v>
      </c>
      <c r="N37" s="122">
        <v>55</v>
      </c>
      <c r="O37" s="112">
        <v>53</v>
      </c>
      <c r="P37" s="104"/>
      <c r="Q37" s="104"/>
      <c r="R37" s="104"/>
      <c r="S37" s="104"/>
      <c r="T37" s="104"/>
      <c r="U37" s="104"/>
      <c r="V37" s="104"/>
      <c r="W37" s="104"/>
      <c r="X37" s="109"/>
      <c r="Y37" s="109"/>
    </row>
    <row r="38" spans="1:25" ht="15.75" customHeight="1">
      <c r="A38" s="384"/>
      <c r="B38" s="11"/>
      <c r="C38" s="61" t="s">
        <v>70</v>
      </c>
      <c r="D38" s="53"/>
      <c r="E38" s="90"/>
      <c r="F38" s="122">
        <v>1584</v>
      </c>
      <c r="G38" s="112">
        <v>1693</v>
      </c>
      <c r="H38" s="219">
        <v>211</v>
      </c>
      <c r="I38" s="220">
        <f>224+1</f>
        <v>225</v>
      </c>
      <c r="J38" s="219">
        <v>94</v>
      </c>
      <c r="K38" s="112">
        <v>111</v>
      </c>
      <c r="L38" s="219">
        <v>28</v>
      </c>
      <c r="M38" s="112">
        <v>35</v>
      </c>
      <c r="N38" s="122">
        <v>21</v>
      </c>
      <c r="O38" s="112">
        <v>22</v>
      </c>
      <c r="P38" s="104"/>
      <c r="Q38" s="104"/>
      <c r="R38" s="109"/>
      <c r="S38" s="109"/>
      <c r="T38" s="104"/>
      <c r="U38" s="104"/>
      <c r="V38" s="104"/>
      <c r="W38" s="104"/>
      <c r="X38" s="109"/>
      <c r="Y38" s="109"/>
    </row>
    <row r="39" spans="1:25" ht="15.75" customHeight="1">
      <c r="A39" s="385"/>
      <c r="B39" s="6" t="s">
        <v>71</v>
      </c>
      <c r="C39" s="7"/>
      <c r="D39" s="7"/>
      <c r="E39" s="97" t="s">
        <v>95</v>
      </c>
      <c r="F39" s="126">
        <f>F32-F36-0.1</f>
        <v>2019.9</v>
      </c>
      <c r="G39" s="113">
        <f>G32-G36</f>
        <v>-5</v>
      </c>
      <c r="H39" s="290">
        <f>H32-H36</f>
        <v>2305</v>
      </c>
      <c r="I39" s="291">
        <f>I32-I36</f>
        <v>1894</v>
      </c>
      <c r="J39" s="290">
        <f>J32-J36</f>
        <v>9835</v>
      </c>
      <c r="K39" s="113">
        <f>K32-K36</f>
        <v>3610</v>
      </c>
      <c r="L39" s="290">
        <f>L32-L36</f>
        <v>36</v>
      </c>
      <c r="M39" s="113">
        <f>M32-M36</f>
        <v>0</v>
      </c>
      <c r="N39" s="126">
        <f>N32-N36</f>
        <v>0</v>
      </c>
      <c r="O39" s="113">
        <f>O32-O36</f>
        <v>0</v>
      </c>
      <c r="P39" s="104"/>
      <c r="Q39" s="104"/>
      <c r="R39" s="104"/>
      <c r="S39" s="104"/>
      <c r="T39" s="104"/>
      <c r="U39" s="104"/>
      <c r="V39" s="104"/>
      <c r="W39" s="104"/>
      <c r="X39" s="109"/>
      <c r="Y39" s="109"/>
    </row>
    <row r="40" spans="1:25" ht="15.75" customHeight="1">
      <c r="A40" s="383" t="s">
        <v>86</v>
      </c>
      <c r="B40" s="66" t="s">
        <v>72</v>
      </c>
      <c r="C40" s="69"/>
      <c r="D40" s="69"/>
      <c r="E40" s="16" t="s">
        <v>40</v>
      </c>
      <c r="F40" s="124">
        <v>2888</v>
      </c>
      <c r="G40" s="117">
        <v>3917</v>
      </c>
      <c r="H40" s="288">
        <v>3913</v>
      </c>
      <c r="I40" s="289">
        <v>4688</v>
      </c>
      <c r="J40" s="288">
        <v>2955</v>
      </c>
      <c r="K40" s="117">
        <v>2000</v>
      </c>
      <c r="L40" s="288">
        <v>707</v>
      </c>
      <c r="M40" s="117">
        <v>873</v>
      </c>
      <c r="N40" s="124">
        <v>243</v>
      </c>
      <c r="O40" s="117">
        <v>245</v>
      </c>
      <c r="P40" s="104"/>
      <c r="Q40" s="104"/>
      <c r="R40" s="104"/>
      <c r="S40" s="104"/>
      <c r="T40" s="109"/>
      <c r="U40" s="109"/>
      <c r="V40" s="109"/>
      <c r="W40" s="109"/>
      <c r="X40" s="104"/>
      <c r="Y40" s="104"/>
    </row>
    <row r="41" spans="1:25" ht="15.75" customHeight="1">
      <c r="A41" s="386"/>
      <c r="B41" s="11"/>
      <c r="C41" s="61" t="s">
        <v>73</v>
      </c>
      <c r="D41" s="53"/>
      <c r="E41" s="90"/>
      <c r="F41" s="128">
        <v>1334</v>
      </c>
      <c r="G41" s="130">
        <v>1312</v>
      </c>
      <c r="H41" s="339">
        <v>3634</v>
      </c>
      <c r="I41" s="340">
        <v>3297</v>
      </c>
      <c r="J41" s="219">
        <v>2674</v>
      </c>
      <c r="K41" s="112">
        <v>1889</v>
      </c>
      <c r="L41" s="219">
        <v>0</v>
      </c>
      <c r="M41" s="112">
        <v>0</v>
      </c>
      <c r="N41" s="122">
        <v>76</v>
      </c>
      <c r="O41" s="112">
        <v>76</v>
      </c>
      <c r="P41" s="109"/>
      <c r="Q41" s="109"/>
      <c r="R41" s="109"/>
      <c r="S41" s="109"/>
      <c r="T41" s="109"/>
      <c r="U41" s="109"/>
      <c r="V41" s="109"/>
      <c r="W41" s="109"/>
      <c r="X41" s="104"/>
      <c r="Y41" s="104"/>
    </row>
    <row r="42" spans="1:25" ht="15.75" customHeight="1">
      <c r="A42" s="386"/>
      <c r="B42" s="66" t="s">
        <v>60</v>
      </c>
      <c r="C42" s="69"/>
      <c r="D42" s="69"/>
      <c r="E42" s="16" t="s">
        <v>41</v>
      </c>
      <c r="F42" s="124">
        <v>3767</v>
      </c>
      <c r="G42" s="117">
        <v>3912</v>
      </c>
      <c r="H42" s="288">
        <v>6218</v>
      </c>
      <c r="I42" s="289">
        <v>6582</v>
      </c>
      <c r="J42" s="288">
        <v>4157</v>
      </c>
      <c r="K42" s="117">
        <v>4467</v>
      </c>
      <c r="L42" s="288">
        <v>707</v>
      </c>
      <c r="M42" s="117">
        <v>873</v>
      </c>
      <c r="N42" s="124">
        <v>243</v>
      </c>
      <c r="O42" s="117">
        <v>245</v>
      </c>
      <c r="P42" s="104"/>
      <c r="Q42" s="104"/>
      <c r="R42" s="104"/>
      <c r="S42" s="104"/>
      <c r="T42" s="109"/>
      <c r="U42" s="109"/>
      <c r="V42" s="104"/>
      <c r="W42" s="104"/>
      <c r="X42" s="104"/>
      <c r="Y42" s="104"/>
    </row>
    <row r="43" spans="1:25" ht="15.75" customHeight="1">
      <c r="A43" s="386"/>
      <c r="B43" s="11"/>
      <c r="C43" s="61" t="s">
        <v>74</v>
      </c>
      <c r="D43" s="53"/>
      <c r="E43" s="90"/>
      <c r="F43" s="122">
        <v>2772</v>
      </c>
      <c r="G43" s="112">
        <v>2976</v>
      </c>
      <c r="H43" s="219">
        <v>3211</v>
      </c>
      <c r="I43" s="220">
        <v>3455</v>
      </c>
      <c r="J43" s="339">
        <v>398</v>
      </c>
      <c r="K43" s="130">
        <v>1787</v>
      </c>
      <c r="L43" s="219">
        <v>651</v>
      </c>
      <c r="M43" s="112">
        <v>844</v>
      </c>
      <c r="N43" s="122">
        <v>79</v>
      </c>
      <c r="O43" s="112">
        <v>77</v>
      </c>
      <c r="P43" s="104"/>
      <c r="Q43" s="104"/>
      <c r="R43" s="109"/>
      <c r="S43" s="104"/>
      <c r="T43" s="109"/>
      <c r="U43" s="109"/>
      <c r="V43" s="104"/>
      <c r="W43" s="104"/>
      <c r="X43" s="109"/>
      <c r="Y43" s="109"/>
    </row>
    <row r="44" spans="1:25" ht="15.75" customHeight="1">
      <c r="A44" s="387"/>
      <c r="B44" s="59" t="s">
        <v>71</v>
      </c>
      <c r="C44" s="37"/>
      <c r="D44" s="37"/>
      <c r="E44" s="97" t="s">
        <v>96</v>
      </c>
      <c r="F44" s="123">
        <f>F40-F42</f>
        <v>-879</v>
      </c>
      <c r="G44" s="127">
        <f>G40-G42</f>
        <v>5</v>
      </c>
      <c r="H44" s="286">
        <f>H40-H42</f>
        <v>-2305</v>
      </c>
      <c r="I44" s="287">
        <f>I40-I42</f>
        <v>-1894</v>
      </c>
      <c r="J44" s="286">
        <f>J40-J42</f>
        <v>-1202</v>
      </c>
      <c r="K44" s="127">
        <f>K40-K42</f>
        <v>-2467</v>
      </c>
      <c r="L44" s="286">
        <f>L40-L42</f>
        <v>0</v>
      </c>
      <c r="M44" s="127">
        <f>M40-M42</f>
        <v>0</v>
      </c>
      <c r="N44" s="123">
        <f>N40-N42</f>
        <v>0</v>
      </c>
      <c r="O44" s="127">
        <f>O40-O42</f>
        <v>0</v>
      </c>
      <c r="P44" s="109"/>
      <c r="Q44" s="109"/>
      <c r="R44" s="104"/>
      <c r="S44" s="104"/>
      <c r="T44" s="109"/>
      <c r="U44" s="109"/>
      <c r="V44" s="104"/>
      <c r="W44" s="104"/>
      <c r="X44" s="104"/>
      <c r="Y44" s="104"/>
    </row>
    <row r="45" spans="1:25" ht="15.75" customHeight="1">
      <c r="A45" s="388" t="s">
        <v>79</v>
      </c>
      <c r="B45" s="20" t="s">
        <v>75</v>
      </c>
      <c r="C45" s="9"/>
      <c r="D45" s="9"/>
      <c r="E45" s="98" t="s">
        <v>97</v>
      </c>
      <c r="F45" s="129">
        <f>F39+F44</f>
        <v>1140.9</v>
      </c>
      <c r="G45" s="114">
        <f>G39+G44</f>
        <v>0</v>
      </c>
      <c r="H45" s="294">
        <f>H39+H44</f>
        <v>0</v>
      </c>
      <c r="I45" s="341">
        <f>I39+I44</f>
        <v>0</v>
      </c>
      <c r="J45" s="294">
        <f>J39+J44</f>
        <v>8633</v>
      </c>
      <c r="K45" s="114">
        <f>K39+K44</f>
        <v>1143</v>
      </c>
      <c r="L45" s="294">
        <f>L39+L44</f>
        <v>36</v>
      </c>
      <c r="M45" s="114">
        <f>M39+M44</f>
        <v>0</v>
      </c>
      <c r="N45" s="129">
        <f>N39+N44</f>
        <v>0</v>
      </c>
      <c r="O45" s="114">
        <f>O39+O44</f>
        <v>0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5.75" customHeight="1">
      <c r="A46" s="389"/>
      <c r="B46" s="52" t="s">
        <v>76</v>
      </c>
      <c r="C46" s="53"/>
      <c r="D46" s="53"/>
      <c r="E46" s="53"/>
      <c r="F46" s="128">
        <v>1141</v>
      </c>
      <c r="G46" s="130">
        <v>0</v>
      </c>
      <c r="H46" s="339"/>
      <c r="I46" s="340">
        <v>0</v>
      </c>
      <c r="J46" s="339">
        <v>2002</v>
      </c>
      <c r="K46" s="130">
        <v>292</v>
      </c>
      <c r="L46" s="219">
        <v>36</v>
      </c>
      <c r="M46" s="112">
        <v>0</v>
      </c>
      <c r="N46" s="128">
        <v>0</v>
      </c>
      <c r="O46" s="130">
        <v>0</v>
      </c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ht="15.75" customHeight="1">
      <c r="A47" s="389"/>
      <c r="B47" s="52" t="s">
        <v>77</v>
      </c>
      <c r="C47" s="53"/>
      <c r="D47" s="53"/>
      <c r="E47" s="53"/>
      <c r="F47" s="122">
        <f>F45-F46+0.1</f>
        <v>9.095502129241595E-14</v>
      </c>
      <c r="G47" s="112">
        <v>0</v>
      </c>
      <c r="H47" s="219"/>
      <c r="I47" s="220">
        <v>0</v>
      </c>
      <c r="J47" s="219">
        <v>0</v>
      </c>
      <c r="K47" s="112">
        <v>0</v>
      </c>
      <c r="L47" s="219">
        <v>0</v>
      </c>
      <c r="M47" s="112">
        <v>0</v>
      </c>
      <c r="N47" s="122">
        <v>0</v>
      </c>
      <c r="O47" s="112">
        <v>0</v>
      </c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5.75" customHeight="1">
      <c r="A48" s="390"/>
      <c r="B48" s="59" t="s">
        <v>78</v>
      </c>
      <c r="C48" s="37"/>
      <c r="D48" s="37"/>
      <c r="E48" s="37"/>
      <c r="F48" s="126">
        <v>0</v>
      </c>
      <c r="G48" s="113">
        <v>0</v>
      </c>
      <c r="H48" s="290"/>
      <c r="I48" s="291">
        <v>0</v>
      </c>
      <c r="J48" s="290">
        <v>0</v>
      </c>
      <c r="K48" s="113">
        <v>0</v>
      </c>
      <c r="L48" s="290">
        <v>0</v>
      </c>
      <c r="M48" s="113">
        <v>0</v>
      </c>
      <c r="N48" s="126">
        <v>0</v>
      </c>
      <c r="O48" s="113">
        <v>0</v>
      </c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16" ht="15.75" customHeight="1">
      <c r="A49" s="27" t="s">
        <v>286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25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201" t="s">
        <v>306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271</v>
      </c>
      <c r="B5" s="37"/>
      <c r="C5" s="37"/>
      <c r="D5" s="37"/>
      <c r="K5" s="46"/>
      <c r="O5" s="46" t="s">
        <v>44</v>
      </c>
    </row>
    <row r="6" spans="1:15" ht="15.75" customHeight="1">
      <c r="A6" s="417" t="s">
        <v>45</v>
      </c>
      <c r="B6" s="418"/>
      <c r="C6" s="418"/>
      <c r="D6" s="418"/>
      <c r="E6" s="419"/>
      <c r="F6" s="435"/>
      <c r="G6" s="428"/>
      <c r="H6" s="435"/>
      <c r="I6" s="428"/>
      <c r="J6" s="435"/>
      <c r="K6" s="428"/>
      <c r="L6" s="435"/>
      <c r="M6" s="428"/>
      <c r="N6" s="436"/>
      <c r="O6" s="428"/>
    </row>
    <row r="7" spans="1:15" ht="15.75" customHeight="1">
      <c r="A7" s="420"/>
      <c r="B7" s="421"/>
      <c r="C7" s="421"/>
      <c r="D7" s="421"/>
      <c r="E7" s="422"/>
      <c r="F7" s="300" t="s">
        <v>234</v>
      </c>
      <c r="G7" s="301" t="s">
        <v>1</v>
      </c>
      <c r="H7" s="300" t="s">
        <v>234</v>
      </c>
      <c r="I7" s="301" t="s">
        <v>1</v>
      </c>
      <c r="J7" s="300" t="s">
        <v>234</v>
      </c>
      <c r="K7" s="301" t="s">
        <v>1</v>
      </c>
      <c r="L7" s="300" t="s">
        <v>234</v>
      </c>
      <c r="M7" s="301" t="s">
        <v>1</v>
      </c>
      <c r="N7" s="300" t="s">
        <v>234</v>
      </c>
      <c r="O7" s="301" t="s">
        <v>1</v>
      </c>
    </row>
    <row r="8" spans="1:25" ht="15.75" customHeight="1">
      <c r="A8" s="383" t="s">
        <v>83</v>
      </c>
      <c r="B8" s="47" t="s">
        <v>46</v>
      </c>
      <c r="C8" s="48"/>
      <c r="D8" s="48"/>
      <c r="E8" s="88" t="s">
        <v>37</v>
      </c>
      <c r="F8" s="302"/>
      <c r="G8" s="303"/>
      <c r="H8" s="302"/>
      <c r="I8" s="304"/>
      <c r="J8" s="302"/>
      <c r="K8" s="255"/>
      <c r="L8" s="302"/>
      <c r="M8" s="304"/>
      <c r="N8" s="302"/>
      <c r="O8" s="25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13"/>
      <c r="B9" s="14"/>
      <c r="C9" s="61" t="s">
        <v>47</v>
      </c>
      <c r="D9" s="53"/>
      <c r="E9" s="89" t="s">
        <v>38</v>
      </c>
      <c r="F9" s="305"/>
      <c r="G9" s="272"/>
      <c r="H9" s="305"/>
      <c r="I9" s="306"/>
      <c r="J9" s="305"/>
      <c r="K9" s="256"/>
      <c r="L9" s="305"/>
      <c r="M9" s="306"/>
      <c r="N9" s="305"/>
      <c r="O9" s="256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13"/>
      <c r="B10" s="11"/>
      <c r="C10" s="61" t="s">
        <v>48</v>
      </c>
      <c r="D10" s="53"/>
      <c r="E10" s="89" t="s">
        <v>39</v>
      </c>
      <c r="F10" s="305"/>
      <c r="G10" s="272"/>
      <c r="H10" s="305"/>
      <c r="I10" s="306"/>
      <c r="J10" s="307"/>
      <c r="K10" s="308"/>
      <c r="L10" s="305"/>
      <c r="M10" s="306"/>
      <c r="N10" s="305"/>
      <c r="O10" s="256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13"/>
      <c r="B11" s="66" t="s">
        <v>49</v>
      </c>
      <c r="C11" s="67"/>
      <c r="D11" s="67"/>
      <c r="E11" s="91" t="s">
        <v>40</v>
      </c>
      <c r="F11" s="309"/>
      <c r="G11" s="310"/>
      <c r="H11" s="309"/>
      <c r="I11" s="311"/>
      <c r="J11" s="309"/>
      <c r="K11" s="258"/>
      <c r="L11" s="309"/>
      <c r="M11" s="311"/>
      <c r="N11" s="309"/>
      <c r="O11" s="258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13"/>
      <c r="B12" s="8"/>
      <c r="C12" s="61" t="s">
        <v>50</v>
      </c>
      <c r="D12" s="53"/>
      <c r="E12" s="89" t="s">
        <v>41</v>
      </c>
      <c r="F12" s="305"/>
      <c r="G12" s="272"/>
      <c r="H12" s="309"/>
      <c r="I12" s="306"/>
      <c r="J12" s="309"/>
      <c r="K12" s="256"/>
      <c r="L12" s="305"/>
      <c r="M12" s="306"/>
      <c r="N12" s="305"/>
      <c r="O12" s="256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13"/>
      <c r="B13" s="14"/>
      <c r="C13" s="50" t="s">
        <v>51</v>
      </c>
      <c r="D13" s="68"/>
      <c r="E13" s="92" t="s">
        <v>42</v>
      </c>
      <c r="F13" s="312"/>
      <c r="G13" s="261"/>
      <c r="H13" s="307"/>
      <c r="I13" s="308"/>
      <c r="J13" s="307"/>
      <c r="K13" s="308"/>
      <c r="L13" s="313"/>
      <c r="M13" s="314"/>
      <c r="N13" s="313"/>
      <c r="O13" s="25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13"/>
      <c r="B14" s="52" t="s">
        <v>52</v>
      </c>
      <c r="C14" s="53"/>
      <c r="D14" s="53"/>
      <c r="E14" s="89" t="s">
        <v>276</v>
      </c>
      <c r="F14" s="315">
        <f aca="true" t="shared" si="0" ref="F14:O15">F9-F12</f>
        <v>0</v>
      </c>
      <c r="G14" s="260">
        <f t="shared" si="0"/>
        <v>0</v>
      </c>
      <c r="H14" s="315">
        <f t="shared" si="0"/>
        <v>0</v>
      </c>
      <c r="I14" s="260">
        <f t="shared" si="0"/>
        <v>0</v>
      </c>
      <c r="J14" s="315">
        <f t="shared" si="0"/>
        <v>0</v>
      </c>
      <c r="K14" s="260">
        <f t="shared" si="0"/>
        <v>0</v>
      </c>
      <c r="L14" s="315">
        <f t="shared" si="0"/>
        <v>0</v>
      </c>
      <c r="M14" s="260">
        <f t="shared" si="0"/>
        <v>0</v>
      </c>
      <c r="N14" s="315">
        <f t="shared" si="0"/>
        <v>0</v>
      </c>
      <c r="O14" s="26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13"/>
      <c r="B15" s="52" t="s">
        <v>53</v>
      </c>
      <c r="C15" s="53"/>
      <c r="D15" s="53"/>
      <c r="E15" s="89" t="s">
        <v>288</v>
      </c>
      <c r="F15" s="315">
        <f t="shared" si="0"/>
        <v>0</v>
      </c>
      <c r="G15" s="260">
        <f t="shared" si="0"/>
        <v>0</v>
      </c>
      <c r="H15" s="315">
        <f t="shared" si="0"/>
        <v>0</v>
      </c>
      <c r="I15" s="260">
        <f t="shared" si="0"/>
        <v>0</v>
      </c>
      <c r="J15" s="315">
        <f t="shared" si="0"/>
        <v>0</v>
      </c>
      <c r="K15" s="260">
        <f t="shared" si="0"/>
        <v>0</v>
      </c>
      <c r="L15" s="315">
        <f t="shared" si="0"/>
        <v>0</v>
      </c>
      <c r="M15" s="260">
        <f t="shared" si="0"/>
        <v>0</v>
      </c>
      <c r="N15" s="315">
        <f t="shared" si="0"/>
        <v>0</v>
      </c>
      <c r="O15" s="26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13"/>
      <c r="B16" s="52" t="s">
        <v>54</v>
      </c>
      <c r="C16" s="53"/>
      <c r="D16" s="53"/>
      <c r="E16" s="89" t="s">
        <v>289</v>
      </c>
      <c r="F16" s="312">
        <f aca="true" t="shared" si="1" ref="F16:O16">F8-F11</f>
        <v>0</v>
      </c>
      <c r="G16" s="261">
        <f t="shared" si="1"/>
        <v>0</v>
      </c>
      <c r="H16" s="312">
        <f t="shared" si="1"/>
        <v>0</v>
      </c>
      <c r="I16" s="261">
        <f t="shared" si="1"/>
        <v>0</v>
      </c>
      <c r="J16" s="312">
        <f t="shared" si="1"/>
        <v>0</v>
      </c>
      <c r="K16" s="261">
        <f t="shared" si="1"/>
        <v>0</v>
      </c>
      <c r="L16" s="312">
        <f t="shared" si="1"/>
        <v>0</v>
      </c>
      <c r="M16" s="261">
        <f t="shared" si="1"/>
        <v>0</v>
      </c>
      <c r="N16" s="312">
        <f t="shared" si="1"/>
        <v>0</v>
      </c>
      <c r="O16" s="261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13"/>
      <c r="B17" s="52" t="s">
        <v>55</v>
      </c>
      <c r="C17" s="53"/>
      <c r="D17" s="53"/>
      <c r="E17" s="43"/>
      <c r="F17" s="315"/>
      <c r="G17" s="260"/>
      <c r="H17" s="307"/>
      <c r="I17" s="308"/>
      <c r="J17" s="305"/>
      <c r="K17" s="256"/>
      <c r="L17" s="305"/>
      <c r="M17" s="306"/>
      <c r="N17" s="307"/>
      <c r="O17" s="26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14"/>
      <c r="B18" s="59" t="s">
        <v>56</v>
      </c>
      <c r="C18" s="37"/>
      <c r="D18" s="37"/>
      <c r="E18" s="15"/>
      <c r="F18" s="316"/>
      <c r="G18" s="317"/>
      <c r="H18" s="318"/>
      <c r="I18" s="319"/>
      <c r="J18" s="318"/>
      <c r="K18" s="319"/>
      <c r="L18" s="318"/>
      <c r="M18" s="319"/>
      <c r="N18" s="318"/>
      <c r="O18" s="26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13" t="s">
        <v>84</v>
      </c>
      <c r="B19" s="66" t="s">
        <v>57</v>
      </c>
      <c r="C19" s="69"/>
      <c r="D19" s="69"/>
      <c r="E19" s="93"/>
      <c r="F19" s="320"/>
      <c r="G19" s="321"/>
      <c r="H19" s="322"/>
      <c r="I19" s="323"/>
      <c r="J19" s="322"/>
      <c r="K19" s="265"/>
      <c r="L19" s="322"/>
      <c r="M19" s="323"/>
      <c r="N19" s="322"/>
      <c r="O19" s="265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13"/>
      <c r="B20" s="13"/>
      <c r="C20" s="61" t="s">
        <v>58</v>
      </c>
      <c r="D20" s="53"/>
      <c r="E20" s="89"/>
      <c r="F20" s="315"/>
      <c r="G20" s="260"/>
      <c r="H20" s="305"/>
      <c r="I20" s="306"/>
      <c r="J20" s="305"/>
      <c r="K20" s="308"/>
      <c r="L20" s="305"/>
      <c r="M20" s="306"/>
      <c r="N20" s="305"/>
      <c r="O20" s="256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13"/>
      <c r="B21" s="26" t="s">
        <v>59</v>
      </c>
      <c r="C21" s="67"/>
      <c r="D21" s="67"/>
      <c r="E21" s="91" t="s">
        <v>290</v>
      </c>
      <c r="F21" s="324"/>
      <c r="G21" s="325"/>
      <c r="H21" s="309"/>
      <c r="I21" s="311"/>
      <c r="J21" s="309"/>
      <c r="K21" s="258"/>
      <c r="L21" s="309"/>
      <c r="M21" s="311"/>
      <c r="N21" s="309"/>
      <c r="O21" s="258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13"/>
      <c r="B22" s="66" t="s">
        <v>60</v>
      </c>
      <c r="C22" s="69"/>
      <c r="D22" s="69"/>
      <c r="E22" s="93" t="s">
        <v>291</v>
      </c>
      <c r="F22" s="320"/>
      <c r="G22" s="321"/>
      <c r="H22" s="322"/>
      <c r="I22" s="323"/>
      <c r="J22" s="322"/>
      <c r="K22" s="265"/>
      <c r="L22" s="322"/>
      <c r="M22" s="323"/>
      <c r="N22" s="322"/>
      <c r="O22" s="265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13"/>
      <c r="B23" s="8" t="s">
        <v>61</v>
      </c>
      <c r="C23" s="50" t="s">
        <v>62</v>
      </c>
      <c r="D23" s="68"/>
      <c r="E23" s="92"/>
      <c r="F23" s="312"/>
      <c r="G23" s="261"/>
      <c r="H23" s="313"/>
      <c r="I23" s="314"/>
      <c r="J23" s="313"/>
      <c r="K23" s="259"/>
      <c r="L23" s="313"/>
      <c r="M23" s="314"/>
      <c r="N23" s="313"/>
      <c r="O23" s="25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13"/>
      <c r="B24" s="52" t="s">
        <v>292</v>
      </c>
      <c r="C24" s="53"/>
      <c r="D24" s="53"/>
      <c r="E24" s="89" t="s">
        <v>293</v>
      </c>
      <c r="F24" s="315">
        <f aca="true" t="shared" si="2" ref="F24:O24">F21-F22</f>
        <v>0</v>
      </c>
      <c r="G24" s="260">
        <f t="shared" si="2"/>
        <v>0</v>
      </c>
      <c r="H24" s="315">
        <f t="shared" si="2"/>
        <v>0</v>
      </c>
      <c r="I24" s="260">
        <f t="shared" si="2"/>
        <v>0</v>
      </c>
      <c r="J24" s="315">
        <f t="shared" si="2"/>
        <v>0</v>
      </c>
      <c r="K24" s="260">
        <f t="shared" si="2"/>
        <v>0</v>
      </c>
      <c r="L24" s="315">
        <f t="shared" si="2"/>
        <v>0</v>
      </c>
      <c r="M24" s="260">
        <f t="shared" si="2"/>
        <v>0</v>
      </c>
      <c r="N24" s="315">
        <f t="shared" si="2"/>
        <v>0</v>
      </c>
      <c r="O24" s="260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13"/>
      <c r="B25" s="99" t="s">
        <v>63</v>
      </c>
      <c r="C25" s="68"/>
      <c r="D25" s="68"/>
      <c r="E25" s="415" t="s">
        <v>294</v>
      </c>
      <c r="F25" s="433"/>
      <c r="G25" s="391"/>
      <c r="H25" s="431"/>
      <c r="I25" s="391"/>
      <c r="J25" s="431"/>
      <c r="K25" s="391"/>
      <c r="L25" s="431"/>
      <c r="M25" s="391"/>
      <c r="N25" s="431"/>
      <c r="O25" s="39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13"/>
      <c r="B26" s="26" t="s">
        <v>64</v>
      </c>
      <c r="C26" s="67"/>
      <c r="D26" s="67"/>
      <c r="E26" s="416"/>
      <c r="F26" s="434"/>
      <c r="G26" s="392"/>
      <c r="H26" s="432"/>
      <c r="I26" s="392"/>
      <c r="J26" s="432"/>
      <c r="K26" s="392"/>
      <c r="L26" s="432"/>
      <c r="M26" s="392"/>
      <c r="N26" s="432"/>
      <c r="O26" s="39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14"/>
      <c r="B27" s="59" t="s">
        <v>295</v>
      </c>
      <c r="C27" s="37"/>
      <c r="D27" s="37"/>
      <c r="E27" s="94" t="s">
        <v>296</v>
      </c>
      <c r="F27" s="326">
        <f aca="true" t="shared" si="3" ref="F27:O27">F24+F25</f>
        <v>0</v>
      </c>
      <c r="G27" s="266">
        <f t="shared" si="3"/>
        <v>0</v>
      </c>
      <c r="H27" s="326">
        <f t="shared" si="3"/>
        <v>0</v>
      </c>
      <c r="I27" s="266">
        <f t="shared" si="3"/>
        <v>0</v>
      </c>
      <c r="J27" s="326">
        <f t="shared" si="3"/>
        <v>0</v>
      </c>
      <c r="K27" s="266">
        <f t="shared" si="3"/>
        <v>0</v>
      </c>
      <c r="L27" s="326">
        <f t="shared" si="3"/>
        <v>0</v>
      </c>
      <c r="M27" s="266">
        <f t="shared" si="3"/>
        <v>0</v>
      </c>
      <c r="N27" s="326">
        <f t="shared" si="3"/>
        <v>0</v>
      </c>
      <c r="O27" s="26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297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93" t="s">
        <v>65</v>
      </c>
      <c r="B30" s="394"/>
      <c r="C30" s="394"/>
      <c r="D30" s="394"/>
      <c r="E30" s="395"/>
      <c r="F30" s="399" t="s">
        <v>302</v>
      </c>
      <c r="G30" s="400"/>
      <c r="H30" s="399" t="s">
        <v>303</v>
      </c>
      <c r="I30" s="400"/>
      <c r="J30" s="399" t="s">
        <v>304</v>
      </c>
      <c r="K30" s="400"/>
      <c r="L30" s="429"/>
      <c r="M30" s="430"/>
      <c r="N30" s="429"/>
      <c r="O30" s="430"/>
      <c r="P30" s="110"/>
      <c r="Q30" s="72"/>
      <c r="R30" s="110"/>
      <c r="S30" s="72"/>
      <c r="T30" s="110"/>
      <c r="U30" s="72"/>
      <c r="V30" s="110"/>
      <c r="W30" s="72"/>
      <c r="X30" s="110"/>
      <c r="Y30" s="72"/>
    </row>
    <row r="31" spans="1:25" ht="15.75" customHeight="1">
      <c r="A31" s="396"/>
      <c r="B31" s="397"/>
      <c r="C31" s="397"/>
      <c r="D31" s="397"/>
      <c r="E31" s="398"/>
      <c r="F31" s="139" t="s">
        <v>234</v>
      </c>
      <c r="G31" s="74" t="s">
        <v>1</v>
      </c>
      <c r="H31" s="139" t="s">
        <v>234</v>
      </c>
      <c r="I31" s="74" t="s">
        <v>1</v>
      </c>
      <c r="J31" s="139" t="s">
        <v>234</v>
      </c>
      <c r="K31" s="75" t="s">
        <v>1</v>
      </c>
      <c r="L31" s="300" t="s">
        <v>234</v>
      </c>
      <c r="M31" s="327" t="s">
        <v>1</v>
      </c>
      <c r="N31" s="300" t="s">
        <v>234</v>
      </c>
      <c r="O31" s="328" t="s">
        <v>1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1:25" ht="15.75" customHeight="1">
      <c r="A32" s="383" t="s">
        <v>85</v>
      </c>
      <c r="B32" s="47" t="s">
        <v>46</v>
      </c>
      <c r="C32" s="48"/>
      <c r="D32" s="48"/>
      <c r="E32" s="16" t="s">
        <v>37</v>
      </c>
      <c r="F32" s="124">
        <v>126</v>
      </c>
      <c r="G32" s="116">
        <v>124</v>
      </c>
      <c r="H32" s="280">
        <v>1175</v>
      </c>
      <c r="I32" s="116">
        <v>1227</v>
      </c>
      <c r="J32" s="254">
        <v>646</v>
      </c>
      <c r="K32" s="116">
        <v>534</v>
      </c>
      <c r="L32" s="322"/>
      <c r="M32" s="329"/>
      <c r="N32" s="302"/>
      <c r="O32" s="330"/>
      <c r="P32" s="104"/>
      <c r="Q32" s="104"/>
      <c r="R32" s="104"/>
      <c r="S32" s="104"/>
      <c r="T32" s="109"/>
      <c r="U32" s="109"/>
      <c r="V32" s="104"/>
      <c r="W32" s="104"/>
      <c r="X32" s="109"/>
      <c r="Y32" s="109"/>
    </row>
    <row r="33" spans="1:25" ht="15.75" customHeight="1">
      <c r="A33" s="384"/>
      <c r="B33" s="14"/>
      <c r="C33" s="50" t="s">
        <v>66</v>
      </c>
      <c r="D33" s="68"/>
      <c r="E33" s="95"/>
      <c r="F33" s="121">
        <v>24</v>
      </c>
      <c r="G33" s="106">
        <v>26</v>
      </c>
      <c r="H33" s="284">
        <v>358</v>
      </c>
      <c r="I33" s="106">
        <f>373-1</f>
        <v>372</v>
      </c>
      <c r="J33" s="121">
        <v>461</v>
      </c>
      <c r="K33" s="106">
        <v>253</v>
      </c>
      <c r="L33" s="313"/>
      <c r="M33" s="273"/>
      <c r="N33" s="313"/>
      <c r="O33" s="261"/>
      <c r="P33" s="104"/>
      <c r="Q33" s="104"/>
      <c r="R33" s="104"/>
      <c r="S33" s="104"/>
      <c r="T33" s="109"/>
      <c r="U33" s="109"/>
      <c r="V33" s="104"/>
      <c r="W33" s="104"/>
      <c r="X33" s="109"/>
      <c r="Y33" s="109"/>
    </row>
    <row r="34" spans="1:25" ht="15.75" customHeight="1">
      <c r="A34" s="384"/>
      <c r="B34" s="14"/>
      <c r="C34" s="12"/>
      <c r="D34" s="61" t="s">
        <v>67</v>
      </c>
      <c r="E34" s="90"/>
      <c r="F34" s="122">
        <v>24</v>
      </c>
      <c r="G34" s="112">
        <v>26</v>
      </c>
      <c r="H34" s="219">
        <v>358</v>
      </c>
      <c r="I34" s="112">
        <f>373-1</f>
        <v>372</v>
      </c>
      <c r="J34" s="122">
        <v>459</v>
      </c>
      <c r="K34" s="112">
        <v>253</v>
      </c>
      <c r="L34" s="305"/>
      <c r="M34" s="272"/>
      <c r="N34" s="305"/>
      <c r="O34" s="260"/>
      <c r="P34" s="104"/>
      <c r="Q34" s="104"/>
      <c r="R34" s="104"/>
      <c r="S34" s="104"/>
      <c r="T34" s="109"/>
      <c r="U34" s="109"/>
      <c r="V34" s="104"/>
      <c r="W34" s="104"/>
      <c r="X34" s="109"/>
      <c r="Y34" s="109"/>
    </row>
    <row r="35" spans="1:25" ht="15.75" customHeight="1">
      <c r="A35" s="384"/>
      <c r="B35" s="11"/>
      <c r="C35" s="31" t="s">
        <v>68</v>
      </c>
      <c r="D35" s="67"/>
      <c r="E35" s="96"/>
      <c r="F35" s="125">
        <v>102</v>
      </c>
      <c r="G35" s="111">
        <v>99</v>
      </c>
      <c r="H35" s="282">
        <v>817</v>
      </c>
      <c r="I35" s="111">
        <v>855</v>
      </c>
      <c r="J35" s="128">
        <v>185</v>
      </c>
      <c r="K35" s="130">
        <v>281</v>
      </c>
      <c r="L35" s="309"/>
      <c r="M35" s="310"/>
      <c r="N35" s="309"/>
      <c r="O35" s="325"/>
      <c r="P35" s="104"/>
      <c r="Q35" s="104"/>
      <c r="R35" s="104"/>
      <c r="S35" s="104"/>
      <c r="T35" s="109"/>
      <c r="U35" s="109"/>
      <c r="V35" s="104"/>
      <c r="W35" s="104"/>
      <c r="X35" s="109"/>
      <c r="Y35" s="109"/>
    </row>
    <row r="36" spans="1:25" ht="15.75" customHeight="1">
      <c r="A36" s="384"/>
      <c r="B36" s="66" t="s">
        <v>49</v>
      </c>
      <c r="C36" s="69"/>
      <c r="D36" s="69"/>
      <c r="E36" s="16" t="s">
        <v>38</v>
      </c>
      <c r="F36" s="124">
        <v>126</v>
      </c>
      <c r="G36" s="117">
        <v>124</v>
      </c>
      <c r="H36" s="288">
        <v>1175</v>
      </c>
      <c r="I36" s="117">
        <v>1189</v>
      </c>
      <c r="J36" s="124">
        <v>282</v>
      </c>
      <c r="K36" s="117">
        <v>153</v>
      </c>
      <c r="L36" s="322"/>
      <c r="M36" s="329"/>
      <c r="N36" s="322"/>
      <c r="O36" s="321"/>
      <c r="P36" s="104"/>
      <c r="Q36" s="104"/>
      <c r="R36" s="104"/>
      <c r="S36" s="104"/>
      <c r="T36" s="104"/>
      <c r="U36" s="104"/>
      <c r="V36" s="104"/>
      <c r="W36" s="104"/>
      <c r="X36" s="109"/>
      <c r="Y36" s="109"/>
    </row>
    <row r="37" spans="1:25" ht="15.75" customHeight="1">
      <c r="A37" s="384"/>
      <c r="B37" s="14"/>
      <c r="C37" s="61" t="s">
        <v>69</v>
      </c>
      <c r="D37" s="53"/>
      <c r="E37" s="90"/>
      <c r="F37" s="122">
        <v>115</v>
      </c>
      <c r="G37" s="112">
        <v>113</v>
      </c>
      <c r="H37" s="219">
        <v>1168</v>
      </c>
      <c r="I37" s="112">
        <v>1178</v>
      </c>
      <c r="J37" s="122">
        <v>250</v>
      </c>
      <c r="K37" s="112">
        <v>113</v>
      </c>
      <c r="L37" s="305"/>
      <c r="M37" s="272"/>
      <c r="N37" s="305"/>
      <c r="O37" s="260"/>
      <c r="P37" s="104"/>
      <c r="Q37" s="104"/>
      <c r="R37" s="104"/>
      <c r="S37" s="104"/>
      <c r="T37" s="104"/>
      <c r="U37" s="104"/>
      <c r="V37" s="104"/>
      <c r="W37" s="104"/>
      <c r="X37" s="109"/>
      <c r="Y37" s="109"/>
    </row>
    <row r="38" spans="1:25" ht="15.75" customHeight="1">
      <c r="A38" s="384"/>
      <c r="B38" s="11"/>
      <c r="C38" s="61" t="s">
        <v>70</v>
      </c>
      <c r="D38" s="53"/>
      <c r="E38" s="90"/>
      <c r="F38" s="122">
        <v>11</v>
      </c>
      <c r="G38" s="112">
        <v>11</v>
      </c>
      <c r="H38" s="219">
        <v>7</v>
      </c>
      <c r="I38" s="112">
        <v>11</v>
      </c>
      <c r="J38" s="122">
        <v>32</v>
      </c>
      <c r="K38" s="112">
        <v>40</v>
      </c>
      <c r="L38" s="305"/>
      <c r="M38" s="272"/>
      <c r="N38" s="305"/>
      <c r="O38" s="260"/>
      <c r="P38" s="104"/>
      <c r="Q38" s="104"/>
      <c r="R38" s="109"/>
      <c r="S38" s="109"/>
      <c r="T38" s="104"/>
      <c r="U38" s="104"/>
      <c r="V38" s="104"/>
      <c r="W38" s="104"/>
      <c r="X38" s="109"/>
      <c r="Y38" s="109"/>
    </row>
    <row r="39" spans="1:25" ht="15.75" customHeight="1">
      <c r="A39" s="385"/>
      <c r="B39" s="6" t="s">
        <v>71</v>
      </c>
      <c r="C39" s="7"/>
      <c r="D39" s="7"/>
      <c r="E39" s="97" t="s">
        <v>298</v>
      </c>
      <c r="F39" s="126">
        <f>F32-F36</f>
        <v>0</v>
      </c>
      <c r="G39" s="113">
        <f>G32-G36</f>
        <v>0</v>
      </c>
      <c r="H39" s="290">
        <f>H32-H36</f>
        <v>0</v>
      </c>
      <c r="I39" s="113">
        <f>I32-I36</f>
        <v>38</v>
      </c>
      <c r="J39" s="126">
        <f aca="true" t="shared" si="4" ref="J39:O39">J32-J36</f>
        <v>364</v>
      </c>
      <c r="K39" s="113">
        <f t="shared" si="4"/>
        <v>381</v>
      </c>
      <c r="L39" s="326">
        <f t="shared" si="4"/>
        <v>0</v>
      </c>
      <c r="M39" s="266">
        <f t="shared" si="4"/>
        <v>0</v>
      </c>
      <c r="N39" s="326">
        <f t="shared" si="4"/>
        <v>0</v>
      </c>
      <c r="O39" s="266">
        <f t="shared" si="4"/>
        <v>0</v>
      </c>
      <c r="P39" s="104"/>
      <c r="Q39" s="104"/>
      <c r="R39" s="104"/>
      <c r="S39" s="104"/>
      <c r="T39" s="104"/>
      <c r="U39" s="104"/>
      <c r="V39" s="104"/>
      <c r="W39" s="104"/>
      <c r="X39" s="109"/>
      <c r="Y39" s="109"/>
    </row>
    <row r="40" spans="1:25" ht="15.75" customHeight="1">
      <c r="A40" s="383" t="s">
        <v>86</v>
      </c>
      <c r="B40" s="66" t="s">
        <v>72</v>
      </c>
      <c r="C40" s="69"/>
      <c r="D40" s="69"/>
      <c r="E40" s="16" t="s">
        <v>40</v>
      </c>
      <c r="F40" s="124">
        <v>170</v>
      </c>
      <c r="G40" s="117">
        <v>169</v>
      </c>
      <c r="H40" s="288">
        <v>333</v>
      </c>
      <c r="I40" s="117">
        <v>392</v>
      </c>
      <c r="J40" s="331">
        <v>0</v>
      </c>
      <c r="K40" s="117">
        <v>0</v>
      </c>
      <c r="L40" s="322"/>
      <c r="M40" s="329"/>
      <c r="N40" s="322"/>
      <c r="O40" s="321"/>
      <c r="P40" s="104"/>
      <c r="Q40" s="104"/>
      <c r="R40" s="104"/>
      <c r="S40" s="104"/>
      <c r="T40" s="109"/>
      <c r="U40" s="109"/>
      <c r="V40" s="109"/>
      <c r="W40" s="109"/>
      <c r="X40" s="104"/>
      <c r="Y40" s="104"/>
    </row>
    <row r="41" spans="1:25" ht="15.75" customHeight="1">
      <c r="A41" s="386"/>
      <c r="B41" s="11"/>
      <c r="C41" s="61" t="s">
        <v>73</v>
      </c>
      <c r="D41" s="53"/>
      <c r="E41" s="90"/>
      <c r="F41" s="128">
        <v>58</v>
      </c>
      <c r="G41" s="130">
        <v>51</v>
      </c>
      <c r="H41" s="339">
        <v>219</v>
      </c>
      <c r="I41" s="130">
        <v>326</v>
      </c>
      <c r="J41" s="122">
        <v>0</v>
      </c>
      <c r="K41" s="112">
        <v>0</v>
      </c>
      <c r="L41" s="305"/>
      <c r="M41" s="272"/>
      <c r="N41" s="305"/>
      <c r="O41" s="260"/>
      <c r="P41" s="109"/>
      <c r="Q41" s="109"/>
      <c r="R41" s="109"/>
      <c r="S41" s="109"/>
      <c r="T41" s="109"/>
      <c r="U41" s="109"/>
      <c r="V41" s="109"/>
      <c r="W41" s="109"/>
      <c r="X41" s="104"/>
      <c r="Y41" s="104"/>
    </row>
    <row r="42" spans="1:25" ht="15.75" customHeight="1">
      <c r="A42" s="386"/>
      <c r="B42" s="66" t="s">
        <v>60</v>
      </c>
      <c r="C42" s="69"/>
      <c r="D42" s="69"/>
      <c r="E42" s="16" t="s">
        <v>41</v>
      </c>
      <c r="F42" s="124">
        <v>170</v>
      </c>
      <c r="G42" s="117">
        <v>169</v>
      </c>
      <c r="H42" s="288">
        <v>333</v>
      </c>
      <c r="I42" s="117">
        <v>430</v>
      </c>
      <c r="J42" s="124">
        <v>364</v>
      </c>
      <c r="K42" s="117">
        <v>381</v>
      </c>
      <c r="L42" s="322"/>
      <c r="M42" s="329"/>
      <c r="N42" s="322"/>
      <c r="O42" s="321"/>
      <c r="P42" s="104"/>
      <c r="Q42" s="104"/>
      <c r="R42" s="104"/>
      <c r="S42" s="104"/>
      <c r="T42" s="109"/>
      <c r="U42" s="109"/>
      <c r="V42" s="104"/>
      <c r="W42" s="104"/>
      <c r="X42" s="104"/>
      <c r="Y42" s="104"/>
    </row>
    <row r="43" spans="1:25" ht="15.75" customHeight="1">
      <c r="A43" s="386"/>
      <c r="B43" s="11"/>
      <c r="C43" s="61" t="s">
        <v>74</v>
      </c>
      <c r="D43" s="53"/>
      <c r="E43" s="90"/>
      <c r="F43" s="122">
        <v>39</v>
      </c>
      <c r="G43" s="112">
        <v>39</v>
      </c>
      <c r="H43" s="219">
        <v>15</v>
      </c>
      <c r="I43" s="112">
        <v>23</v>
      </c>
      <c r="J43" s="128">
        <v>364</v>
      </c>
      <c r="K43" s="130">
        <v>381</v>
      </c>
      <c r="L43" s="305"/>
      <c r="M43" s="272"/>
      <c r="N43" s="305"/>
      <c r="O43" s="260"/>
      <c r="P43" s="104"/>
      <c r="Q43" s="104"/>
      <c r="R43" s="109"/>
      <c r="S43" s="104"/>
      <c r="T43" s="109"/>
      <c r="U43" s="109"/>
      <c r="V43" s="104"/>
      <c r="W43" s="104"/>
      <c r="X43" s="109"/>
      <c r="Y43" s="109"/>
    </row>
    <row r="44" spans="1:25" ht="15.75" customHeight="1">
      <c r="A44" s="387"/>
      <c r="B44" s="59" t="s">
        <v>71</v>
      </c>
      <c r="C44" s="37"/>
      <c r="D44" s="37"/>
      <c r="E44" s="97" t="s">
        <v>299</v>
      </c>
      <c r="F44" s="123">
        <f>F40-F42</f>
        <v>0</v>
      </c>
      <c r="G44" s="127">
        <f>G40-G42</f>
        <v>0</v>
      </c>
      <c r="H44" s="286">
        <f>H40-H42</f>
        <v>0</v>
      </c>
      <c r="I44" s="127">
        <f>I40-I42</f>
        <v>-38</v>
      </c>
      <c r="J44" s="123">
        <f aca="true" t="shared" si="5" ref="J44:O44">J40-J42</f>
        <v>-364</v>
      </c>
      <c r="K44" s="127">
        <f t="shared" si="5"/>
        <v>-381</v>
      </c>
      <c r="L44" s="316">
        <f t="shared" si="5"/>
        <v>0</v>
      </c>
      <c r="M44" s="317">
        <f t="shared" si="5"/>
        <v>0</v>
      </c>
      <c r="N44" s="316">
        <f t="shared" si="5"/>
        <v>0</v>
      </c>
      <c r="O44" s="317">
        <f t="shared" si="5"/>
        <v>0</v>
      </c>
      <c r="P44" s="109"/>
      <c r="Q44" s="109"/>
      <c r="R44" s="104"/>
      <c r="S44" s="104"/>
      <c r="T44" s="109"/>
      <c r="U44" s="109"/>
      <c r="V44" s="104"/>
      <c r="W44" s="104"/>
      <c r="X44" s="104"/>
      <c r="Y44" s="104"/>
    </row>
    <row r="45" spans="1:25" ht="15.75" customHeight="1">
      <c r="A45" s="388" t="s">
        <v>79</v>
      </c>
      <c r="B45" s="20" t="s">
        <v>75</v>
      </c>
      <c r="C45" s="9"/>
      <c r="D45" s="9"/>
      <c r="E45" s="98" t="s">
        <v>300</v>
      </c>
      <c r="F45" s="129">
        <f>F39+F44</f>
        <v>0</v>
      </c>
      <c r="G45" s="114">
        <f>G39+G44</f>
        <v>0</v>
      </c>
      <c r="H45" s="294">
        <f>H39+H44</f>
        <v>0</v>
      </c>
      <c r="I45" s="114">
        <f>I39+I44</f>
        <v>0</v>
      </c>
      <c r="J45" s="129">
        <f aca="true" t="shared" si="6" ref="J45:O45">J39+J44</f>
        <v>0</v>
      </c>
      <c r="K45" s="114">
        <f t="shared" si="6"/>
        <v>0</v>
      </c>
      <c r="L45" s="332">
        <f t="shared" si="6"/>
        <v>0</v>
      </c>
      <c r="M45" s="333">
        <f t="shared" si="6"/>
        <v>0</v>
      </c>
      <c r="N45" s="332">
        <f t="shared" si="6"/>
        <v>0</v>
      </c>
      <c r="O45" s="333">
        <f t="shared" si="6"/>
        <v>0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5.75" customHeight="1">
      <c r="A46" s="389"/>
      <c r="B46" s="52" t="s">
        <v>76</v>
      </c>
      <c r="C46" s="53"/>
      <c r="D46" s="53"/>
      <c r="E46" s="53"/>
      <c r="F46" s="128">
        <v>0</v>
      </c>
      <c r="G46" s="130">
        <v>0</v>
      </c>
      <c r="H46" s="339"/>
      <c r="I46" s="130">
        <v>0</v>
      </c>
      <c r="J46" s="128">
        <v>0</v>
      </c>
      <c r="K46" s="130">
        <v>0</v>
      </c>
      <c r="L46" s="305"/>
      <c r="M46" s="272"/>
      <c r="N46" s="334"/>
      <c r="O46" s="262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ht="15.75" customHeight="1">
      <c r="A47" s="389"/>
      <c r="B47" s="52" t="s">
        <v>77</v>
      </c>
      <c r="C47" s="53"/>
      <c r="D47" s="53"/>
      <c r="E47" s="53"/>
      <c r="F47" s="122">
        <v>0</v>
      </c>
      <c r="G47" s="112">
        <v>0</v>
      </c>
      <c r="H47" s="219"/>
      <c r="I47" s="112">
        <v>0</v>
      </c>
      <c r="J47" s="122">
        <v>0</v>
      </c>
      <c r="K47" s="112">
        <v>0</v>
      </c>
      <c r="L47" s="305"/>
      <c r="M47" s="272"/>
      <c r="N47" s="305"/>
      <c r="O47" s="260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5.75" customHeight="1">
      <c r="A48" s="390"/>
      <c r="B48" s="59" t="s">
        <v>78</v>
      </c>
      <c r="C48" s="37"/>
      <c r="D48" s="37"/>
      <c r="E48" s="37"/>
      <c r="F48" s="126">
        <v>0</v>
      </c>
      <c r="G48" s="113">
        <v>0</v>
      </c>
      <c r="H48" s="290"/>
      <c r="I48" s="113">
        <v>0</v>
      </c>
      <c r="J48" s="126">
        <v>0</v>
      </c>
      <c r="K48" s="113">
        <v>0</v>
      </c>
      <c r="L48" s="335"/>
      <c r="M48" s="277"/>
      <c r="N48" s="335"/>
      <c r="O48" s="266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16" ht="15.75" customHeight="1">
      <c r="A49" s="27" t="s">
        <v>301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73" t="s">
        <v>0</v>
      </c>
      <c r="B1" s="373"/>
      <c r="C1" s="373"/>
      <c r="D1" s="373"/>
      <c r="E1" s="201" t="s">
        <v>306</v>
      </c>
      <c r="F1" s="2"/>
      <c r="AA1" s="372" t="s">
        <v>125</v>
      </c>
      <c r="AB1" s="372"/>
    </row>
    <row r="2" spans="27:37" ht="13.5">
      <c r="AA2" s="364" t="s">
        <v>102</v>
      </c>
      <c r="AB2" s="364"/>
      <c r="AC2" s="369" t="s">
        <v>103</v>
      </c>
      <c r="AD2" s="365" t="s">
        <v>104</v>
      </c>
      <c r="AE2" s="366"/>
      <c r="AF2" s="367"/>
      <c r="AG2" s="364" t="s">
        <v>105</v>
      </c>
      <c r="AH2" s="364" t="s">
        <v>106</v>
      </c>
      <c r="AI2" s="364" t="s">
        <v>107</v>
      </c>
      <c r="AJ2" s="364" t="s">
        <v>108</v>
      </c>
      <c r="AK2" s="364" t="s">
        <v>109</v>
      </c>
    </row>
    <row r="3" spans="1:37" ht="14.25">
      <c r="A3" s="22" t="s">
        <v>126</v>
      </c>
      <c r="AA3" s="364"/>
      <c r="AB3" s="364"/>
      <c r="AC3" s="371"/>
      <c r="AD3" s="132"/>
      <c r="AE3" s="131" t="s">
        <v>122</v>
      </c>
      <c r="AF3" s="131" t="s">
        <v>123</v>
      </c>
      <c r="AG3" s="364"/>
      <c r="AH3" s="364"/>
      <c r="AI3" s="364"/>
      <c r="AJ3" s="364"/>
      <c r="AK3" s="364"/>
    </row>
    <row r="4" spans="27:38" ht="13.5">
      <c r="AA4" s="133" t="str">
        <f>E1</f>
        <v>福岡市</v>
      </c>
      <c r="AB4" s="133" t="s">
        <v>127</v>
      </c>
      <c r="AC4" s="134">
        <f>SUM(F22)</f>
        <v>791138</v>
      </c>
      <c r="AD4" s="134">
        <f>F9</f>
        <v>282136</v>
      </c>
      <c r="AE4" s="134">
        <f>F10</f>
        <v>129235</v>
      </c>
      <c r="AF4" s="134">
        <f>F13</f>
        <v>108866</v>
      </c>
      <c r="AG4" s="134">
        <f>F14</f>
        <v>6208</v>
      </c>
      <c r="AH4" s="134">
        <f>F15</f>
        <v>29840</v>
      </c>
      <c r="AI4" s="134">
        <f>F17</f>
        <v>135944</v>
      </c>
      <c r="AJ4" s="134">
        <f>F20</f>
        <v>77880</v>
      </c>
      <c r="AK4" s="134">
        <f>F21</f>
        <v>202683</v>
      </c>
      <c r="AL4" s="135"/>
    </row>
    <row r="5" spans="1:37" ht="14.25">
      <c r="A5" s="21" t="s">
        <v>235</v>
      </c>
      <c r="E5" s="3"/>
      <c r="AA5" s="133" t="str">
        <f>E1</f>
        <v>福岡市</v>
      </c>
      <c r="AB5" s="133" t="s">
        <v>111</v>
      </c>
      <c r="AC5" s="136"/>
      <c r="AD5" s="136">
        <f>G9</f>
        <v>35.66204631808863</v>
      </c>
      <c r="AE5" s="136">
        <f>G10</f>
        <v>16.335329613796834</v>
      </c>
      <c r="AF5" s="136">
        <f>G13</f>
        <v>13.760683976752475</v>
      </c>
      <c r="AG5" s="136">
        <f>G14</f>
        <v>0.7846924303977308</v>
      </c>
      <c r="AH5" s="136">
        <f>G15</f>
        <v>3.771781914154041</v>
      </c>
      <c r="AI5" s="136">
        <f>G17</f>
        <v>17.183348543490517</v>
      </c>
      <c r="AJ5" s="136">
        <f>G20</f>
        <v>9.84404743546638</v>
      </c>
      <c r="AK5" s="136">
        <f>G21</f>
        <v>25.61917137086071</v>
      </c>
    </row>
    <row r="6" spans="1:37" ht="14.25">
      <c r="A6" s="3"/>
      <c r="G6" s="377" t="s">
        <v>128</v>
      </c>
      <c r="H6" s="378"/>
      <c r="I6" s="378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AA6" s="133" t="str">
        <f>E1</f>
        <v>福岡市</v>
      </c>
      <c r="AB6" s="133" t="s">
        <v>112</v>
      </c>
      <c r="AC6" s="136">
        <f>SUM(I22)</f>
        <v>0.606714167812239</v>
      </c>
      <c r="AD6" s="136">
        <f>I9</f>
        <v>2.17950296612317</v>
      </c>
      <c r="AE6" s="136">
        <f>I10</f>
        <v>3.354099855247483</v>
      </c>
      <c r="AF6" s="136">
        <f>I13</f>
        <v>1.4254304240888471</v>
      </c>
      <c r="AG6" s="136">
        <f>I14</f>
        <v>-9.675541975847523</v>
      </c>
      <c r="AH6" s="136">
        <f>I15</f>
        <v>-14.094887148779367</v>
      </c>
      <c r="AI6" s="136">
        <f>I17</f>
        <v>-0.6395310592827053</v>
      </c>
      <c r="AJ6" s="136">
        <f>I20</f>
        <v>0.2329502310197018</v>
      </c>
      <c r="AK6" s="136">
        <f>I21</f>
        <v>1.3648139071986476</v>
      </c>
    </row>
    <row r="7" spans="1:25" ht="27" customHeight="1">
      <c r="A7" s="19"/>
      <c r="B7" s="5"/>
      <c r="C7" s="5"/>
      <c r="D7" s="5"/>
      <c r="E7" s="23"/>
      <c r="F7" s="62" t="s">
        <v>236</v>
      </c>
      <c r="G7" s="63"/>
      <c r="H7" s="231" t="s">
        <v>1</v>
      </c>
      <c r="I7" s="142" t="s">
        <v>21</v>
      </c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6.5" customHeight="1">
      <c r="A8" s="6"/>
      <c r="B8" s="7"/>
      <c r="C8" s="7"/>
      <c r="D8" s="7"/>
      <c r="E8" s="24"/>
      <c r="F8" s="28" t="s">
        <v>129</v>
      </c>
      <c r="G8" s="29" t="s">
        <v>2</v>
      </c>
      <c r="H8" s="232"/>
      <c r="I8" s="18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29" ht="18" customHeight="1">
      <c r="A9" s="374" t="s">
        <v>80</v>
      </c>
      <c r="B9" s="374" t="s">
        <v>81</v>
      </c>
      <c r="C9" s="47" t="s">
        <v>3</v>
      </c>
      <c r="D9" s="48"/>
      <c r="E9" s="49"/>
      <c r="F9" s="76">
        <v>282136</v>
      </c>
      <c r="G9" s="77">
        <f aca="true" t="shared" si="0" ref="G9:G22">F9/$F$22*100</f>
        <v>35.66204631808863</v>
      </c>
      <c r="H9" s="76">
        <v>276118</v>
      </c>
      <c r="I9" s="233">
        <f aca="true" t="shared" si="1" ref="I9:I40">(F9/H9-1)*100</f>
        <v>2.17950296612317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AA9" s="380" t="s">
        <v>125</v>
      </c>
      <c r="AB9" s="381"/>
      <c r="AC9" s="382" t="s">
        <v>113</v>
      </c>
    </row>
    <row r="10" spans="1:37" ht="18" customHeight="1">
      <c r="A10" s="375"/>
      <c r="B10" s="375"/>
      <c r="C10" s="8"/>
      <c r="D10" s="50" t="s">
        <v>22</v>
      </c>
      <c r="E10" s="30"/>
      <c r="F10" s="78">
        <v>129235</v>
      </c>
      <c r="G10" s="79">
        <f t="shared" si="0"/>
        <v>16.335329613796834</v>
      </c>
      <c r="H10" s="78">
        <v>125041</v>
      </c>
      <c r="I10" s="234">
        <f t="shared" si="1"/>
        <v>3.354099855247483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AA10" s="364" t="s">
        <v>102</v>
      </c>
      <c r="AB10" s="364"/>
      <c r="AC10" s="382"/>
      <c r="AD10" s="365" t="s">
        <v>114</v>
      </c>
      <c r="AE10" s="366"/>
      <c r="AF10" s="367"/>
      <c r="AG10" s="365" t="s">
        <v>115</v>
      </c>
      <c r="AH10" s="379"/>
      <c r="AI10" s="368"/>
      <c r="AJ10" s="365" t="s">
        <v>116</v>
      </c>
      <c r="AK10" s="368"/>
    </row>
    <row r="11" spans="1:37" ht="18" customHeight="1">
      <c r="A11" s="375"/>
      <c r="B11" s="375"/>
      <c r="C11" s="34"/>
      <c r="D11" s="35"/>
      <c r="E11" s="33" t="s">
        <v>23</v>
      </c>
      <c r="F11" s="80">
        <v>83734</v>
      </c>
      <c r="G11" s="81">
        <f t="shared" si="0"/>
        <v>10.5839941957029</v>
      </c>
      <c r="H11" s="80">
        <v>82769</v>
      </c>
      <c r="I11" s="235">
        <f t="shared" si="1"/>
        <v>1.1658954439464075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AA11" s="364"/>
      <c r="AB11" s="364"/>
      <c r="AC11" s="380"/>
      <c r="AD11" s="132"/>
      <c r="AE11" s="131" t="s">
        <v>117</v>
      </c>
      <c r="AF11" s="131" t="s">
        <v>118</v>
      </c>
      <c r="AG11" s="132"/>
      <c r="AH11" s="131" t="s">
        <v>119</v>
      </c>
      <c r="AI11" s="131" t="s">
        <v>120</v>
      </c>
      <c r="AJ11" s="132"/>
      <c r="AK11" s="137" t="s">
        <v>121</v>
      </c>
    </row>
    <row r="12" spans="1:38" ht="18" customHeight="1">
      <c r="A12" s="375"/>
      <c r="B12" s="375"/>
      <c r="C12" s="34"/>
      <c r="D12" s="36"/>
      <c r="E12" s="33" t="s">
        <v>24</v>
      </c>
      <c r="F12" s="80">
        <v>35208</v>
      </c>
      <c r="G12" s="81">
        <f t="shared" si="0"/>
        <v>4.450298178067543</v>
      </c>
      <c r="H12" s="80">
        <v>32261</v>
      </c>
      <c r="I12" s="235">
        <f t="shared" si="1"/>
        <v>9.134868726945843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AA12" s="133" t="str">
        <f>E1</f>
        <v>福岡市</v>
      </c>
      <c r="AB12" s="133" t="s">
        <v>127</v>
      </c>
      <c r="AC12" s="134">
        <f>F40</f>
        <v>781857</v>
      </c>
      <c r="AD12" s="134">
        <f>F23</f>
        <v>369346</v>
      </c>
      <c r="AE12" s="134">
        <f>F24</f>
        <v>78678</v>
      </c>
      <c r="AF12" s="134">
        <f>F26</f>
        <v>103951</v>
      </c>
      <c r="AG12" s="134">
        <f>F27</f>
        <v>337545</v>
      </c>
      <c r="AH12" s="134">
        <f>F28</f>
        <v>82780</v>
      </c>
      <c r="AI12" s="134">
        <f>F32</f>
        <v>1906</v>
      </c>
      <c r="AJ12" s="134">
        <f>F34</f>
        <v>74966</v>
      </c>
      <c r="AK12" s="134">
        <f>F35</f>
        <v>74964</v>
      </c>
      <c r="AL12" s="138"/>
    </row>
    <row r="13" spans="1:37" ht="18" customHeight="1">
      <c r="A13" s="375"/>
      <c r="B13" s="375"/>
      <c r="C13" s="11"/>
      <c r="D13" s="31" t="s">
        <v>25</v>
      </c>
      <c r="E13" s="32"/>
      <c r="F13" s="82">
        <v>108866</v>
      </c>
      <c r="G13" s="83">
        <f t="shared" si="0"/>
        <v>13.760683976752475</v>
      </c>
      <c r="H13" s="82">
        <v>107336</v>
      </c>
      <c r="I13" s="236">
        <f t="shared" si="1"/>
        <v>1.4254304240888471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AA13" s="133" t="str">
        <f>E1</f>
        <v>福岡市</v>
      </c>
      <c r="AB13" s="133" t="s">
        <v>111</v>
      </c>
      <c r="AC13" s="136"/>
      <c r="AD13" s="136">
        <f>G23</f>
        <v>47.23958473224643</v>
      </c>
      <c r="AE13" s="136">
        <f>G24</f>
        <v>10.062965478341948</v>
      </c>
      <c r="AF13" s="136">
        <f>G26</f>
        <v>13.295398007564044</v>
      </c>
      <c r="AG13" s="136">
        <f>G27</f>
        <v>43.17221691434623</v>
      </c>
      <c r="AH13" s="136">
        <f>G28</f>
        <v>10.587613847545011</v>
      </c>
      <c r="AI13" s="136">
        <f>G32</f>
        <v>0.24377859378377376</v>
      </c>
      <c r="AJ13" s="136">
        <f>G34</f>
        <v>9.588198353407337</v>
      </c>
      <c r="AK13" s="136">
        <f>G35</f>
        <v>9.587942552154678</v>
      </c>
    </row>
    <row r="14" spans="1:37" ht="18" customHeight="1">
      <c r="A14" s="375"/>
      <c r="B14" s="375"/>
      <c r="C14" s="52" t="s">
        <v>4</v>
      </c>
      <c r="D14" s="53"/>
      <c r="E14" s="54"/>
      <c r="F14" s="80">
        <v>6208</v>
      </c>
      <c r="G14" s="81">
        <f t="shared" si="0"/>
        <v>0.7846924303977308</v>
      </c>
      <c r="H14" s="80">
        <v>6873</v>
      </c>
      <c r="I14" s="235">
        <f t="shared" si="1"/>
        <v>-9.675541975847523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AA14" s="133" t="str">
        <f>E1</f>
        <v>福岡市</v>
      </c>
      <c r="AB14" s="133" t="s">
        <v>112</v>
      </c>
      <c r="AC14" s="136">
        <f>I40</f>
        <v>1.0630363492767136</v>
      </c>
      <c r="AD14" s="136">
        <f>I23</f>
        <v>2.3813945752657606</v>
      </c>
      <c r="AE14" s="136">
        <f>I24</f>
        <v>4.964179462892049</v>
      </c>
      <c r="AF14" s="136">
        <f>I26</f>
        <v>-0.6935621005569548</v>
      </c>
      <c r="AG14" s="136">
        <f>I27</f>
        <v>3.5045811919685033</v>
      </c>
      <c r="AH14" s="136">
        <f>I28</f>
        <v>7.024189690615024</v>
      </c>
      <c r="AI14" s="136">
        <f>I32</f>
        <v>-87.6201610808002</v>
      </c>
      <c r="AJ14" s="136">
        <f>I34</f>
        <v>-13.59581383555013</v>
      </c>
      <c r="AK14" s="136">
        <f>I35</f>
        <v>-13.585171010616836</v>
      </c>
    </row>
    <row r="15" spans="1:25" ht="18" customHeight="1">
      <c r="A15" s="375"/>
      <c r="B15" s="375"/>
      <c r="C15" s="52" t="s">
        <v>5</v>
      </c>
      <c r="D15" s="53"/>
      <c r="E15" s="54"/>
      <c r="F15" s="80">
        <v>29840</v>
      </c>
      <c r="G15" s="81">
        <f t="shared" si="0"/>
        <v>3.771781914154041</v>
      </c>
      <c r="H15" s="80">
        <v>34736</v>
      </c>
      <c r="I15" s="235">
        <f t="shared" si="1"/>
        <v>-14.094887148779367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1:25" ht="18" customHeight="1">
      <c r="A16" s="375"/>
      <c r="B16" s="375"/>
      <c r="C16" s="52" t="s">
        <v>26</v>
      </c>
      <c r="D16" s="53"/>
      <c r="E16" s="54"/>
      <c r="F16" s="80">
        <v>23247</v>
      </c>
      <c r="G16" s="81">
        <f t="shared" si="0"/>
        <v>2.9384254074510388</v>
      </c>
      <c r="H16" s="80">
        <v>22748</v>
      </c>
      <c r="I16" s="235">
        <f t="shared" si="1"/>
        <v>2.193599437313165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ht="18" customHeight="1">
      <c r="A17" s="375"/>
      <c r="B17" s="375"/>
      <c r="C17" s="52" t="s">
        <v>6</v>
      </c>
      <c r="D17" s="53"/>
      <c r="E17" s="54"/>
      <c r="F17" s="80">
        <v>135944</v>
      </c>
      <c r="G17" s="81">
        <f t="shared" si="0"/>
        <v>17.183348543490517</v>
      </c>
      <c r="H17" s="80">
        <v>136819</v>
      </c>
      <c r="I17" s="235">
        <f t="shared" si="1"/>
        <v>-0.6395310592827053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</row>
    <row r="18" spans="1:25" ht="18" customHeight="1">
      <c r="A18" s="375"/>
      <c r="B18" s="375"/>
      <c r="C18" s="52" t="s">
        <v>27</v>
      </c>
      <c r="D18" s="53"/>
      <c r="E18" s="54"/>
      <c r="F18" s="80">
        <v>28221</v>
      </c>
      <c r="G18" s="81">
        <f t="shared" si="0"/>
        <v>3.5671399932755095</v>
      </c>
      <c r="H18" s="80">
        <v>26422</v>
      </c>
      <c r="I18" s="235">
        <f t="shared" si="1"/>
        <v>6.808720006055569</v>
      </c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</row>
    <row r="19" spans="1:25" ht="18" customHeight="1">
      <c r="A19" s="375"/>
      <c r="B19" s="375"/>
      <c r="C19" s="52" t="s">
        <v>28</v>
      </c>
      <c r="D19" s="53"/>
      <c r="E19" s="54"/>
      <c r="F19" s="80">
        <v>4979</v>
      </c>
      <c r="G19" s="81">
        <f t="shared" si="0"/>
        <v>0.6293465868154481</v>
      </c>
      <c r="H19" s="80">
        <v>4998</v>
      </c>
      <c r="I19" s="235">
        <f t="shared" si="1"/>
        <v>-0.3801520608243347</v>
      </c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</row>
    <row r="20" spans="1:25" ht="18" customHeight="1">
      <c r="A20" s="375"/>
      <c r="B20" s="375"/>
      <c r="C20" s="52" t="s">
        <v>7</v>
      </c>
      <c r="D20" s="53"/>
      <c r="E20" s="54"/>
      <c r="F20" s="80">
        <v>77880</v>
      </c>
      <c r="G20" s="81">
        <f t="shared" si="0"/>
        <v>9.84404743546638</v>
      </c>
      <c r="H20" s="80">
        <v>77699</v>
      </c>
      <c r="I20" s="235">
        <f t="shared" si="1"/>
        <v>0.2329502310197018</v>
      </c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</row>
    <row r="21" spans="1:25" ht="18" customHeight="1">
      <c r="A21" s="375"/>
      <c r="B21" s="375"/>
      <c r="C21" s="57" t="s">
        <v>8</v>
      </c>
      <c r="D21" s="58"/>
      <c r="E21" s="56"/>
      <c r="F21" s="84">
        <v>202683</v>
      </c>
      <c r="G21" s="85">
        <f t="shared" si="0"/>
        <v>25.61917137086071</v>
      </c>
      <c r="H21" s="84">
        <f>786367-586413</f>
        <v>199954</v>
      </c>
      <c r="I21" s="237">
        <f t="shared" si="1"/>
        <v>1.3648139071986476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25" ht="18" customHeight="1">
      <c r="A22" s="375"/>
      <c r="B22" s="376"/>
      <c r="C22" s="59" t="s">
        <v>9</v>
      </c>
      <c r="D22" s="37"/>
      <c r="E22" s="60"/>
      <c r="F22" s="86">
        <f>SUM(F9,F14:F21)</f>
        <v>791138</v>
      </c>
      <c r="G22" s="87">
        <f t="shared" si="0"/>
        <v>100</v>
      </c>
      <c r="H22" s="86">
        <f>SUM(H9,H14:H21)</f>
        <v>786367</v>
      </c>
      <c r="I22" s="238">
        <f t="shared" si="1"/>
        <v>0.606714167812239</v>
      </c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</row>
    <row r="23" spans="1:25" ht="18" customHeight="1">
      <c r="A23" s="375"/>
      <c r="B23" s="374" t="s">
        <v>82</v>
      </c>
      <c r="C23" s="4" t="s">
        <v>10</v>
      </c>
      <c r="D23" s="5"/>
      <c r="E23" s="23"/>
      <c r="F23" s="76">
        <f>SUM(F24:F26)</f>
        <v>369346</v>
      </c>
      <c r="G23" s="77">
        <f aca="true" t="shared" si="2" ref="G23:G40">F23/$F$40*100</f>
        <v>47.23958473224643</v>
      </c>
      <c r="H23" s="76">
        <f>SUM(H24:H26)</f>
        <v>360755</v>
      </c>
      <c r="I23" s="239">
        <f t="shared" si="1"/>
        <v>2.3813945752657606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</row>
    <row r="24" spans="1:25" ht="18" customHeight="1">
      <c r="A24" s="375"/>
      <c r="B24" s="375"/>
      <c r="C24" s="8"/>
      <c r="D24" s="10" t="s">
        <v>11</v>
      </c>
      <c r="E24" s="38"/>
      <c r="F24" s="80">
        <v>78678</v>
      </c>
      <c r="G24" s="81">
        <f t="shared" si="2"/>
        <v>10.062965478341948</v>
      </c>
      <c r="H24" s="80">
        <v>74957</v>
      </c>
      <c r="I24" s="235">
        <f t="shared" si="1"/>
        <v>4.964179462892049</v>
      </c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</row>
    <row r="25" spans="1:25" ht="18" customHeight="1">
      <c r="A25" s="375"/>
      <c r="B25" s="375"/>
      <c r="C25" s="8"/>
      <c r="D25" s="10" t="s">
        <v>29</v>
      </c>
      <c r="E25" s="38"/>
      <c r="F25" s="80">
        <v>186717</v>
      </c>
      <c r="G25" s="81">
        <f t="shared" si="2"/>
        <v>23.88122124634044</v>
      </c>
      <c r="H25" s="80">
        <v>181121</v>
      </c>
      <c r="I25" s="235">
        <f t="shared" si="1"/>
        <v>3.0896472523892937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</row>
    <row r="26" spans="1:25" ht="18" customHeight="1">
      <c r="A26" s="375"/>
      <c r="B26" s="375"/>
      <c r="C26" s="11"/>
      <c r="D26" s="10" t="s">
        <v>12</v>
      </c>
      <c r="E26" s="38"/>
      <c r="F26" s="80">
        <v>103951</v>
      </c>
      <c r="G26" s="81">
        <f t="shared" si="2"/>
        <v>13.295398007564044</v>
      </c>
      <c r="H26" s="80">
        <v>104677</v>
      </c>
      <c r="I26" s="235">
        <f t="shared" si="1"/>
        <v>-0.6935621005569548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8" customHeight="1">
      <c r="A27" s="375"/>
      <c r="B27" s="375"/>
      <c r="C27" s="8" t="s">
        <v>13</v>
      </c>
      <c r="D27" s="14"/>
      <c r="E27" s="25"/>
      <c r="F27" s="76">
        <f>SUM(F28:F33)+300</f>
        <v>337545</v>
      </c>
      <c r="G27" s="77">
        <f t="shared" si="2"/>
        <v>43.17221691434623</v>
      </c>
      <c r="H27" s="76">
        <f>SUM(H28:H33)</f>
        <v>326116</v>
      </c>
      <c r="I27" s="239">
        <f t="shared" si="1"/>
        <v>3.5045811919685033</v>
      </c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8" customHeight="1">
      <c r="A28" s="375"/>
      <c r="B28" s="375"/>
      <c r="C28" s="8"/>
      <c r="D28" s="10" t="s">
        <v>14</v>
      </c>
      <c r="E28" s="38"/>
      <c r="F28" s="80">
        <v>82780</v>
      </c>
      <c r="G28" s="81">
        <f t="shared" si="2"/>
        <v>10.587613847545011</v>
      </c>
      <c r="H28" s="80">
        <v>77347</v>
      </c>
      <c r="I28" s="235">
        <f t="shared" si="1"/>
        <v>7.024189690615024</v>
      </c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8" customHeight="1">
      <c r="A29" s="375"/>
      <c r="B29" s="375"/>
      <c r="C29" s="8"/>
      <c r="D29" s="10" t="s">
        <v>30</v>
      </c>
      <c r="E29" s="38"/>
      <c r="F29" s="80">
        <v>12422</v>
      </c>
      <c r="G29" s="81">
        <f t="shared" si="2"/>
        <v>1.5887815802633987</v>
      </c>
      <c r="H29" s="80">
        <v>9725</v>
      </c>
      <c r="I29" s="235">
        <f t="shared" si="1"/>
        <v>27.732647814910028</v>
      </c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</row>
    <row r="30" spans="1:25" ht="18" customHeight="1">
      <c r="A30" s="375"/>
      <c r="B30" s="375"/>
      <c r="C30" s="8"/>
      <c r="D30" s="10" t="s">
        <v>31</v>
      </c>
      <c r="E30" s="38"/>
      <c r="F30" s="80">
        <v>57927</v>
      </c>
      <c r="G30" s="81">
        <f t="shared" si="2"/>
        <v>7.40889958138125</v>
      </c>
      <c r="H30" s="80">
        <v>48462</v>
      </c>
      <c r="I30" s="235">
        <f t="shared" si="1"/>
        <v>19.530766373653584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8" customHeight="1">
      <c r="A31" s="375"/>
      <c r="B31" s="375"/>
      <c r="C31" s="8"/>
      <c r="D31" s="10" t="s">
        <v>32</v>
      </c>
      <c r="E31" s="38"/>
      <c r="F31" s="80">
        <v>50471</v>
      </c>
      <c r="G31" s="81">
        <f t="shared" si="2"/>
        <v>6.455272511469488</v>
      </c>
      <c r="H31" s="80">
        <v>47762</v>
      </c>
      <c r="I31" s="235">
        <f t="shared" si="1"/>
        <v>5.671873037142494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8" customHeight="1">
      <c r="A32" s="375"/>
      <c r="B32" s="375"/>
      <c r="C32" s="8"/>
      <c r="D32" s="10" t="s">
        <v>15</v>
      </c>
      <c r="E32" s="38"/>
      <c r="F32" s="80">
        <v>1906</v>
      </c>
      <c r="G32" s="81">
        <f t="shared" si="2"/>
        <v>0.24377859378377376</v>
      </c>
      <c r="H32" s="80">
        <v>15396</v>
      </c>
      <c r="I32" s="235">
        <f t="shared" si="1"/>
        <v>-87.6201610808002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</row>
    <row r="33" spans="1:25" ht="18" customHeight="1">
      <c r="A33" s="375"/>
      <c r="B33" s="375"/>
      <c r="C33" s="11"/>
      <c r="D33" s="10" t="s">
        <v>33</v>
      </c>
      <c r="E33" s="38"/>
      <c r="F33" s="80">
        <f>5017+126722</f>
        <v>131739</v>
      </c>
      <c r="G33" s="81">
        <f t="shared" si="2"/>
        <v>16.849500612004498</v>
      </c>
      <c r="H33" s="80">
        <f>4223+123201</f>
        <v>127424</v>
      </c>
      <c r="I33" s="235">
        <f t="shared" si="1"/>
        <v>3.386332245102963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spans="1:25" ht="18" customHeight="1">
      <c r="A34" s="375"/>
      <c r="B34" s="375"/>
      <c r="C34" s="8" t="s">
        <v>16</v>
      </c>
      <c r="D34" s="14"/>
      <c r="E34" s="25"/>
      <c r="F34" s="76">
        <f>+F35+F38+F39</f>
        <v>74966</v>
      </c>
      <c r="G34" s="77">
        <f t="shared" si="2"/>
        <v>9.588198353407337</v>
      </c>
      <c r="H34" s="76">
        <f>+H35+H38</f>
        <v>86762</v>
      </c>
      <c r="I34" s="239">
        <f t="shared" si="1"/>
        <v>-13.59581383555013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</row>
    <row r="35" spans="1:25" ht="18" customHeight="1">
      <c r="A35" s="375"/>
      <c r="B35" s="375"/>
      <c r="C35" s="8"/>
      <c r="D35" s="39" t="s">
        <v>17</v>
      </c>
      <c r="E35" s="40"/>
      <c r="F35" s="78">
        <v>74964</v>
      </c>
      <c r="G35" s="79">
        <f t="shared" si="2"/>
        <v>9.587942552154678</v>
      </c>
      <c r="H35" s="78">
        <f>+H36+H37</f>
        <v>86749</v>
      </c>
      <c r="I35" s="234">
        <f t="shared" si="1"/>
        <v>-13.585171010616836</v>
      </c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</row>
    <row r="36" spans="1:25" ht="18" customHeight="1">
      <c r="A36" s="375"/>
      <c r="B36" s="375"/>
      <c r="C36" s="8"/>
      <c r="D36" s="41"/>
      <c r="E36" s="120" t="s">
        <v>99</v>
      </c>
      <c r="F36" s="80">
        <f>45298+1645</f>
        <v>46943</v>
      </c>
      <c r="G36" s="81">
        <f t="shared" si="2"/>
        <v>6.004039101779481</v>
      </c>
      <c r="H36" s="80">
        <f>55227+2736</f>
        <v>57963</v>
      </c>
      <c r="I36" s="235">
        <f t="shared" si="1"/>
        <v>-19.012128426755005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</row>
    <row r="37" spans="1:25" ht="18" customHeight="1">
      <c r="A37" s="375"/>
      <c r="B37" s="375"/>
      <c r="C37" s="8"/>
      <c r="D37" s="12"/>
      <c r="E37" s="33" t="s">
        <v>34</v>
      </c>
      <c r="F37" s="80">
        <v>28021</v>
      </c>
      <c r="G37" s="81">
        <f t="shared" si="2"/>
        <v>3.583903450375196</v>
      </c>
      <c r="H37" s="80">
        <v>28786</v>
      </c>
      <c r="I37" s="235">
        <f t="shared" si="1"/>
        <v>-2.6575418606266887</v>
      </c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1:25" ht="18" customHeight="1">
      <c r="A38" s="375"/>
      <c r="B38" s="375"/>
      <c r="C38" s="8"/>
      <c r="D38" s="61" t="s">
        <v>35</v>
      </c>
      <c r="E38" s="54"/>
      <c r="F38" s="80">
        <v>2</v>
      </c>
      <c r="G38" s="81">
        <f t="shared" si="2"/>
        <v>0.00025580125265873427</v>
      </c>
      <c r="H38" s="80">
        <v>13</v>
      </c>
      <c r="I38" s="235">
        <f t="shared" si="1"/>
        <v>-84.61538461538461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</row>
    <row r="39" spans="1:25" ht="18" customHeight="1">
      <c r="A39" s="375"/>
      <c r="B39" s="375"/>
      <c r="C39" s="6"/>
      <c r="D39" s="55" t="s">
        <v>36</v>
      </c>
      <c r="E39" s="56"/>
      <c r="F39" s="84">
        <v>0</v>
      </c>
      <c r="G39" s="85">
        <f t="shared" si="2"/>
        <v>0</v>
      </c>
      <c r="H39" s="84">
        <v>0</v>
      </c>
      <c r="I39" s="237" t="e">
        <f t="shared" si="1"/>
        <v>#DIV/0!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</row>
    <row r="40" spans="1:25" ht="18" customHeight="1">
      <c r="A40" s="376"/>
      <c r="B40" s="376"/>
      <c r="C40" s="6" t="s">
        <v>18</v>
      </c>
      <c r="D40" s="7"/>
      <c r="E40" s="24"/>
      <c r="F40" s="86">
        <f>SUM(F23,F27,F34)</f>
        <v>781857</v>
      </c>
      <c r="G40" s="87">
        <f t="shared" si="2"/>
        <v>100</v>
      </c>
      <c r="H40" s="86">
        <f>SUM(H23,H27,H34)</f>
        <v>773633</v>
      </c>
      <c r="I40" s="238">
        <f t="shared" si="1"/>
        <v>1.0630363492767136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ht="18" customHeight="1">
      <c r="A41" s="118" t="s">
        <v>19</v>
      </c>
    </row>
    <row r="42" ht="18" customHeight="1">
      <c r="A42" s="119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H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1" sqref="C1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46" t="s">
        <v>0</v>
      </c>
      <c r="B1" s="146"/>
      <c r="C1" s="201" t="s">
        <v>306</v>
      </c>
      <c r="D1" s="147"/>
      <c r="E1" s="147"/>
      <c r="AA1" s="1" t="str">
        <f>C1</f>
        <v>福岡市</v>
      </c>
      <c r="AB1" s="1" t="s">
        <v>130</v>
      </c>
      <c r="AC1" s="1" t="s">
        <v>131</v>
      </c>
      <c r="AD1" s="148" t="s">
        <v>132</v>
      </c>
      <c r="AE1" s="1" t="s">
        <v>133</v>
      </c>
      <c r="AF1" s="1" t="s">
        <v>134</v>
      </c>
      <c r="AG1" s="1" t="s">
        <v>135</v>
      </c>
      <c r="AH1" s="1" t="s">
        <v>136</v>
      </c>
      <c r="AI1" s="1" t="s">
        <v>137</v>
      </c>
      <c r="AJ1" s="1" t="s">
        <v>138</v>
      </c>
      <c r="AK1" s="1" t="s">
        <v>139</v>
      </c>
      <c r="AL1" s="1" t="s">
        <v>140</v>
      </c>
      <c r="AM1" s="1" t="s">
        <v>141</v>
      </c>
      <c r="AN1" s="1" t="s">
        <v>142</v>
      </c>
      <c r="AO1" s="1" t="s">
        <v>143</v>
      </c>
      <c r="AP1" s="1" t="s">
        <v>120</v>
      </c>
      <c r="AQ1" s="1" t="s">
        <v>144</v>
      </c>
      <c r="AR1" s="1" t="s">
        <v>145</v>
      </c>
      <c r="AS1" s="1" t="s">
        <v>146</v>
      </c>
    </row>
    <row r="2" spans="27:45" ht="13.5">
      <c r="AA2" s="1" t="s">
        <v>147</v>
      </c>
      <c r="AB2" s="149">
        <f>I7</f>
        <v>791138</v>
      </c>
      <c r="AC2" s="149">
        <f>I9</f>
        <v>779107</v>
      </c>
      <c r="AD2" s="149">
        <f>I10</f>
        <v>12031</v>
      </c>
      <c r="AE2" s="149">
        <f>I11</f>
        <v>4310</v>
      </c>
      <c r="AF2" s="149">
        <f>I12</f>
        <v>7721</v>
      </c>
      <c r="AG2" s="149">
        <f>I13</f>
        <v>-1556</v>
      </c>
      <c r="AH2" s="1">
        <f>I14</f>
        <v>0</v>
      </c>
      <c r="AI2" s="149">
        <f>I15</f>
        <v>-1423</v>
      </c>
      <c r="AJ2" s="149">
        <f>I25</f>
        <v>355236</v>
      </c>
      <c r="AK2" s="150">
        <f>I26</f>
        <v>0.86</v>
      </c>
      <c r="AL2" s="151">
        <f>I27</f>
        <v>2.2</v>
      </c>
      <c r="AM2" s="151">
        <f>I28</f>
        <v>93.3</v>
      </c>
      <c r="AN2" s="151">
        <f>I29</f>
        <v>61</v>
      </c>
      <c r="AO2" s="151">
        <f>I33</f>
        <v>168</v>
      </c>
      <c r="AP2" s="149">
        <f>I16</f>
        <v>43137</v>
      </c>
      <c r="AQ2" s="149">
        <f>I17</f>
        <v>159346</v>
      </c>
      <c r="AR2" s="149">
        <f>I18</f>
        <v>1246108</v>
      </c>
      <c r="AS2" s="152">
        <f>I21</f>
        <v>3.237399181570605</v>
      </c>
    </row>
    <row r="3" spans="27:45" ht="13.5">
      <c r="AA3" s="1" t="s">
        <v>148</v>
      </c>
      <c r="AB3" s="149">
        <f>H7</f>
        <v>786367</v>
      </c>
      <c r="AC3" s="149">
        <f>H9</f>
        <v>773633</v>
      </c>
      <c r="AD3" s="149">
        <f>H10</f>
        <v>12734</v>
      </c>
      <c r="AE3" s="149">
        <f>H11</f>
        <v>3458</v>
      </c>
      <c r="AF3" s="149">
        <f>H12</f>
        <v>9276</v>
      </c>
      <c r="AG3" s="149">
        <f>H13</f>
        <v>325</v>
      </c>
      <c r="AH3" s="1">
        <f>H14</f>
        <v>0</v>
      </c>
      <c r="AI3" s="149">
        <f>H15</f>
        <v>5738</v>
      </c>
      <c r="AJ3" s="149">
        <f>H25</f>
        <v>354069</v>
      </c>
      <c r="AK3" s="150">
        <f>H26</f>
        <v>0.85</v>
      </c>
      <c r="AL3" s="151">
        <f>H27</f>
        <v>2.6</v>
      </c>
      <c r="AM3" s="151">
        <f>H28</f>
        <v>90.8</v>
      </c>
      <c r="AN3" s="151">
        <f>H29</f>
        <v>60.6</v>
      </c>
      <c r="AO3" s="151">
        <f>H33</f>
        <v>174.8</v>
      </c>
      <c r="AP3" s="149">
        <f>H16</f>
        <v>44640</v>
      </c>
      <c r="AQ3" s="149">
        <f>H17</f>
        <v>145731</v>
      </c>
      <c r="AR3" s="149">
        <f>H18</f>
        <v>1254864</v>
      </c>
      <c r="AS3" s="152">
        <f>H21</f>
        <v>3.2501941552091123</v>
      </c>
    </row>
    <row r="4" spans="1:44" ht="13.5">
      <c r="A4" s="21" t="s">
        <v>149</v>
      </c>
      <c r="AP4" s="149"/>
      <c r="AQ4" s="149"/>
      <c r="AR4" s="149"/>
    </row>
    <row r="5" ht="13.5">
      <c r="I5" s="153" t="s">
        <v>150</v>
      </c>
    </row>
    <row r="6" spans="1:9" s="140" customFormat="1" ht="29.25" customHeight="1">
      <c r="A6" s="154" t="s">
        <v>151</v>
      </c>
      <c r="B6" s="155"/>
      <c r="C6" s="155"/>
      <c r="D6" s="156"/>
      <c r="E6" s="131" t="s">
        <v>228</v>
      </c>
      <c r="F6" s="131" t="s">
        <v>229</v>
      </c>
      <c r="G6" s="131" t="s">
        <v>230</v>
      </c>
      <c r="H6" s="131" t="s">
        <v>231</v>
      </c>
      <c r="I6" s="131" t="s">
        <v>237</v>
      </c>
    </row>
    <row r="7" spans="1:9" ht="27" customHeight="1">
      <c r="A7" s="374" t="s">
        <v>152</v>
      </c>
      <c r="B7" s="47" t="s">
        <v>153</v>
      </c>
      <c r="C7" s="48"/>
      <c r="D7" s="88" t="s">
        <v>154</v>
      </c>
      <c r="E7" s="157">
        <v>769396</v>
      </c>
      <c r="F7" s="157">
        <v>782563</v>
      </c>
      <c r="G7" s="157">
        <v>770359</v>
      </c>
      <c r="H7" s="157">
        <v>786367</v>
      </c>
      <c r="I7" s="157">
        <v>791138</v>
      </c>
    </row>
    <row r="8" spans="1:9" ht="27" customHeight="1">
      <c r="A8" s="375"/>
      <c r="B8" s="26"/>
      <c r="C8" s="61" t="s">
        <v>155</v>
      </c>
      <c r="D8" s="89" t="s">
        <v>38</v>
      </c>
      <c r="E8" s="158">
        <v>407794</v>
      </c>
      <c r="F8" s="158">
        <v>408012</v>
      </c>
      <c r="G8" s="158">
        <v>409310</v>
      </c>
      <c r="H8" s="159">
        <v>417192</v>
      </c>
      <c r="I8" s="159">
        <v>420806</v>
      </c>
    </row>
    <row r="9" spans="1:9" ht="27" customHeight="1">
      <c r="A9" s="375"/>
      <c r="B9" s="52" t="s">
        <v>156</v>
      </c>
      <c r="C9" s="53"/>
      <c r="D9" s="90"/>
      <c r="E9" s="160">
        <v>761512</v>
      </c>
      <c r="F9" s="160">
        <v>771172</v>
      </c>
      <c r="G9" s="160">
        <v>757915</v>
      </c>
      <c r="H9" s="161">
        <v>773633</v>
      </c>
      <c r="I9" s="161">
        <v>779107</v>
      </c>
    </row>
    <row r="10" spans="1:9" ht="27" customHeight="1">
      <c r="A10" s="375"/>
      <c r="B10" s="52" t="s">
        <v>157</v>
      </c>
      <c r="C10" s="53"/>
      <c r="D10" s="90"/>
      <c r="E10" s="160">
        <v>7883</v>
      </c>
      <c r="F10" s="160">
        <v>11391</v>
      </c>
      <c r="G10" s="160">
        <v>12444</v>
      </c>
      <c r="H10" s="161">
        <f>H7-H9</f>
        <v>12734</v>
      </c>
      <c r="I10" s="161">
        <v>12031</v>
      </c>
    </row>
    <row r="11" spans="1:9" ht="27" customHeight="1">
      <c r="A11" s="375"/>
      <c r="B11" s="52" t="s">
        <v>158</v>
      </c>
      <c r="C11" s="53"/>
      <c r="D11" s="90"/>
      <c r="E11" s="160">
        <v>3819</v>
      </c>
      <c r="F11" s="160">
        <v>2812</v>
      </c>
      <c r="G11" s="160">
        <v>3524</v>
      </c>
      <c r="H11" s="161">
        <v>3458</v>
      </c>
      <c r="I11" s="161">
        <v>4310</v>
      </c>
    </row>
    <row r="12" spans="1:9" ht="27" customHeight="1">
      <c r="A12" s="375"/>
      <c r="B12" s="52" t="s">
        <v>159</v>
      </c>
      <c r="C12" s="53"/>
      <c r="D12" s="90"/>
      <c r="E12" s="160">
        <v>4065</v>
      </c>
      <c r="F12" s="160">
        <v>8580</v>
      </c>
      <c r="G12" s="160">
        <v>8920</v>
      </c>
      <c r="H12" s="161">
        <f>H7-H9-H11</f>
        <v>9276</v>
      </c>
      <c r="I12" s="161">
        <v>7721</v>
      </c>
    </row>
    <row r="13" spans="1:9" ht="27" customHeight="1">
      <c r="A13" s="375"/>
      <c r="B13" s="52" t="s">
        <v>160</v>
      </c>
      <c r="C13" s="53"/>
      <c r="D13" s="95"/>
      <c r="E13" s="162">
        <v>-714</v>
      </c>
      <c r="F13" s="162">
        <v>4515</v>
      </c>
      <c r="G13" s="162">
        <v>340</v>
      </c>
      <c r="H13" s="163">
        <v>325</v>
      </c>
      <c r="I13" s="163">
        <v>-1556</v>
      </c>
    </row>
    <row r="14" spans="1:9" ht="27" customHeight="1">
      <c r="A14" s="375"/>
      <c r="B14" s="99" t="s">
        <v>161</v>
      </c>
      <c r="C14" s="68"/>
      <c r="D14" s="95"/>
      <c r="E14" s="162">
        <v>1</v>
      </c>
      <c r="F14" s="162">
        <v>0</v>
      </c>
      <c r="G14" s="162">
        <v>0</v>
      </c>
      <c r="H14" s="163">
        <v>0</v>
      </c>
      <c r="I14" s="163">
        <v>0</v>
      </c>
    </row>
    <row r="15" spans="1:9" ht="27" customHeight="1">
      <c r="A15" s="375"/>
      <c r="B15" s="57" t="s">
        <v>162</v>
      </c>
      <c r="C15" s="58"/>
      <c r="D15" s="164"/>
      <c r="E15" s="165">
        <v>2337</v>
      </c>
      <c r="F15" s="165">
        <v>4512</v>
      </c>
      <c r="G15" s="165">
        <v>4931</v>
      </c>
      <c r="H15" s="166">
        <v>5738</v>
      </c>
      <c r="I15" s="166">
        <v>-1423</v>
      </c>
    </row>
    <row r="16" spans="1:9" ht="27" customHeight="1">
      <c r="A16" s="375"/>
      <c r="B16" s="167" t="s">
        <v>163</v>
      </c>
      <c r="C16" s="168"/>
      <c r="D16" s="169" t="s">
        <v>39</v>
      </c>
      <c r="E16" s="170">
        <v>28893</v>
      </c>
      <c r="F16" s="170">
        <v>27790</v>
      </c>
      <c r="G16" s="170">
        <v>33288</v>
      </c>
      <c r="H16" s="171">
        <v>44640</v>
      </c>
      <c r="I16" s="171">
        <v>43137</v>
      </c>
    </row>
    <row r="17" spans="1:9" ht="27" customHeight="1">
      <c r="A17" s="375"/>
      <c r="B17" s="52" t="s">
        <v>164</v>
      </c>
      <c r="C17" s="53"/>
      <c r="D17" s="89" t="s">
        <v>40</v>
      </c>
      <c r="E17" s="160">
        <v>131002</v>
      </c>
      <c r="F17" s="160">
        <v>123766</v>
      </c>
      <c r="G17" s="160">
        <v>135617</v>
      </c>
      <c r="H17" s="161">
        <v>145731</v>
      </c>
      <c r="I17" s="161">
        <v>159346</v>
      </c>
    </row>
    <row r="18" spans="1:9" ht="27" customHeight="1">
      <c r="A18" s="375"/>
      <c r="B18" s="52" t="s">
        <v>165</v>
      </c>
      <c r="C18" s="53"/>
      <c r="D18" s="89" t="s">
        <v>41</v>
      </c>
      <c r="E18" s="160">
        <v>1275866</v>
      </c>
      <c r="F18" s="160">
        <v>1268345</v>
      </c>
      <c r="G18" s="160">
        <v>1261868</v>
      </c>
      <c r="H18" s="161">
        <v>1254864</v>
      </c>
      <c r="I18" s="161">
        <v>1246108</v>
      </c>
    </row>
    <row r="19" spans="1:9" ht="27" customHeight="1">
      <c r="A19" s="375"/>
      <c r="B19" s="52" t="s">
        <v>166</v>
      </c>
      <c r="C19" s="53"/>
      <c r="D19" s="89" t="s">
        <v>167</v>
      </c>
      <c r="E19" s="160">
        <f>E17+E18-E16</f>
        <v>1377975</v>
      </c>
      <c r="F19" s="160">
        <f>F17+F18-F16</f>
        <v>1364321</v>
      </c>
      <c r="G19" s="160">
        <f>G17+G18-G16</f>
        <v>1364197</v>
      </c>
      <c r="H19" s="160">
        <f>H17+H18-H16</f>
        <v>1355955</v>
      </c>
      <c r="I19" s="160">
        <f>I17+I18-I16</f>
        <v>1362317</v>
      </c>
    </row>
    <row r="20" spans="1:9" ht="27" customHeight="1">
      <c r="A20" s="375"/>
      <c r="B20" s="52" t="s">
        <v>168</v>
      </c>
      <c r="C20" s="53"/>
      <c r="D20" s="90" t="s">
        <v>169</v>
      </c>
      <c r="E20" s="172">
        <f>E18/E8</f>
        <v>3.128702236913736</v>
      </c>
      <c r="F20" s="172">
        <f>F18/F8</f>
        <v>3.108597296157956</v>
      </c>
      <c r="G20" s="172">
        <f>G18/G8</f>
        <v>3.0829151498863943</v>
      </c>
      <c r="H20" s="172">
        <f>H18/H8</f>
        <v>3.0078812633032275</v>
      </c>
      <c r="I20" s="172">
        <f>I18/I8</f>
        <v>2.961241046943247</v>
      </c>
    </row>
    <row r="21" spans="1:9" ht="27" customHeight="1">
      <c r="A21" s="375"/>
      <c r="B21" s="52" t="s">
        <v>170</v>
      </c>
      <c r="C21" s="53"/>
      <c r="D21" s="90" t="s">
        <v>171</v>
      </c>
      <c r="E21" s="172">
        <f>E19/E8</f>
        <v>3.3790958179865322</v>
      </c>
      <c r="F21" s="172">
        <f>F19/F8</f>
        <v>3.343825671793967</v>
      </c>
      <c r="G21" s="172">
        <f>G19/G8</f>
        <v>3.3329188145904083</v>
      </c>
      <c r="H21" s="172">
        <f>H19/H8</f>
        <v>3.2501941552091123</v>
      </c>
      <c r="I21" s="172">
        <f>I19/I8</f>
        <v>3.237399181570605</v>
      </c>
    </row>
    <row r="22" spans="1:9" ht="27" customHeight="1">
      <c r="A22" s="375"/>
      <c r="B22" s="52" t="s">
        <v>172</v>
      </c>
      <c r="C22" s="53"/>
      <c r="D22" s="90" t="s">
        <v>173</v>
      </c>
      <c r="E22" s="160">
        <f>E18/E24*1000000</f>
        <v>871646.1837904605</v>
      </c>
      <c r="F22" s="160">
        <f>F18/F24*1000000</f>
        <v>866507.9867162473</v>
      </c>
      <c r="G22" s="160">
        <f>G18/G24*1000000</f>
        <v>862083.0296028743</v>
      </c>
      <c r="H22" s="160">
        <f>H18/H24*1000000</f>
        <v>857298.0366088856</v>
      </c>
      <c r="I22" s="160">
        <f>I18/I24*1000000</f>
        <v>851316.1121863606</v>
      </c>
    </row>
    <row r="23" spans="1:9" ht="27" customHeight="1">
      <c r="A23" s="375"/>
      <c r="B23" s="52" t="s">
        <v>174</v>
      </c>
      <c r="C23" s="53"/>
      <c r="D23" s="90" t="s">
        <v>175</v>
      </c>
      <c r="E23" s="160">
        <f>E19/E24*1000000</f>
        <v>941405.0144048511</v>
      </c>
      <c r="F23" s="160">
        <f>F19/F24*1000000</f>
        <v>932076.8741507218</v>
      </c>
      <c r="G23" s="160">
        <f>G19/G24*1000000</f>
        <v>931992.159825871</v>
      </c>
      <c r="H23" s="160">
        <f>H19/H24*1000000</f>
        <v>926361.3899434531</v>
      </c>
      <c r="I23" s="160">
        <f>I19/I24*1000000</f>
        <v>930707.7813523276</v>
      </c>
    </row>
    <row r="24" spans="1:9" ht="27" customHeight="1">
      <c r="A24" s="375"/>
      <c r="B24" s="173" t="s">
        <v>176</v>
      </c>
      <c r="C24" s="174"/>
      <c r="D24" s="175" t="s">
        <v>177</v>
      </c>
      <c r="E24" s="165">
        <v>1463743</v>
      </c>
      <c r="F24" s="165">
        <f>E24</f>
        <v>1463743</v>
      </c>
      <c r="G24" s="165">
        <f>F24</f>
        <v>1463743</v>
      </c>
      <c r="H24" s="166">
        <f>G24</f>
        <v>1463743</v>
      </c>
      <c r="I24" s="166">
        <f>H24</f>
        <v>1463743</v>
      </c>
    </row>
    <row r="25" spans="1:9" ht="27" customHeight="1">
      <c r="A25" s="375"/>
      <c r="B25" s="11" t="s">
        <v>178</v>
      </c>
      <c r="C25" s="176"/>
      <c r="D25" s="177"/>
      <c r="E25" s="158">
        <v>339940</v>
      </c>
      <c r="F25" s="158">
        <v>348083</v>
      </c>
      <c r="G25" s="158">
        <v>348522</v>
      </c>
      <c r="H25" s="178">
        <v>354069</v>
      </c>
      <c r="I25" s="178">
        <v>355236</v>
      </c>
    </row>
    <row r="26" spans="1:9" ht="27" customHeight="1">
      <c r="A26" s="375"/>
      <c r="B26" s="179" t="s">
        <v>179</v>
      </c>
      <c r="C26" s="180"/>
      <c r="D26" s="181"/>
      <c r="E26" s="182">
        <v>0.84</v>
      </c>
      <c r="F26" s="182">
        <v>0.84</v>
      </c>
      <c r="G26" s="182">
        <v>0.84</v>
      </c>
      <c r="H26" s="183">
        <v>0.85</v>
      </c>
      <c r="I26" s="183">
        <v>0.86</v>
      </c>
    </row>
    <row r="27" spans="1:9" ht="27" customHeight="1">
      <c r="A27" s="375"/>
      <c r="B27" s="179" t="s">
        <v>180</v>
      </c>
      <c r="C27" s="180"/>
      <c r="D27" s="181"/>
      <c r="E27" s="184">
        <v>1.2</v>
      </c>
      <c r="F27" s="184">
        <v>2.5</v>
      </c>
      <c r="G27" s="184">
        <v>2.6</v>
      </c>
      <c r="H27" s="185">
        <v>2.6</v>
      </c>
      <c r="I27" s="185">
        <v>2.2</v>
      </c>
    </row>
    <row r="28" spans="1:9" ht="27" customHeight="1">
      <c r="A28" s="375"/>
      <c r="B28" s="179" t="s">
        <v>181</v>
      </c>
      <c r="C28" s="180"/>
      <c r="D28" s="181"/>
      <c r="E28" s="184">
        <v>93.1</v>
      </c>
      <c r="F28" s="184">
        <v>90.9</v>
      </c>
      <c r="G28" s="184">
        <v>91.7</v>
      </c>
      <c r="H28" s="185">
        <v>90.8</v>
      </c>
      <c r="I28" s="185">
        <v>93.3</v>
      </c>
    </row>
    <row r="29" spans="1:9" ht="27" customHeight="1">
      <c r="A29" s="375"/>
      <c r="B29" s="186" t="s">
        <v>182</v>
      </c>
      <c r="C29" s="187"/>
      <c r="D29" s="188"/>
      <c r="E29" s="189">
        <v>61.6</v>
      </c>
      <c r="F29" s="189">
        <v>60.8</v>
      </c>
      <c r="G29" s="189">
        <v>61.3</v>
      </c>
      <c r="H29" s="190">
        <v>60.6</v>
      </c>
      <c r="I29" s="190">
        <v>61</v>
      </c>
    </row>
    <row r="30" spans="1:9" ht="27" customHeight="1">
      <c r="A30" s="375"/>
      <c r="B30" s="374" t="s">
        <v>183</v>
      </c>
      <c r="C30" s="20" t="s">
        <v>184</v>
      </c>
      <c r="D30" s="191"/>
      <c r="E30" s="192">
        <v>0</v>
      </c>
      <c r="F30" s="192">
        <v>0</v>
      </c>
      <c r="G30" s="192">
        <v>0</v>
      </c>
      <c r="H30" s="193">
        <v>0</v>
      </c>
      <c r="I30" s="193">
        <v>0</v>
      </c>
    </row>
    <row r="31" spans="1:9" ht="27" customHeight="1">
      <c r="A31" s="375"/>
      <c r="B31" s="375"/>
      <c r="C31" s="179" t="s">
        <v>185</v>
      </c>
      <c r="D31" s="181"/>
      <c r="E31" s="184">
        <v>0</v>
      </c>
      <c r="F31" s="184">
        <v>0</v>
      </c>
      <c r="G31" s="184">
        <v>0</v>
      </c>
      <c r="H31" s="185">
        <v>0</v>
      </c>
      <c r="I31" s="185">
        <v>0</v>
      </c>
    </row>
    <row r="32" spans="1:9" ht="27" customHeight="1">
      <c r="A32" s="375"/>
      <c r="B32" s="375"/>
      <c r="C32" s="179" t="s">
        <v>186</v>
      </c>
      <c r="D32" s="181"/>
      <c r="E32" s="184">
        <v>16.4</v>
      </c>
      <c r="F32" s="184">
        <v>15.7</v>
      </c>
      <c r="G32" s="184">
        <v>14.6</v>
      </c>
      <c r="H32" s="185">
        <v>13.4</v>
      </c>
      <c r="I32" s="185">
        <v>12.6</v>
      </c>
    </row>
    <row r="33" spans="1:9" ht="27" customHeight="1">
      <c r="A33" s="376"/>
      <c r="B33" s="376"/>
      <c r="C33" s="186" t="s">
        <v>187</v>
      </c>
      <c r="D33" s="188"/>
      <c r="E33" s="189">
        <v>219.8</v>
      </c>
      <c r="F33" s="189">
        <v>202.9</v>
      </c>
      <c r="G33" s="189">
        <v>191.9</v>
      </c>
      <c r="H33" s="194">
        <v>174.8</v>
      </c>
      <c r="I33" s="194">
        <v>168</v>
      </c>
    </row>
    <row r="34" spans="1:9" ht="27" customHeight="1">
      <c r="A34" s="1" t="s">
        <v>241</v>
      </c>
      <c r="B34" s="14"/>
      <c r="C34" s="14"/>
      <c r="D34" s="14"/>
      <c r="E34" s="195"/>
      <c r="F34" s="195"/>
      <c r="G34" s="195"/>
      <c r="H34" s="195"/>
      <c r="I34" s="196"/>
    </row>
    <row r="35" ht="27" customHeight="1">
      <c r="A35" s="27" t="s">
        <v>188</v>
      </c>
    </row>
    <row r="36" ht="13.5">
      <c r="A36" s="19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H8" sqref="H8:J28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201" t="s">
        <v>306</v>
      </c>
      <c r="E1" s="44"/>
      <c r="F1" s="44"/>
      <c r="G1" s="44"/>
    </row>
    <row r="2" ht="15" customHeight="1"/>
    <row r="3" spans="1:4" ht="15" customHeight="1">
      <c r="A3" s="45" t="s">
        <v>287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238</v>
      </c>
      <c r="B5" s="37"/>
      <c r="C5" s="37"/>
      <c r="D5" s="37"/>
      <c r="K5" s="46"/>
      <c r="O5" s="46" t="s">
        <v>44</v>
      </c>
    </row>
    <row r="6" spans="1:15" ht="15.75" customHeight="1">
      <c r="A6" s="417" t="s">
        <v>45</v>
      </c>
      <c r="B6" s="418"/>
      <c r="C6" s="418"/>
      <c r="D6" s="418"/>
      <c r="E6" s="419"/>
      <c r="F6" s="423" t="s">
        <v>272</v>
      </c>
      <c r="G6" s="424"/>
      <c r="H6" s="423" t="s">
        <v>273</v>
      </c>
      <c r="I6" s="424"/>
      <c r="J6" s="423" t="s">
        <v>274</v>
      </c>
      <c r="K6" s="441"/>
      <c r="L6" s="425" t="s">
        <v>275</v>
      </c>
      <c r="M6" s="426"/>
      <c r="N6" s="427"/>
      <c r="O6" s="428"/>
    </row>
    <row r="7" spans="1:15" ht="15.75" customHeight="1">
      <c r="A7" s="420"/>
      <c r="B7" s="421"/>
      <c r="C7" s="421"/>
      <c r="D7" s="421"/>
      <c r="E7" s="422"/>
      <c r="F7" s="139" t="s">
        <v>239</v>
      </c>
      <c r="G7" s="51" t="s">
        <v>1</v>
      </c>
      <c r="H7" s="139" t="s">
        <v>239</v>
      </c>
      <c r="I7" s="51" t="s">
        <v>1</v>
      </c>
      <c r="J7" s="139" t="s">
        <v>239</v>
      </c>
      <c r="K7" s="51" t="s">
        <v>1</v>
      </c>
      <c r="L7" s="278" t="s">
        <v>239</v>
      </c>
      <c r="M7" s="279" t="s">
        <v>1</v>
      </c>
      <c r="N7" s="267" t="s">
        <v>239</v>
      </c>
      <c r="O7" s="253" t="s">
        <v>1</v>
      </c>
    </row>
    <row r="8" spans="1:25" ht="15.75" customHeight="1">
      <c r="A8" s="383" t="s">
        <v>83</v>
      </c>
      <c r="B8" s="47" t="s">
        <v>46</v>
      </c>
      <c r="C8" s="48"/>
      <c r="D8" s="48"/>
      <c r="E8" s="88" t="s">
        <v>37</v>
      </c>
      <c r="F8" s="254">
        <v>54676</v>
      </c>
      <c r="G8" s="116">
        <v>45763</v>
      </c>
      <c r="H8" s="254">
        <v>36272</v>
      </c>
      <c r="I8" s="116">
        <v>33179</v>
      </c>
      <c r="J8" s="254">
        <v>223</v>
      </c>
      <c r="K8" s="100">
        <v>197</v>
      </c>
      <c r="L8" s="280">
        <v>32549</v>
      </c>
      <c r="M8" s="281">
        <v>27909</v>
      </c>
      <c r="N8" s="268"/>
      <c r="O8" s="25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13"/>
      <c r="B9" s="14"/>
      <c r="C9" s="61" t="s">
        <v>47</v>
      </c>
      <c r="D9" s="53"/>
      <c r="E9" s="89" t="s">
        <v>38</v>
      </c>
      <c r="F9" s="122">
        <v>54540</v>
      </c>
      <c r="G9" s="112">
        <v>45315</v>
      </c>
      <c r="H9" s="122">
        <v>34547</v>
      </c>
      <c r="I9" s="112">
        <v>33165</v>
      </c>
      <c r="J9" s="122">
        <v>208</v>
      </c>
      <c r="K9" s="101">
        <v>197</v>
      </c>
      <c r="L9" s="219">
        <v>32549</v>
      </c>
      <c r="M9" s="220">
        <v>27909</v>
      </c>
      <c r="N9" s="269"/>
      <c r="O9" s="256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13"/>
      <c r="B10" s="11"/>
      <c r="C10" s="61" t="s">
        <v>48</v>
      </c>
      <c r="D10" s="53"/>
      <c r="E10" s="89" t="s">
        <v>39</v>
      </c>
      <c r="F10" s="122">
        <v>135</v>
      </c>
      <c r="G10" s="112">
        <v>448</v>
      </c>
      <c r="H10" s="122">
        <v>1725</v>
      </c>
      <c r="I10" s="112">
        <v>14</v>
      </c>
      <c r="J10" s="257">
        <v>15</v>
      </c>
      <c r="K10" s="199">
        <v>0</v>
      </c>
      <c r="L10" s="219">
        <v>0</v>
      </c>
      <c r="M10" s="220">
        <v>0</v>
      </c>
      <c r="N10" s="269"/>
      <c r="O10" s="256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13"/>
      <c r="B11" s="66" t="s">
        <v>49</v>
      </c>
      <c r="C11" s="67"/>
      <c r="D11" s="67"/>
      <c r="E11" s="91" t="s">
        <v>40</v>
      </c>
      <c r="F11" s="125">
        <v>49873</v>
      </c>
      <c r="G11" s="111">
        <v>40668</v>
      </c>
      <c r="H11" s="125">
        <f>SUM(H12:H13)</f>
        <v>33628</v>
      </c>
      <c r="I11" s="111">
        <v>29628</v>
      </c>
      <c r="J11" s="125">
        <v>186</v>
      </c>
      <c r="K11" s="102">
        <v>169</v>
      </c>
      <c r="L11" s="282">
        <v>38938</v>
      </c>
      <c r="M11" s="283">
        <v>26426</v>
      </c>
      <c r="N11" s="270"/>
      <c r="O11" s="258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13"/>
      <c r="B12" s="8"/>
      <c r="C12" s="61" t="s">
        <v>50</v>
      </c>
      <c r="D12" s="53"/>
      <c r="E12" s="89" t="s">
        <v>41</v>
      </c>
      <c r="F12" s="122">
        <v>49647</v>
      </c>
      <c r="G12" s="112">
        <v>40625</v>
      </c>
      <c r="H12" s="125">
        <v>29882</v>
      </c>
      <c r="I12" s="111">
        <v>29571</v>
      </c>
      <c r="J12" s="125">
        <v>186</v>
      </c>
      <c r="K12" s="102">
        <v>169</v>
      </c>
      <c r="L12" s="219">
        <v>30675</v>
      </c>
      <c r="M12" s="220">
        <v>26361</v>
      </c>
      <c r="N12" s="269"/>
      <c r="O12" s="256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13"/>
      <c r="B13" s="14"/>
      <c r="C13" s="50" t="s">
        <v>51</v>
      </c>
      <c r="D13" s="68"/>
      <c r="E13" s="92" t="s">
        <v>42</v>
      </c>
      <c r="F13" s="121">
        <v>225</v>
      </c>
      <c r="G13" s="106">
        <v>43</v>
      </c>
      <c r="H13" s="257">
        <f>3747-1</f>
        <v>3746</v>
      </c>
      <c r="I13" s="200">
        <v>57</v>
      </c>
      <c r="J13" s="257">
        <v>0</v>
      </c>
      <c r="K13" s="199">
        <v>0</v>
      </c>
      <c r="L13" s="284">
        <v>8263</v>
      </c>
      <c r="M13" s="285">
        <v>65</v>
      </c>
      <c r="N13" s="271"/>
      <c r="O13" s="25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13"/>
      <c r="B14" s="52" t="s">
        <v>52</v>
      </c>
      <c r="C14" s="53"/>
      <c r="D14" s="53"/>
      <c r="E14" s="89" t="s">
        <v>276</v>
      </c>
      <c r="F14" s="122">
        <f>F9-F12</f>
        <v>4893</v>
      </c>
      <c r="G14" s="112">
        <f>G9-G12</f>
        <v>4690</v>
      </c>
      <c r="H14" s="122">
        <f aca="true" t="shared" si="0" ref="H14:J15">H9-H12</f>
        <v>4665</v>
      </c>
      <c r="I14" s="112">
        <f t="shared" si="0"/>
        <v>3594</v>
      </c>
      <c r="J14" s="122">
        <f t="shared" si="0"/>
        <v>22</v>
      </c>
      <c r="K14" s="101">
        <f aca="true" t="shared" si="1" ref="K14:O15">K9-K12</f>
        <v>28</v>
      </c>
      <c r="L14" s="219">
        <f t="shared" si="1"/>
        <v>1874</v>
      </c>
      <c r="M14" s="220">
        <f t="shared" si="1"/>
        <v>1548</v>
      </c>
      <c r="N14" s="272">
        <f t="shared" si="1"/>
        <v>0</v>
      </c>
      <c r="O14" s="260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13"/>
      <c r="B15" s="52" t="s">
        <v>53</v>
      </c>
      <c r="C15" s="53"/>
      <c r="D15" s="53"/>
      <c r="E15" s="89" t="s">
        <v>288</v>
      </c>
      <c r="F15" s="122">
        <f>F10-F13</f>
        <v>-90</v>
      </c>
      <c r="G15" s="112">
        <f>G10-G13</f>
        <v>405</v>
      </c>
      <c r="H15" s="122">
        <f t="shared" si="0"/>
        <v>-2021</v>
      </c>
      <c r="I15" s="112">
        <f t="shared" si="0"/>
        <v>-43</v>
      </c>
      <c r="J15" s="122">
        <f t="shared" si="0"/>
        <v>15</v>
      </c>
      <c r="K15" s="101">
        <f t="shared" si="1"/>
        <v>0</v>
      </c>
      <c r="L15" s="219">
        <f t="shared" si="1"/>
        <v>-8263</v>
      </c>
      <c r="M15" s="220">
        <f t="shared" si="1"/>
        <v>-65</v>
      </c>
      <c r="N15" s="272">
        <f t="shared" si="1"/>
        <v>0</v>
      </c>
      <c r="O15" s="260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13"/>
      <c r="B16" s="52" t="s">
        <v>54</v>
      </c>
      <c r="C16" s="53"/>
      <c r="D16" s="53"/>
      <c r="E16" s="89" t="s">
        <v>289</v>
      </c>
      <c r="F16" s="122">
        <f aca="true" t="shared" si="2" ref="F16:O16">F8-F11</f>
        <v>4803</v>
      </c>
      <c r="G16" s="112">
        <f t="shared" si="2"/>
        <v>5095</v>
      </c>
      <c r="H16" s="122">
        <f t="shared" si="2"/>
        <v>2644</v>
      </c>
      <c r="I16" s="112">
        <f t="shared" si="2"/>
        <v>3551</v>
      </c>
      <c r="J16" s="122">
        <f t="shared" si="2"/>
        <v>37</v>
      </c>
      <c r="K16" s="101">
        <f t="shared" si="2"/>
        <v>28</v>
      </c>
      <c r="L16" s="219">
        <f t="shared" si="2"/>
        <v>-6389</v>
      </c>
      <c r="M16" s="220">
        <f t="shared" si="2"/>
        <v>1483</v>
      </c>
      <c r="N16" s="272">
        <f t="shared" si="2"/>
        <v>0</v>
      </c>
      <c r="O16" s="260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13"/>
      <c r="B17" s="52" t="s">
        <v>55</v>
      </c>
      <c r="C17" s="53"/>
      <c r="D17" s="53"/>
      <c r="E17" s="43"/>
      <c r="F17" s="199">
        <v>0</v>
      </c>
      <c r="G17" s="200"/>
      <c r="H17" s="257">
        <v>0</v>
      </c>
      <c r="I17" s="200">
        <v>0</v>
      </c>
      <c r="J17" s="122">
        <v>0</v>
      </c>
      <c r="K17" s="101">
        <v>0</v>
      </c>
      <c r="L17" s="219">
        <v>142488</v>
      </c>
      <c r="M17" s="220">
        <v>137707</v>
      </c>
      <c r="N17" s="274"/>
      <c r="O17" s="26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14"/>
      <c r="B18" s="59" t="s">
        <v>56</v>
      </c>
      <c r="C18" s="37"/>
      <c r="D18" s="37"/>
      <c r="E18" s="15"/>
      <c r="F18" s="123">
        <v>0</v>
      </c>
      <c r="G18" s="127"/>
      <c r="H18" s="123">
        <v>0</v>
      </c>
      <c r="I18" s="127">
        <v>0</v>
      </c>
      <c r="J18" s="123">
        <v>0</v>
      </c>
      <c r="K18" s="263">
        <v>0</v>
      </c>
      <c r="L18" s="286">
        <v>26152</v>
      </c>
      <c r="M18" s="287">
        <v>26829</v>
      </c>
      <c r="N18" s="275"/>
      <c r="O18" s="26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13" t="s">
        <v>84</v>
      </c>
      <c r="B19" s="66" t="s">
        <v>57</v>
      </c>
      <c r="C19" s="69"/>
      <c r="D19" s="69"/>
      <c r="E19" s="93"/>
      <c r="F19" s="124">
        <v>34159</v>
      </c>
      <c r="G19" s="117">
        <v>34365</v>
      </c>
      <c r="H19" s="124">
        <v>11694</v>
      </c>
      <c r="I19" s="117">
        <v>10617</v>
      </c>
      <c r="J19" s="124">
        <v>0</v>
      </c>
      <c r="K19" s="105">
        <v>68</v>
      </c>
      <c r="L19" s="288">
        <v>31493</v>
      </c>
      <c r="M19" s="289">
        <v>23828</v>
      </c>
      <c r="N19" s="276"/>
      <c r="O19" s="265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13"/>
      <c r="B20" s="13"/>
      <c r="C20" s="61" t="s">
        <v>58</v>
      </c>
      <c r="D20" s="53"/>
      <c r="E20" s="89"/>
      <c r="F20" s="122">
        <v>22211</v>
      </c>
      <c r="G20" s="112">
        <v>22587</v>
      </c>
      <c r="H20" s="122">
        <v>5985</v>
      </c>
      <c r="I20" s="112">
        <v>5863</v>
      </c>
      <c r="J20" s="122">
        <v>0</v>
      </c>
      <c r="K20" s="101">
        <v>68</v>
      </c>
      <c r="L20" s="219">
        <v>16592</v>
      </c>
      <c r="M20" s="220">
        <v>9279</v>
      </c>
      <c r="N20" s="269"/>
      <c r="O20" s="256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13"/>
      <c r="B21" s="26" t="s">
        <v>59</v>
      </c>
      <c r="C21" s="67"/>
      <c r="D21" s="67"/>
      <c r="E21" s="91" t="s">
        <v>290</v>
      </c>
      <c r="F21" s="125">
        <v>34158</v>
      </c>
      <c r="G21" s="111">
        <v>34365</v>
      </c>
      <c r="H21" s="125">
        <v>11694</v>
      </c>
      <c r="I21" s="111">
        <v>10617</v>
      </c>
      <c r="J21" s="125">
        <v>0</v>
      </c>
      <c r="K21" s="102">
        <v>68</v>
      </c>
      <c r="L21" s="282">
        <v>31492</v>
      </c>
      <c r="M21" s="283">
        <v>23773</v>
      </c>
      <c r="N21" s="270"/>
      <c r="O21" s="258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13"/>
      <c r="B22" s="66" t="s">
        <v>60</v>
      </c>
      <c r="C22" s="69"/>
      <c r="D22" s="69"/>
      <c r="E22" s="93" t="s">
        <v>291</v>
      </c>
      <c r="F22" s="124">
        <v>56143</v>
      </c>
      <c r="G22" s="117">
        <v>55621</v>
      </c>
      <c r="H22" s="124">
        <v>26986</v>
      </c>
      <c r="I22" s="117">
        <v>23212</v>
      </c>
      <c r="J22" s="124">
        <v>57</v>
      </c>
      <c r="K22" s="105">
        <v>147</v>
      </c>
      <c r="L22" s="288">
        <v>40749</v>
      </c>
      <c r="M22" s="289">
        <v>32237</v>
      </c>
      <c r="N22" s="276"/>
      <c r="O22" s="265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13"/>
      <c r="B23" s="8" t="s">
        <v>61</v>
      </c>
      <c r="C23" s="50" t="s">
        <v>62</v>
      </c>
      <c r="D23" s="68"/>
      <c r="E23" s="92"/>
      <c r="F23" s="121">
        <v>32557</v>
      </c>
      <c r="G23" s="106">
        <v>33588</v>
      </c>
      <c r="H23" s="121">
        <v>10818</v>
      </c>
      <c r="I23" s="106">
        <v>10480</v>
      </c>
      <c r="J23" s="121">
        <v>37</v>
      </c>
      <c r="K23" s="103">
        <v>34</v>
      </c>
      <c r="L23" s="284">
        <v>25127</v>
      </c>
      <c r="M23" s="285">
        <v>17432</v>
      </c>
      <c r="N23" s="271"/>
      <c r="O23" s="25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13"/>
      <c r="B24" s="52" t="s">
        <v>292</v>
      </c>
      <c r="C24" s="53"/>
      <c r="D24" s="53"/>
      <c r="E24" s="89" t="s">
        <v>293</v>
      </c>
      <c r="F24" s="122">
        <f aca="true" t="shared" si="3" ref="F24:O24">F21-F22</f>
        <v>-21985</v>
      </c>
      <c r="G24" s="112">
        <f t="shared" si="3"/>
        <v>-21256</v>
      </c>
      <c r="H24" s="122">
        <f t="shared" si="3"/>
        <v>-15292</v>
      </c>
      <c r="I24" s="112">
        <f t="shared" si="3"/>
        <v>-12595</v>
      </c>
      <c r="J24" s="122">
        <f t="shared" si="3"/>
        <v>-57</v>
      </c>
      <c r="K24" s="101">
        <f t="shared" si="3"/>
        <v>-79</v>
      </c>
      <c r="L24" s="219">
        <f t="shared" si="3"/>
        <v>-9257</v>
      </c>
      <c r="M24" s="220">
        <f t="shared" si="3"/>
        <v>-8464</v>
      </c>
      <c r="N24" s="272">
        <f t="shared" si="3"/>
        <v>0</v>
      </c>
      <c r="O24" s="260">
        <f t="shared" si="3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13"/>
      <c r="B25" s="99" t="s">
        <v>63</v>
      </c>
      <c r="C25" s="68"/>
      <c r="D25" s="68"/>
      <c r="E25" s="415" t="s">
        <v>294</v>
      </c>
      <c r="F25" s="403">
        <v>21985</v>
      </c>
      <c r="G25" s="401">
        <v>21256</v>
      </c>
      <c r="H25" s="403">
        <v>15292</v>
      </c>
      <c r="I25" s="401">
        <v>12595</v>
      </c>
      <c r="J25" s="403">
        <v>57</v>
      </c>
      <c r="K25" s="405">
        <v>79</v>
      </c>
      <c r="L25" s="407">
        <v>9257</v>
      </c>
      <c r="M25" s="409">
        <v>8464</v>
      </c>
      <c r="N25" s="411"/>
      <c r="O25" s="39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13"/>
      <c r="B26" s="26" t="s">
        <v>64</v>
      </c>
      <c r="C26" s="67"/>
      <c r="D26" s="67"/>
      <c r="E26" s="416"/>
      <c r="F26" s="404"/>
      <c r="G26" s="437"/>
      <c r="H26" s="438"/>
      <c r="I26" s="437"/>
      <c r="J26" s="438"/>
      <c r="K26" s="439"/>
      <c r="L26" s="408"/>
      <c r="M26" s="440"/>
      <c r="N26" s="412"/>
      <c r="O26" s="39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14"/>
      <c r="B27" s="59" t="s">
        <v>295</v>
      </c>
      <c r="C27" s="37"/>
      <c r="D27" s="37"/>
      <c r="E27" s="94" t="s">
        <v>296</v>
      </c>
      <c r="F27" s="126">
        <f>F24+F25</f>
        <v>0</v>
      </c>
      <c r="G27" s="216">
        <f aca="true" t="shared" si="4" ref="G27:O27">G24+G25</f>
        <v>0</v>
      </c>
      <c r="H27" s="222">
        <f t="shared" si="4"/>
        <v>0</v>
      </c>
      <c r="I27" s="216">
        <f>I24+I25</f>
        <v>0</v>
      </c>
      <c r="J27" s="222">
        <f t="shared" si="4"/>
        <v>0</v>
      </c>
      <c r="K27" s="227">
        <f t="shared" si="4"/>
        <v>0</v>
      </c>
      <c r="L27" s="290">
        <f t="shared" si="4"/>
        <v>0</v>
      </c>
      <c r="M27" s="293">
        <f t="shared" si="4"/>
        <v>0</v>
      </c>
      <c r="N27" s="277">
        <f t="shared" si="4"/>
        <v>0</v>
      </c>
      <c r="O27" s="266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292"/>
      <c r="M28" s="292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297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93" t="s">
        <v>65</v>
      </c>
      <c r="B30" s="394"/>
      <c r="C30" s="394"/>
      <c r="D30" s="394"/>
      <c r="E30" s="395"/>
      <c r="F30" s="399" t="s">
        <v>281</v>
      </c>
      <c r="G30" s="400"/>
      <c r="H30" s="399" t="s">
        <v>282</v>
      </c>
      <c r="I30" s="400"/>
      <c r="J30" s="399" t="s">
        <v>283</v>
      </c>
      <c r="K30" s="400"/>
      <c r="L30" s="399" t="s">
        <v>284</v>
      </c>
      <c r="M30" s="400"/>
      <c r="N30" s="399" t="s">
        <v>285</v>
      </c>
      <c r="O30" s="400"/>
      <c r="P30" s="110"/>
      <c r="Q30" s="72"/>
      <c r="R30" s="110"/>
      <c r="S30" s="72"/>
      <c r="T30" s="110"/>
      <c r="U30" s="72"/>
      <c r="V30" s="110"/>
      <c r="W30" s="72"/>
      <c r="X30" s="110"/>
      <c r="Y30" s="72"/>
    </row>
    <row r="31" spans="1:25" ht="15.75" customHeight="1">
      <c r="A31" s="396"/>
      <c r="B31" s="397"/>
      <c r="C31" s="397"/>
      <c r="D31" s="397"/>
      <c r="E31" s="398"/>
      <c r="F31" s="139" t="s">
        <v>239</v>
      </c>
      <c r="G31" s="51" t="s">
        <v>1</v>
      </c>
      <c r="H31" s="139" t="s">
        <v>239</v>
      </c>
      <c r="I31" s="51" t="s">
        <v>1</v>
      </c>
      <c r="J31" s="139" t="s">
        <v>239</v>
      </c>
      <c r="K31" s="51" t="s">
        <v>1</v>
      </c>
      <c r="L31" s="139" t="s">
        <v>239</v>
      </c>
      <c r="M31" s="51" t="s">
        <v>1</v>
      </c>
      <c r="N31" s="139" t="s">
        <v>239</v>
      </c>
      <c r="O31" s="198" t="s">
        <v>1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1:25" ht="15.75" customHeight="1">
      <c r="A32" s="383" t="s">
        <v>85</v>
      </c>
      <c r="B32" s="47" t="s">
        <v>46</v>
      </c>
      <c r="C32" s="48"/>
      <c r="D32" s="48"/>
      <c r="E32" s="16" t="s">
        <v>37</v>
      </c>
      <c r="F32" s="124">
        <v>3101</v>
      </c>
      <c r="G32" s="116">
        <v>3038</v>
      </c>
      <c r="H32" s="280">
        <v>3145</v>
      </c>
      <c r="I32" s="281">
        <v>3104</v>
      </c>
      <c r="J32" s="280">
        <v>17139</v>
      </c>
      <c r="K32" s="116">
        <f>10885+1</f>
        <v>10886</v>
      </c>
      <c r="L32" s="288">
        <v>1346</v>
      </c>
      <c r="M32" s="116">
        <v>3114</v>
      </c>
      <c r="N32" s="254">
        <v>77</v>
      </c>
      <c r="O32" s="116">
        <v>80</v>
      </c>
      <c r="P32" s="104"/>
      <c r="Q32" s="104"/>
      <c r="R32" s="104"/>
      <c r="S32" s="104"/>
      <c r="T32" s="109"/>
      <c r="U32" s="109"/>
      <c r="V32" s="104"/>
      <c r="W32" s="104"/>
      <c r="X32" s="109"/>
      <c r="Y32" s="109"/>
    </row>
    <row r="33" spans="1:25" ht="15.75" customHeight="1">
      <c r="A33" s="384"/>
      <c r="B33" s="14"/>
      <c r="C33" s="50" t="s">
        <v>66</v>
      </c>
      <c r="D33" s="68"/>
      <c r="E33" s="95"/>
      <c r="F33" s="121">
        <v>2329</v>
      </c>
      <c r="G33" s="106">
        <v>2237</v>
      </c>
      <c r="H33" s="284">
        <v>2843</v>
      </c>
      <c r="I33" s="285">
        <v>2798</v>
      </c>
      <c r="J33" s="284">
        <v>16717</v>
      </c>
      <c r="K33" s="106">
        <v>10592</v>
      </c>
      <c r="L33" s="284">
        <v>1303</v>
      </c>
      <c r="M33" s="106">
        <v>3039</v>
      </c>
      <c r="N33" s="121">
        <v>17</v>
      </c>
      <c r="O33" s="106">
        <v>16</v>
      </c>
      <c r="P33" s="104"/>
      <c r="Q33" s="104"/>
      <c r="R33" s="104"/>
      <c r="S33" s="104"/>
      <c r="T33" s="109"/>
      <c r="U33" s="109"/>
      <c r="V33" s="104"/>
      <c r="W33" s="104"/>
      <c r="X33" s="109"/>
      <c r="Y33" s="109"/>
    </row>
    <row r="34" spans="1:25" ht="15.75" customHeight="1">
      <c r="A34" s="384"/>
      <c r="B34" s="14"/>
      <c r="C34" s="12"/>
      <c r="D34" s="61" t="s">
        <v>67</v>
      </c>
      <c r="E34" s="90"/>
      <c r="F34" s="122">
        <v>1672</v>
      </c>
      <c r="G34" s="112">
        <v>1616</v>
      </c>
      <c r="H34" s="219">
        <v>2024</v>
      </c>
      <c r="I34" s="220">
        <v>1985</v>
      </c>
      <c r="J34" s="219">
        <v>16717</v>
      </c>
      <c r="K34" s="112">
        <v>10592</v>
      </c>
      <c r="L34" s="219">
        <v>1303</v>
      </c>
      <c r="M34" s="112">
        <v>3039</v>
      </c>
      <c r="N34" s="122">
        <v>17</v>
      </c>
      <c r="O34" s="112">
        <v>16</v>
      </c>
      <c r="P34" s="104"/>
      <c r="Q34" s="104"/>
      <c r="R34" s="104"/>
      <c r="S34" s="104"/>
      <c r="T34" s="109"/>
      <c r="U34" s="109"/>
      <c r="V34" s="104"/>
      <c r="W34" s="104"/>
      <c r="X34" s="109"/>
      <c r="Y34" s="109"/>
    </row>
    <row r="35" spans="1:25" ht="15.75" customHeight="1">
      <c r="A35" s="384"/>
      <c r="B35" s="11"/>
      <c r="C35" s="31" t="s">
        <v>68</v>
      </c>
      <c r="D35" s="67"/>
      <c r="E35" s="96"/>
      <c r="F35" s="125">
        <v>772</v>
      </c>
      <c r="G35" s="111">
        <v>800</v>
      </c>
      <c r="H35" s="282">
        <v>303</v>
      </c>
      <c r="I35" s="283">
        <v>306</v>
      </c>
      <c r="J35" s="339">
        <v>363</v>
      </c>
      <c r="K35" s="130">
        <v>294</v>
      </c>
      <c r="L35" s="282">
        <v>43</v>
      </c>
      <c r="M35" s="111">
        <v>75</v>
      </c>
      <c r="N35" s="125">
        <v>60</v>
      </c>
      <c r="O35" s="111">
        <v>64</v>
      </c>
      <c r="P35" s="104"/>
      <c r="Q35" s="104"/>
      <c r="R35" s="104"/>
      <c r="S35" s="104"/>
      <c r="T35" s="109"/>
      <c r="U35" s="109"/>
      <c r="V35" s="104"/>
      <c r="W35" s="104"/>
      <c r="X35" s="109"/>
      <c r="Y35" s="109"/>
    </row>
    <row r="36" spans="1:25" ht="15.75" customHeight="1">
      <c r="A36" s="384"/>
      <c r="B36" s="66" t="s">
        <v>49</v>
      </c>
      <c r="C36" s="69"/>
      <c r="D36" s="69"/>
      <c r="E36" s="16" t="s">
        <v>38</v>
      </c>
      <c r="F36" s="124">
        <v>3101</v>
      </c>
      <c r="G36" s="117">
        <v>3038</v>
      </c>
      <c r="H36" s="288">
        <v>1439</v>
      </c>
      <c r="I36" s="289">
        <v>1103</v>
      </c>
      <c r="J36" s="288">
        <v>388</v>
      </c>
      <c r="K36" s="117">
        <v>64</v>
      </c>
      <c r="L36" s="288">
        <v>13</v>
      </c>
      <c r="M36" s="117">
        <v>72</v>
      </c>
      <c r="N36" s="124">
        <v>77</v>
      </c>
      <c r="O36" s="117">
        <v>80</v>
      </c>
      <c r="P36" s="104"/>
      <c r="Q36" s="104"/>
      <c r="R36" s="104"/>
      <c r="S36" s="104"/>
      <c r="T36" s="104"/>
      <c r="U36" s="104"/>
      <c r="V36" s="104"/>
      <c r="W36" s="104"/>
      <c r="X36" s="109"/>
      <c r="Y36" s="109"/>
    </row>
    <row r="37" spans="1:25" ht="15.75" customHeight="1">
      <c r="A37" s="384"/>
      <c r="B37" s="14"/>
      <c r="C37" s="61" t="s">
        <v>69</v>
      </c>
      <c r="D37" s="53"/>
      <c r="E37" s="90"/>
      <c r="F37" s="122">
        <v>2255</v>
      </c>
      <c r="G37" s="112">
        <v>2084</v>
      </c>
      <c r="H37" s="219">
        <v>1202</v>
      </c>
      <c r="I37" s="220">
        <v>833</v>
      </c>
      <c r="J37" s="219">
        <v>55</v>
      </c>
      <c r="K37" s="112">
        <v>53</v>
      </c>
      <c r="L37" s="219">
        <v>1</v>
      </c>
      <c r="M37" s="112">
        <v>14</v>
      </c>
      <c r="N37" s="122">
        <v>54</v>
      </c>
      <c r="O37" s="112">
        <v>56</v>
      </c>
      <c r="P37" s="104"/>
      <c r="Q37" s="104"/>
      <c r="R37" s="104"/>
      <c r="S37" s="104"/>
      <c r="T37" s="104"/>
      <c r="U37" s="104"/>
      <c r="V37" s="104"/>
      <c r="W37" s="104"/>
      <c r="X37" s="109"/>
      <c r="Y37" s="109"/>
    </row>
    <row r="38" spans="1:25" ht="15.75" customHeight="1">
      <c r="A38" s="384"/>
      <c r="B38" s="11"/>
      <c r="C38" s="61" t="s">
        <v>70</v>
      </c>
      <c r="D38" s="53"/>
      <c r="E38" s="90"/>
      <c r="F38" s="122">
        <v>846</v>
      </c>
      <c r="G38" s="112">
        <v>954</v>
      </c>
      <c r="H38" s="219">
        <v>238</v>
      </c>
      <c r="I38" s="220">
        <v>270</v>
      </c>
      <c r="J38" s="219">
        <v>333</v>
      </c>
      <c r="K38" s="112">
        <f>10+1</f>
        <v>11</v>
      </c>
      <c r="L38" s="219">
        <v>12</v>
      </c>
      <c r="M38" s="112">
        <v>58</v>
      </c>
      <c r="N38" s="122">
        <v>23</v>
      </c>
      <c r="O38" s="112">
        <v>25</v>
      </c>
      <c r="P38" s="104"/>
      <c r="Q38" s="104"/>
      <c r="R38" s="109"/>
      <c r="S38" s="109"/>
      <c r="T38" s="104"/>
      <c r="U38" s="104"/>
      <c r="V38" s="104"/>
      <c r="W38" s="104"/>
      <c r="X38" s="109"/>
      <c r="Y38" s="109"/>
    </row>
    <row r="39" spans="1:25" ht="15.75" customHeight="1">
      <c r="A39" s="385"/>
      <c r="B39" s="6" t="s">
        <v>71</v>
      </c>
      <c r="C39" s="7"/>
      <c r="D39" s="7"/>
      <c r="E39" s="97" t="s">
        <v>298</v>
      </c>
      <c r="F39" s="126">
        <f aca="true" t="shared" si="5" ref="F39:O39">F32-F36</f>
        <v>0</v>
      </c>
      <c r="G39" s="113">
        <f t="shared" si="5"/>
        <v>0</v>
      </c>
      <c r="H39" s="290">
        <f t="shared" si="5"/>
        <v>1706</v>
      </c>
      <c r="I39" s="291">
        <f t="shared" si="5"/>
        <v>2001</v>
      </c>
      <c r="J39" s="290">
        <f t="shared" si="5"/>
        <v>16751</v>
      </c>
      <c r="K39" s="113">
        <f t="shared" si="5"/>
        <v>10822</v>
      </c>
      <c r="L39" s="290">
        <f t="shared" si="5"/>
        <v>1333</v>
      </c>
      <c r="M39" s="113">
        <f t="shared" si="5"/>
        <v>3042</v>
      </c>
      <c r="N39" s="126">
        <f t="shared" si="5"/>
        <v>0</v>
      </c>
      <c r="O39" s="113">
        <f t="shared" si="5"/>
        <v>0</v>
      </c>
      <c r="P39" s="104"/>
      <c r="Q39" s="104"/>
      <c r="R39" s="104"/>
      <c r="S39" s="104"/>
      <c r="T39" s="104"/>
      <c r="U39" s="104"/>
      <c r="V39" s="104"/>
      <c r="W39" s="104"/>
      <c r="X39" s="109"/>
      <c r="Y39" s="109"/>
    </row>
    <row r="40" spans="1:25" ht="15.75" customHeight="1">
      <c r="A40" s="383" t="s">
        <v>86</v>
      </c>
      <c r="B40" s="66" t="s">
        <v>72</v>
      </c>
      <c r="C40" s="69"/>
      <c r="D40" s="69"/>
      <c r="E40" s="16" t="s">
        <v>40</v>
      </c>
      <c r="F40" s="124">
        <v>10571</v>
      </c>
      <c r="G40" s="117">
        <v>4868</v>
      </c>
      <c r="H40" s="288">
        <v>3182</v>
      </c>
      <c r="I40" s="289">
        <v>3219</v>
      </c>
      <c r="J40" s="288">
        <v>3298</v>
      </c>
      <c r="K40" s="117">
        <v>2517</v>
      </c>
      <c r="L40" s="288">
        <v>409</v>
      </c>
      <c r="M40" s="117">
        <v>922</v>
      </c>
      <c r="N40" s="124">
        <v>125</v>
      </c>
      <c r="O40" s="117">
        <v>107</v>
      </c>
      <c r="P40" s="104"/>
      <c r="Q40" s="104"/>
      <c r="R40" s="104"/>
      <c r="S40" s="104"/>
      <c r="T40" s="109"/>
      <c r="U40" s="109"/>
      <c r="V40" s="109"/>
      <c r="W40" s="109"/>
      <c r="X40" s="104"/>
      <c r="Y40" s="104"/>
    </row>
    <row r="41" spans="1:25" ht="15.75" customHeight="1">
      <c r="A41" s="386"/>
      <c r="B41" s="11"/>
      <c r="C41" s="61" t="s">
        <v>73</v>
      </c>
      <c r="D41" s="53"/>
      <c r="E41" s="90"/>
      <c r="F41" s="128">
        <v>5531</v>
      </c>
      <c r="G41" s="130">
        <v>916</v>
      </c>
      <c r="H41" s="339">
        <v>2081</v>
      </c>
      <c r="I41" s="340">
        <v>2162</v>
      </c>
      <c r="J41" s="219">
        <v>3250</v>
      </c>
      <c r="K41" s="112">
        <v>2471</v>
      </c>
      <c r="L41" s="219">
        <v>404</v>
      </c>
      <c r="M41" s="112">
        <v>651</v>
      </c>
      <c r="N41" s="122">
        <v>22</v>
      </c>
      <c r="O41" s="112">
        <v>15</v>
      </c>
      <c r="P41" s="109"/>
      <c r="Q41" s="109"/>
      <c r="R41" s="109"/>
      <c r="S41" s="109"/>
      <c r="T41" s="109"/>
      <c r="U41" s="109"/>
      <c r="V41" s="109"/>
      <c r="W41" s="109"/>
      <c r="X41" s="104"/>
      <c r="Y41" s="104"/>
    </row>
    <row r="42" spans="1:25" ht="15.75" customHeight="1">
      <c r="A42" s="386"/>
      <c r="B42" s="66" t="s">
        <v>60</v>
      </c>
      <c r="C42" s="69"/>
      <c r="D42" s="69"/>
      <c r="E42" s="16" t="s">
        <v>41</v>
      </c>
      <c r="F42" s="124">
        <v>10566</v>
      </c>
      <c r="G42" s="117">
        <v>4877</v>
      </c>
      <c r="H42" s="288">
        <v>4888</v>
      </c>
      <c r="I42" s="289">
        <v>5256</v>
      </c>
      <c r="J42" s="288">
        <v>7002</v>
      </c>
      <c r="K42" s="117">
        <v>6606</v>
      </c>
      <c r="L42" s="288">
        <v>1440</v>
      </c>
      <c r="M42" s="117">
        <v>1145</v>
      </c>
      <c r="N42" s="124">
        <v>125</v>
      </c>
      <c r="O42" s="117">
        <v>107</v>
      </c>
      <c r="P42" s="104"/>
      <c r="Q42" s="104"/>
      <c r="R42" s="104"/>
      <c r="S42" s="104"/>
      <c r="T42" s="109"/>
      <c r="U42" s="109"/>
      <c r="V42" s="104"/>
      <c r="W42" s="104"/>
      <c r="X42" s="104"/>
      <c r="Y42" s="104"/>
    </row>
    <row r="43" spans="1:25" ht="15.75" customHeight="1">
      <c r="A43" s="386"/>
      <c r="B43" s="11"/>
      <c r="C43" s="61" t="s">
        <v>74</v>
      </c>
      <c r="D43" s="53"/>
      <c r="E43" s="90"/>
      <c r="F43" s="122">
        <v>2881</v>
      </c>
      <c r="G43" s="112">
        <v>2926</v>
      </c>
      <c r="H43" s="219">
        <v>3685</v>
      </c>
      <c r="I43" s="220">
        <v>4275</v>
      </c>
      <c r="J43" s="339">
        <v>2000</v>
      </c>
      <c r="K43" s="130">
        <v>2506</v>
      </c>
      <c r="L43" s="219">
        <v>0</v>
      </c>
      <c r="M43" s="112">
        <v>0</v>
      </c>
      <c r="N43" s="122">
        <v>74</v>
      </c>
      <c r="O43" s="112">
        <v>72</v>
      </c>
      <c r="P43" s="104"/>
      <c r="Q43" s="104"/>
      <c r="R43" s="109"/>
      <c r="S43" s="104"/>
      <c r="T43" s="109"/>
      <c r="U43" s="109"/>
      <c r="V43" s="104"/>
      <c r="W43" s="104"/>
      <c r="X43" s="109"/>
      <c r="Y43" s="109"/>
    </row>
    <row r="44" spans="1:25" ht="15.75" customHeight="1">
      <c r="A44" s="387"/>
      <c r="B44" s="59" t="s">
        <v>71</v>
      </c>
      <c r="C44" s="37"/>
      <c r="D44" s="37"/>
      <c r="E44" s="97" t="s">
        <v>299</v>
      </c>
      <c r="F44" s="123">
        <f aca="true" t="shared" si="6" ref="F44:O44">F40-F42</f>
        <v>5</v>
      </c>
      <c r="G44" s="127">
        <f t="shared" si="6"/>
        <v>-9</v>
      </c>
      <c r="H44" s="286">
        <f t="shared" si="6"/>
        <v>-1706</v>
      </c>
      <c r="I44" s="287">
        <f t="shared" si="6"/>
        <v>-2037</v>
      </c>
      <c r="J44" s="286">
        <f t="shared" si="6"/>
        <v>-3704</v>
      </c>
      <c r="K44" s="127">
        <f t="shared" si="6"/>
        <v>-4089</v>
      </c>
      <c r="L44" s="286">
        <f t="shared" si="6"/>
        <v>-1031</v>
      </c>
      <c r="M44" s="127">
        <f t="shared" si="6"/>
        <v>-223</v>
      </c>
      <c r="N44" s="123">
        <f t="shared" si="6"/>
        <v>0</v>
      </c>
      <c r="O44" s="127">
        <f t="shared" si="6"/>
        <v>0</v>
      </c>
      <c r="P44" s="109"/>
      <c r="Q44" s="109"/>
      <c r="R44" s="104"/>
      <c r="S44" s="104"/>
      <c r="T44" s="109"/>
      <c r="U44" s="109"/>
      <c r="V44" s="104"/>
      <c r="W44" s="104"/>
      <c r="X44" s="104"/>
      <c r="Y44" s="104"/>
    </row>
    <row r="45" spans="1:25" ht="15.75" customHeight="1">
      <c r="A45" s="388" t="s">
        <v>79</v>
      </c>
      <c r="B45" s="20" t="s">
        <v>75</v>
      </c>
      <c r="C45" s="9"/>
      <c r="D45" s="9"/>
      <c r="E45" s="98" t="s">
        <v>300</v>
      </c>
      <c r="F45" s="129">
        <f aca="true" t="shared" si="7" ref="F45:O45">F39+F44</f>
        <v>5</v>
      </c>
      <c r="G45" s="114">
        <f t="shared" si="7"/>
        <v>-9</v>
      </c>
      <c r="H45" s="294">
        <f t="shared" si="7"/>
        <v>0</v>
      </c>
      <c r="I45" s="341">
        <f t="shared" si="7"/>
        <v>-36</v>
      </c>
      <c r="J45" s="294">
        <f t="shared" si="7"/>
        <v>13047</v>
      </c>
      <c r="K45" s="114">
        <f t="shared" si="7"/>
        <v>6733</v>
      </c>
      <c r="L45" s="294">
        <f t="shared" si="7"/>
        <v>302</v>
      </c>
      <c r="M45" s="114">
        <f t="shared" si="7"/>
        <v>2819</v>
      </c>
      <c r="N45" s="129">
        <f t="shared" si="7"/>
        <v>0</v>
      </c>
      <c r="O45" s="114">
        <f t="shared" si="7"/>
        <v>0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5.75" customHeight="1">
      <c r="A46" s="389"/>
      <c r="B46" s="52" t="s">
        <v>76</v>
      </c>
      <c r="C46" s="53"/>
      <c r="D46" s="53"/>
      <c r="E46" s="53"/>
      <c r="F46" s="128">
        <v>0</v>
      </c>
      <c r="G46" s="130">
        <v>0</v>
      </c>
      <c r="H46" s="339">
        <v>0</v>
      </c>
      <c r="I46" s="340">
        <v>0</v>
      </c>
      <c r="J46" s="339">
        <v>12968</v>
      </c>
      <c r="K46" s="130">
        <v>6170</v>
      </c>
      <c r="L46" s="219">
        <v>230</v>
      </c>
      <c r="M46" s="112">
        <v>2819</v>
      </c>
      <c r="N46" s="128">
        <v>0</v>
      </c>
      <c r="O46" s="130">
        <v>0</v>
      </c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ht="15.75" customHeight="1">
      <c r="A47" s="389"/>
      <c r="B47" s="52" t="s">
        <v>77</v>
      </c>
      <c r="C47" s="53"/>
      <c r="D47" s="53"/>
      <c r="E47" s="53"/>
      <c r="F47" s="122">
        <v>7</v>
      </c>
      <c r="G47" s="112">
        <v>0</v>
      </c>
      <c r="H47" s="219">
        <v>1</v>
      </c>
      <c r="I47" s="220">
        <v>0</v>
      </c>
      <c r="J47" s="219">
        <v>244</v>
      </c>
      <c r="K47" s="112">
        <v>755</v>
      </c>
      <c r="L47" s="219">
        <v>72</v>
      </c>
      <c r="M47" s="112">
        <v>0.4</v>
      </c>
      <c r="N47" s="122">
        <v>0</v>
      </c>
      <c r="O47" s="112">
        <v>0</v>
      </c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5.75" customHeight="1">
      <c r="A48" s="390"/>
      <c r="B48" s="59" t="s">
        <v>78</v>
      </c>
      <c r="C48" s="37"/>
      <c r="D48" s="37"/>
      <c r="E48" s="37"/>
      <c r="F48" s="126">
        <v>0</v>
      </c>
      <c r="G48" s="113">
        <v>0</v>
      </c>
      <c r="H48" s="290">
        <v>0</v>
      </c>
      <c r="I48" s="291">
        <v>0</v>
      </c>
      <c r="J48" s="290">
        <v>243</v>
      </c>
      <c r="K48" s="113">
        <v>754</v>
      </c>
      <c r="L48" s="290">
        <v>0</v>
      </c>
      <c r="M48" s="113">
        <v>0</v>
      </c>
      <c r="N48" s="126">
        <v>0</v>
      </c>
      <c r="O48" s="113">
        <v>0</v>
      </c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15" ht="15.75" customHeight="1">
      <c r="A49" s="27" t="s">
        <v>301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1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201" t="s">
        <v>306</v>
      </c>
      <c r="E1" s="44"/>
      <c r="F1" s="44"/>
      <c r="G1" s="44"/>
    </row>
    <row r="2" ht="15" customHeight="1"/>
    <row r="3" spans="1:4" ht="15" customHeight="1">
      <c r="A3" s="45" t="s">
        <v>305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238</v>
      </c>
      <c r="B5" s="37"/>
      <c r="C5" s="37"/>
      <c r="D5" s="37"/>
      <c r="K5" s="46"/>
      <c r="O5" s="46" t="s">
        <v>44</v>
      </c>
    </row>
    <row r="6" spans="1:15" ht="15.75" customHeight="1">
      <c r="A6" s="417" t="s">
        <v>45</v>
      </c>
      <c r="B6" s="418"/>
      <c r="C6" s="418"/>
      <c r="D6" s="418"/>
      <c r="E6" s="419"/>
      <c r="F6" s="435"/>
      <c r="G6" s="428"/>
      <c r="H6" s="435"/>
      <c r="I6" s="428"/>
      <c r="J6" s="435"/>
      <c r="K6" s="428"/>
      <c r="L6" s="435"/>
      <c r="M6" s="428"/>
      <c r="N6" s="436"/>
      <c r="O6" s="428"/>
    </row>
    <row r="7" spans="1:15" ht="15.75" customHeight="1">
      <c r="A7" s="420"/>
      <c r="B7" s="421"/>
      <c r="C7" s="421"/>
      <c r="D7" s="421"/>
      <c r="E7" s="422"/>
      <c r="F7" s="300" t="s">
        <v>239</v>
      </c>
      <c r="G7" s="301" t="s">
        <v>1</v>
      </c>
      <c r="H7" s="300" t="s">
        <v>239</v>
      </c>
      <c r="I7" s="301" t="s">
        <v>1</v>
      </c>
      <c r="J7" s="300" t="s">
        <v>239</v>
      </c>
      <c r="K7" s="301" t="s">
        <v>1</v>
      </c>
      <c r="L7" s="300" t="s">
        <v>239</v>
      </c>
      <c r="M7" s="301" t="s">
        <v>1</v>
      </c>
      <c r="N7" s="300" t="s">
        <v>239</v>
      </c>
      <c r="O7" s="301" t="s">
        <v>1</v>
      </c>
    </row>
    <row r="8" spans="1:25" ht="15.75" customHeight="1">
      <c r="A8" s="383" t="s">
        <v>83</v>
      </c>
      <c r="B8" s="47" t="s">
        <v>46</v>
      </c>
      <c r="C8" s="48"/>
      <c r="D8" s="48"/>
      <c r="E8" s="88" t="s">
        <v>37</v>
      </c>
      <c r="F8" s="302"/>
      <c r="G8" s="303"/>
      <c r="H8" s="302"/>
      <c r="I8" s="304"/>
      <c r="J8" s="302"/>
      <c r="K8" s="255"/>
      <c r="L8" s="302"/>
      <c r="M8" s="304"/>
      <c r="N8" s="302"/>
      <c r="O8" s="25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13"/>
      <c r="B9" s="14"/>
      <c r="C9" s="61" t="s">
        <v>47</v>
      </c>
      <c r="D9" s="53"/>
      <c r="E9" s="89" t="s">
        <v>38</v>
      </c>
      <c r="F9" s="305"/>
      <c r="G9" s="272"/>
      <c r="H9" s="305"/>
      <c r="I9" s="306"/>
      <c r="J9" s="305"/>
      <c r="K9" s="256"/>
      <c r="L9" s="305"/>
      <c r="M9" s="306"/>
      <c r="N9" s="305"/>
      <c r="O9" s="256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13"/>
      <c r="B10" s="11"/>
      <c r="C10" s="61" t="s">
        <v>48</v>
      </c>
      <c r="D10" s="53"/>
      <c r="E10" s="89" t="s">
        <v>39</v>
      </c>
      <c r="F10" s="305"/>
      <c r="G10" s="272"/>
      <c r="H10" s="305"/>
      <c r="I10" s="306"/>
      <c r="J10" s="307"/>
      <c r="K10" s="308"/>
      <c r="L10" s="305"/>
      <c r="M10" s="306"/>
      <c r="N10" s="305"/>
      <c r="O10" s="256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13"/>
      <c r="B11" s="66" t="s">
        <v>49</v>
      </c>
      <c r="C11" s="67"/>
      <c r="D11" s="67"/>
      <c r="E11" s="91" t="s">
        <v>40</v>
      </c>
      <c r="F11" s="309"/>
      <c r="G11" s="310"/>
      <c r="H11" s="309"/>
      <c r="I11" s="311"/>
      <c r="J11" s="309"/>
      <c r="K11" s="258"/>
      <c r="L11" s="309"/>
      <c r="M11" s="311"/>
      <c r="N11" s="309"/>
      <c r="O11" s="258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13"/>
      <c r="B12" s="8"/>
      <c r="C12" s="61" t="s">
        <v>50</v>
      </c>
      <c r="D12" s="53"/>
      <c r="E12" s="89" t="s">
        <v>41</v>
      </c>
      <c r="F12" s="305"/>
      <c r="G12" s="272"/>
      <c r="H12" s="309"/>
      <c r="I12" s="306"/>
      <c r="J12" s="309"/>
      <c r="K12" s="256"/>
      <c r="L12" s="305"/>
      <c r="M12" s="306"/>
      <c r="N12" s="305"/>
      <c r="O12" s="256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13"/>
      <c r="B13" s="14"/>
      <c r="C13" s="50" t="s">
        <v>51</v>
      </c>
      <c r="D13" s="68"/>
      <c r="E13" s="92" t="s">
        <v>42</v>
      </c>
      <c r="F13" s="313"/>
      <c r="G13" s="273"/>
      <c r="H13" s="307"/>
      <c r="I13" s="308"/>
      <c r="J13" s="307"/>
      <c r="K13" s="308"/>
      <c r="L13" s="313"/>
      <c r="M13" s="314"/>
      <c r="N13" s="313"/>
      <c r="O13" s="25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13"/>
      <c r="B14" s="52" t="s">
        <v>52</v>
      </c>
      <c r="C14" s="53"/>
      <c r="D14" s="53"/>
      <c r="E14" s="89" t="s">
        <v>87</v>
      </c>
      <c r="F14" s="315">
        <f>F9-F12</f>
        <v>0</v>
      </c>
      <c r="G14" s="260">
        <f aca="true" t="shared" si="0" ref="F14:O15">G9-G12</f>
        <v>0</v>
      </c>
      <c r="H14" s="315">
        <f t="shared" si="0"/>
        <v>0</v>
      </c>
      <c r="I14" s="260">
        <f t="shared" si="0"/>
        <v>0</v>
      </c>
      <c r="J14" s="315">
        <f t="shared" si="0"/>
        <v>0</v>
      </c>
      <c r="K14" s="260">
        <f t="shared" si="0"/>
        <v>0</v>
      </c>
      <c r="L14" s="315">
        <f t="shared" si="0"/>
        <v>0</v>
      </c>
      <c r="M14" s="260">
        <f t="shared" si="0"/>
        <v>0</v>
      </c>
      <c r="N14" s="315">
        <f t="shared" si="0"/>
        <v>0</v>
      </c>
      <c r="O14" s="26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13"/>
      <c r="B15" s="52" t="s">
        <v>53</v>
      </c>
      <c r="C15" s="53"/>
      <c r="D15" s="53"/>
      <c r="E15" s="89" t="s">
        <v>88</v>
      </c>
      <c r="F15" s="315">
        <f t="shared" si="0"/>
        <v>0</v>
      </c>
      <c r="G15" s="260">
        <f t="shared" si="0"/>
        <v>0</v>
      </c>
      <c r="H15" s="315">
        <f t="shared" si="0"/>
        <v>0</v>
      </c>
      <c r="I15" s="260">
        <f t="shared" si="0"/>
        <v>0</v>
      </c>
      <c r="J15" s="315">
        <f t="shared" si="0"/>
        <v>0</v>
      </c>
      <c r="K15" s="260">
        <f t="shared" si="0"/>
        <v>0</v>
      </c>
      <c r="L15" s="315">
        <f t="shared" si="0"/>
        <v>0</v>
      </c>
      <c r="M15" s="260">
        <f t="shared" si="0"/>
        <v>0</v>
      </c>
      <c r="N15" s="315">
        <f t="shared" si="0"/>
        <v>0</v>
      </c>
      <c r="O15" s="26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13"/>
      <c r="B16" s="52" t="s">
        <v>54</v>
      </c>
      <c r="C16" s="53"/>
      <c r="D16" s="53"/>
      <c r="E16" s="89" t="s">
        <v>89</v>
      </c>
      <c r="F16" s="315">
        <f aca="true" t="shared" si="1" ref="F16:O16">F8-F11</f>
        <v>0</v>
      </c>
      <c r="G16" s="260">
        <f t="shared" si="1"/>
        <v>0</v>
      </c>
      <c r="H16" s="315">
        <f t="shared" si="1"/>
        <v>0</v>
      </c>
      <c r="I16" s="260">
        <f t="shared" si="1"/>
        <v>0</v>
      </c>
      <c r="J16" s="315">
        <f t="shared" si="1"/>
        <v>0</v>
      </c>
      <c r="K16" s="260">
        <f t="shared" si="1"/>
        <v>0</v>
      </c>
      <c r="L16" s="315">
        <f t="shared" si="1"/>
        <v>0</v>
      </c>
      <c r="M16" s="260">
        <f t="shared" si="1"/>
        <v>0</v>
      </c>
      <c r="N16" s="315">
        <f t="shared" si="1"/>
        <v>0</v>
      </c>
      <c r="O16" s="260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13"/>
      <c r="B17" s="52" t="s">
        <v>55</v>
      </c>
      <c r="C17" s="53"/>
      <c r="D17" s="53"/>
      <c r="E17" s="43"/>
      <c r="F17" s="336"/>
      <c r="G17" s="337"/>
      <c r="H17" s="307"/>
      <c r="I17" s="308"/>
      <c r="J17" s="305"/>
      <c r="K17" s="256"/>
      <c r="L17" s="305"/>
      <c r="M17" s="306"/>
      <c r="N17" s="307"/>
      <c r="O17" s="26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14"/>
      <c r="B18" s="59" t="s">
        <v>56</v>
      </c>
      <c r="C18" s="37"/>
      <c r="D18" s="37"/>
      <c r="E18" s="15"/>
      <c r="F18" s="316"/>
      <c r="G18" s="317"/>
      <c r="H18" s="318"/>
      <c r="I18" s="319"/>
      <c r="J18" s="318"/>
      <c r="K18" s="319"/>
      <c r="L18" s="318"/>
      <c r="M18" s="319"/>
      <c r="N18" s="318"/>
      <c r="O18" s="26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13" t="s">
        <v>84</v>
      </c>
      <c r="B19" s="66" t="s">
        <v>57</v>
      </c>
      <c r="C19" s="69"/>
      <c r="D19" s="69"/>
      <c r="E19" s="93"/>
      <c r="F19" s="320"/>
      <c r="G19" s="321"/>
      <c r="H19" s="322"/>
      <c r="I19" s="323"/>
      <c r="J19" s="322"/>
      <c r="K19" s="265"/>
      <c r="L19" s="322"/>
      <c r="M19" s="323"/>
      <c r="N19" s="322"/>
      <c r="O19" s="265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13"/>
      <c r="B20" s="13"/>
      <c r="C20" s="61" t="s">
        <v>58</v>
      </c>
      <c r="D20" s="53"/>
      <c r="E20" s="89"/>
      <c r="F20" s="315"/>
      <c r="G20" s="260"/>
      <c r="H20" s="305"/>
      <c r="I20" s="306"/>
      <c r="J20" s="305"/>
      <c r="K20" s="308"/>
      <c r="L20" s="305"/>
      <c r="M20" s="306"/>
      <c r="N20" s="305"/>
      <c r="O20" s="256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13"/>
      <c r="B21" s="26" t="s">
        <v>59</v>
      </c>
      <c r="C21" s="67"/>
      <c r="D21" s="67"/>
      <c r="E21" s="91" t="s">
        <v>90</v>
      </c>
      <c r="F21" s="324"/>
      <c r="G21" s="325"/>
      <c r="H21" s="309"/>
      <c r="I21" s="311"/>
      <c r="J21" s="309"/>
      <c r="K21" s="258"/>
      <c r="L21" s="309"/>
      <c r="M21" s="311"/>
      <c r="N21" s="309"/>
      <c r="O21" s="258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13"/>
      <c r="B22" s="66" t="s">
        <v>60</v>
      </c>
      <c r="C22" s="69"/>
      <c r="D22" s="69"/>
      <c r="E22" s="93" t="s">
        <v>91</v>
      </c>
      <c r="F22" s="320"/>
      <c r="G22" s="321"/>
      <c r="H22" s="322"/>
      <c r="I22" s="323"/>
      <c r="J22" s="322"/>
      <c r="K22" s="265"/>
      <c r="L22" s="322"/>
      <c r="M22" s="323"/>
      <c r="N22" s="322"/>
      <c r="O22" s="265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13"/>
      <c r="B23" s="8" t="s">
        <v>61</v>
      </c>
      <c r="C23" s="50" t="s">
        <v>62</v>
      </c>
      <c r="D23" s="68"/>
      <c r="E23" s="92"/>
      <c r="F23" s="312"/>
      <c r="G23" s="261"/>
      <c r="H23" s="313"/>
      <c r="I23" s="314"/>
      <c r="J23" s="313"/>
      <c r="K23" s="259"/>
      <c r="L23" s="313"/>
      <c r="M23" s="314"/>
      <c r="N23" s="313"/>
      <c r="O23" s="25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13"/>
      <c r="B24" s="52" t="s">
        <v>278</v>
      </c>
      <c r="C24" s="53"/>
      <c r="D24" s="53"/>
      <c r="E24" s="89" t="s">
        <v>92</v>
      </c>
      <c r="F24" s="315">
        <f>F21-F22</f>
        <v>0</v>
      </c>
      <c r="G24" s="260">
        <f aca="true" t="shared" si="2" ref="G24:O24">G21-G22</f>
        <v>0</v>
      </c>
      <c r="H24" s="315">
        <f t="shared" si="2"/>
        <v>0</v>
      </c>
      <c r="I24" s="260">
        <f t="shared" si="2"/>
        <v>0</v>
      </c>
      <c r="J24" s="315">
        <f t="shared" si="2"/>
        <v>0</v>
      </c>
      <c r="K24" s="260">
        <f t="shared" si="2"/>
        <v>0</v>
      </c>
      <c r="L24" s="315">
        <f t="shared" si="2"/>
        <v>0</v>
      </c>
      <c r="M24" s="260">
        <f t="shared" si="2"/>
        <v>0</v>
      </c>
      <c r="N24" s="315">
        <f t="shared" si="2"/>
        <v>0</v>
      </c>
      <c r="O24" s="260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13"/>
      <c r="B25" s="99" t="s">
        <v>63</v>
      </c>
      <c r="C25" s="68"/>
      <c r="D25" s="68"/>
      <c r="E25" s="415" t="s">
        <v>93</v>
      </c>
      <c r="F25" s="433"/>
      <c r="G25" s="391"/>
      <c r="H25" s="431"/>
      <c r="I25" s="391"/>
      <c r="J25" s="431"/>
      <c r="K25" s="391"/>
      <c r="L25" s="431"/>
      <c r="M25" s="391"/>
      <c r="N25" s="431"/>
      <c r="O25" s="39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13"/>
      <c r="B26" s="26" t="s">
        <v>64</v>
      </c>
      <c r="C26" s="67"/>
      <c r="D26" s="67"/>
      <c r="E26" s="416"/>
      <c r="F26" s="434"/>
      <c r="G26" s="392"/>
      <c r="H26" s="432"/>
      <c r="I26" s="392"/>
      <c r="J26" s="432"/>
      <c r="K26" s="392"/>
      <c r="L26" s="432"/>
      <c r="M26" s="392"/>
      <c r="N26" s="432"/>
      <c r="O26" s="39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14"/>
      <c r="B27" s="59" t="s">
        <v>279</v>
      </c>
      <c r="C27" s="37"/>
      <c r="D27" s="37"/>
      <c r="E27" s="94" t="s">
        <v>94</v>
      </c>
      <c r="F27" s="326">
        <f aca="true" t="shared" si="3" ref="F27:O27">F24+F25</f>
        <v>0</v>
      </c>
      <c r="G27" s="266">
        <f t="shared" si="3"/>
        <v>0</v>
      </c>
      <c r="H27" s="326">
        <f t="shared" si="3"/>
        <v>0</v>
      </c>
      <c r="I27" s="266">
        <f t="shared" si="3"/>
        <v>0</v>
      </c>
      <c r="J27" s="326">
        <f t="shared" si="3"/>
        <v>0</v>
      </c>
      <c r="K27" s="266">
        <f t="shared" si="3"/>
        <v>0</v>
      </c>
      <c r="L27" s="326">
        <f t="shared" si="3"/>
        <v>0</v>
      </c>
      <c r="M27" s="266">
        <f t="shared" si="3"/>
        <v>0</v>
      </c>
      <c r="N27" s="326">
        <f t="shared" si="3"/>
        <v>0</v>
      </c>
      <c r="O27" s="26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280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93" t="s">
        <v>65</v>
      </c>
      <c r="B30" s="394"/>
      <c r="C30" s="394"/>
      <c r="D30" s="394"/>
      <c r="E30" s="395"/>
      <c r="F30" s="399" t="s">
        <v>302</v>
      </c>
      <c r="G30" s="400"/>
      <c r="H30" s="399" t="s">
        <v>303</v>
      </c>
      <c r="I30" s="400"/>
      <c r="J30" s="399" t="s">
        <v>304</v>
      </c>
      <c r="K30" s="400"/>
      <c r="L30" s="442"/>
      <c r="M30" s="430"/>
      <c r="N30" s="442"/>
      <c r="O30" s="430"/>
      <c r="P30" s="110"/>
      <c r="Q30" s="72"/>
      <c r="R30" s="110"/>
      <c r="S30" s="72"/>
      <c r="T30" s="110"/>
      <c r="U30" s="72"/>
      <c r="V30" s="110"/>
      <c r="W30" s="72"/>
      <c r="X30" s="110"/>
      <c r="Y30" s="72"/>
    </row>
    <row r="31" spans="1:25" ht="15.75" customHeight="1">
      <c r="A31" s="396"/>
      <c r="B31" s="397"/>
      <c r="C31" s="397"/>
      <c r="D31" s="397"/>
      <c r="E31" s="398"/>
      <c r="F31" s="139" t="s">
        <v>239</v>
      </c>
      <c r="G31" s="51" t="s">
        <v>1</v>
      </c>
      <c r="H31" s="139" t="s">
        <v>239</v>
      </c>
      <c r="I31" s="51" t="s">
        <v>1</v>
      </c>
      <c r="J31" s="139" t="s">
        <v>239</v>
      </c>
      <c r="K31" s="51" t="s">
        <v>1</v>
      </c>
      <c r="L31" s="300" t="s">
        <v>239</v>
      </c>
      <c r="M31" s="301" t="s">
        <v>1</v>
      </c>
      <c r="N31" s="300" t="s">
        <v>239</v>
      </c>
      <c r="O31" s="338" t="s">
        <v>1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1:25" ht="15.75" customHeight="1">
      <c r="A32" s="383" t="s">
        <v>85</v>
      </c>
      <c r="B32" s="47" t="s">
        <v>46</v>
      </c>
      <c r="C32" s="48"/>
      <c r="D32" s="48"/>
      <c r="E32" s="16" t="s">
        <v>37</v>
      </c>
      <c r="F32" s="124">
        <v>112</v>
      </c>
      <c r="G32" s="116">
        <v>111</v>
      </c>
      <c r="H32" s="254">
        <v>1171</v>
      </c>
      <c r="I32" s="116">
        <v>1133</v>
      </c>
      <c r="J32" s="254">
        <v>518</v>
      </c>
      <c r="K32" s="116">
        <v>498</v>
      </c>
      <c r="L32" s="322"/>
      <c r="M32" s="329"/>
      <c r="N32" s="302"/>
      <c r="O32" s="330"/>
      <c r="P32" s="104"/>
      <c r="Q32" s="104"/>
      <c r="R32" s="104"/>
      <c r="S32" s="104"/>
      <c r="T32" s="109"/>
      <c r="U32" s="109"/>
      <c r="V32" s="104"/>
      <c r="W32" s="104"/>
      <c r="X32" s="109"/>
      <c r="Y32" s="109"/>
    </row>
    <row r="33" spans="1:25" ht="15.75" customHeight="1">
      <c r="A33" s="384"/>
      <c r="B33" s="14"/>
      <c r="C33" s="50" t="s">
        <v>66</v>
      </c>
      <c r="D33" s="68"/>
      <c r="E33" s="95"/>
      <c r="F33" s="121">
        <v>23</v>
      </c>
      <c r="G33" s="106">
        <v>24</v>
      </c>
      <c r="H33" s="121">
        <v>345</v>
      </c>
      <c r="I33" s="106">
        <v>357</v>
      </c>
      <c r="J33" s="121">
        <v>300</v>
      </c>
      <c r="K33" s="106">
        <v>289</v>
      </c>
      <c r="L33" s="313"/>
      <c r="M33" s="273"/>
      <c r="N33" s="313"/>
      <c r="O33" s="261"/>
      <c r="P33" s="104"/>
      <c r="Q33" s="104"/>
      <c r="R33" s="104"/>
      <c r="S33" s="104"/>
      <c r="T33" s="109"/>
      <c r="U33" s="109"/>
      <c r="V33" s="104"/>
      <c r="W33" s="104"/>
      <c r="X33" s="109"/>
      <c r="Y33" s="109"/>
    </row>
    <row r="34" spans="1:25" ht="15.75" customHeight="1">
      <c r="A34" s="384"/>
      <c r="B34" s="14"/>
      <c r="C34" s="12"/>
      <c r="D34" s="61" t="s">
        <v>67</v>
      </c>
      <c r="E34" s="90"/>
      <c r="F34" s="122">
        <v>23</v>
      </c>
      <c r="G34" s="112">
        <v>24</v>
      </c>
      <c r="H34" s="122">
        <v>345</v>
      </c>
      <c r="I34" s="112">
        <v>357</v>
      </c>
      <c r="J34" s="122">
        <v>298</v>
      </c>
      <c r="K34" s="112">
        <v>287</v>
      </c>
      <c r="L34" s="305"/>
      <c r="M34" s="272"/>
      <c r="N34" s="305"/>
      <c r="O34" s="260"/>
      <c r="P34" s="104"/>
      <c r="Q34" s="104"/>
      <c r="R34" s="104"/>
      <c r="S34" s="104"/>
      <c r="T34" s="109"/>
      <c r="U34" s="109"/>
      <c r="V34" s="104"/>
      <c r="W34" s="104"/>
      <c r="X34" s="109"/>
      <c r="Y34" s="109"/>
    </row>
    <row r="35" spans="1:25" ht="15.75" customHeight="1">
      <c r="A35" s="384"/>
      <c r="B35" s="11"/>
      <c r="C35" s="31" t="s">
        <v>68</v>
      </c>
      <c r="D35" s="67"/>
      <c r="E35" s="96"/>
      <c r="F35" s="125">
        <v>89</v>
      </c>
      <c r="G35" s="111">
        <v>88</v>
      </c>
      <c r="H35" s="125">
        <v>826</v>
      </c>
      <c r="I35" s="111">
        <v>776</v>
      </c>
      <c r="J35" s="128">
        <v>217</v>
      </c>
      <c r="K35" s="130">
        <v>209</v>
      </c>
      <c r="L35" s="309"/>
      <c r="M35" s="310"/>
      <c r="N35" s="309"/>
      <c r="O35" s="325"/>
      <c r="P35" s="104"/>
      <c r="Q35" s="104"/>
      <c r="R35" s="104"/>
      <c r="S35" s="104"/>
      <c r="T35" s="109"/>
      <c r="U35" s="109"/>
      <c r="V35" s="104"/>
      <c r="W35" s="104"/>
      <c r="X35" s="109"/>
      <c r="Y35" s="109"/>
    </row>
    <row r="36" spans="1:25" ht="15.75" customHeight="1">
      <c r="A36" s="384"/>
      <c r="B36" s="66" t="s">
        <v>49</v>
      </c>
      <c r="C36" s="69"/>
      <c r="D36" s="69"/>
      <c r="E36" s="16" t="s">
        <v>38</v>
      </c>
      <c r="F36" s="124">
        <v>112</v>
      </c>
      <c r="G36" s="117">
        <v>111</v>
      </c>
      <c r="H36" s="124">
        <v>1171</v>
      </c>
      <c r="I36" s="117">
        <v>1133</v>
      </c>
      <c r="J36" s="124">
        <v>146</v>
      </c>
      <c r="K36" s="117">
        <v>151</v>
      </c>
      <c r="L36" s="322"/>
      <c r="M36" s="329"/>
      <c r="N36" s="322"/>
      <c r="O36" s="321"/>
      <c r="P36" s="104"/>
      <c r="Q36" s="104"/>
      <c r="R36" s="104"/>
      <c r="S36" s="104"/>
      <c r="T36" s="104"/>
      <c r="U36" s="104"/>
      <c r="V36" s="104"/>
      <c r="W36" s="104"/>
      <c r="X36" s="109"/>
      <c r="Y36" s="109"/>
    </row>
    <row r="37" spans="1:25" ht="15.75" customHeight="1">
      <c r="A37" s="384"/>
      <c r="B37" s="14"/>
      <c r="C37" s="61" t="s">
        <v>69</v>
      </c>
      <c r="D37" s="53"/>
      <c r="E37" s="90"/>
      <c r="F37" s="122">
        <v>100</v>
      </c>
      <c r="G37" s="112">
        <v>99</v>
      </c>
      <c r="H37" s="122">
        <v>1161</v>
      </c>
      <c r="I37" s="112">
        <v>1118</v>
      </c>
      <c r="J37" s="122">
        <v>111</v>
      </c>
      <c r="K37" s="112">
        <v>114</v>
      </c>
      <c r="L37" s="305"/>
      <c r="M37" s="272"/>
      <c r="N37" s="305"/>
      <c r="O37" s="260"/>
      <c r="P37" s="104"/>
      <c r="Q37" s="104"/>
      <c r="R37" s="104"/>
      <c r="S37" s="104"/>
      <c r="T37" s="104"/>
      <c r="U37" s="104"/>
      <c r="V37" s="104"/>
      <c r="W37" s="104"/>
      <c r="X37" s="109"/>
      <c r="Y37" s="109"/>
    </row>
    <row r="38" spans="1:25" ht="15.75" customHeight="1">
      <c r="A38" s="384"/>
      <c r="B38" s="11"/>
      <c r="C38" s="61" t="s">
        <v>70</v>
      </c>
      <c r="D38" s="53"/>
      <c r="E38" s="90"/>
      <c r="F38" s="122">
        <v>12</v>
      </c>
      <c r="G38" s="112">
        <v>12</v>
      </c>
      <c r="H38" s="122">
        <v>10</v>
      </c>
      <c r="I38" s="112">
        <v>15</v>
      </c>
      <c r="J38" s="122">
        <v>35</v>
      </c>
      <c r="K38" s="112">
        <v>37</v>
      </c>
      <c r="L38" s="305"/>
      <c r="M38" s="272"/>
      <c r="N38" s="305"/>
      <c r="O38" s="260"/>
      <c r="P38" s="104"/>
      <c r="Q38" s="104"/>
      <c r="R38" s="109"/>
      <c r="S38" s="109"/>
      <c r="T38" s="104"/>
      <c r="U38" s="104"/>
      <c r="V38" s="104"/>
      <c r="W38" s="104"/>
      <c r="X38" s="109"/>
      <c r="Y38" s="109"/>
    </row>
    <row r="39" spans="1:25" ht="15.75" customHeight="1">
      <c r="A39" s="385"/>
      <c r="B39" s="6" t="s">
        <v>71</v>
      </c>
      <c r="C39" s="7"/>
      <c r="D39" s="7"/>
      <c r="E39" s="97" t="s">
        <v>95</v>
      </c>
      <c r="F39" s="126">
        <f>F32-F36</f>
        <v>0</v>
      </c>
      <c r="G39" s="113">
        <f>G32-G36</f>
        <v>0</v>
      </c>
      <c r="H39" s="126">
        <f>H32-H36</f>
        <v>0</v>
      </c>
      <c r="I39" s="113">
        <f>I32-I36</f>
        <v>0</v>
      </c>
      <c r="J39" s="126">
        <f aca="true" t="shared" si="4" ref="J39:O39">J32-J36</f>
        <v>372</v>
      </c>
      <c r="K39" s="113">
        <f t="shared" si="4"/>
        <v>347</v>
      </c>
      <c r="L39" s="326">
        <f t="shared" si="4"/>
        <v>0</v>
      </c>
      <c r="M39" s="266">
        <f t="shared" si="4"/>
        <v>0</v>
      </c>
      <c r="N39" s="326">
        <f t="shared" si="4"/>
        <v>0</v>
      </c>
      <c r="O39" s="266">
        <f t="shared" si="4"/>
        <v>0</v>
      </c>
      <c r="P39" s="104"/>
      <c r="Q39" s="104"/>
      <c r="R39" s="104"/>
      <c r="S39" s="104"/>
      <c r="T39" s="104"/>
      <c r="U39" s="104"/>
      <c r="V39" s="104"/>
      <c r="W39" s="104"/>
      <c r="X39" s="109"/>
      <c r="Y39" s="109"/>
    </row>
    <row r="40" spans="1:25" ht="15.75" customHeight="1">
      <c r="A40" s="383" t="s">
        <v>86</v>
      </c>
      <c r="B40" s="66" t="s">
        <v>72</v>
      </c>
      <c r="C40" s="69"/>
      <c r="D40" s="69"/>
      <c r="E40" s="16" t="s">
        <v>40</v>
      </c>
      <c r="F40" s="124">
        <v>111</v>
      </c>
      <c r="G40" s="117">
        <v>101</v>
      </c>
      <c r="H40" s="124">
        <v>426</v>
      </c>
      <c r="I40" s="117">
        <v>168</v>
      </c>
      <c r="J40" s="124">
        <v>0</v>
      </c>
      <c r="K40" s="117">
        <v>0</v>
      </c>
      <c r="L40" s="322"/>
      <c r="M40" s="329"/>
      <c r="N40" s="322"/>
      <c r="O40" s="321"/>
      <c r="P40" s="104"/>
      <c r="Q40" s="104"/>
      <c r="R40" s="104"/>
      <c r="S40" s="104"/>
      <c r="T40" s="109"/>
      <c r="U40" s="109"/>
      <c r="V40" s="109"/>
      <c r="W40" s="109"/>
      <c r="X40" s="104"/>
      <c r="Y40" s="104"/>
    </row>
    <row r="41" spans="1:25" ht="15.75" customHeight="1">
      <c r="A41" s="386"/>
      <c r="B41" s="11"/>
      <c r="C41" s="61" t="s">
        <v>73</v>
      </c>
      <c r="D41" s="53"/>
      <c r="E41" s="90"/>
      <c r="F41" s="128">
        <v>33</v>
      </c>
      <c r="G41" s="130">
        <v>28</v>
      </c>
      <c r="H41" s="128">
        <v>363</v>
      </c>
      <c r="I41" s="130">
        <v>42</v>
      </c>
      <c r="J41" s="122">
        <v>0</v>
      </c>
      <c r="K41" s="112">
        <v>0</v>
      </c>
      <c r="L41" s="305"/>
      <c r="M41" s="272"/>
      <c r="N41" s="305"/>
      <c r="O41" s="260"/>
      <c r="P41" s="109"/>
      <c r="Q41" s="109"/>
      <c r="R41" s="109"/>
      <c r="S41" s="109"/>
      <c r="T41" s="109"/>
      <c r="U41" s="109"/>
      <c r="V41" s="109"/>
      <c r="W41" s="109"/>
      <c r="X41" s="104"/>
      <c r="Y41" s="104"/>
    </row>
    <row r="42" spans="1:25" ht="15.75" customHeight="1">
      <c r="A42" s="386"/>
      <c r="B42" s="66" t="s">
        <v>60</v>
      </c>
      <c r="C42" s="69"/>
      <c r="D42" s="69"/>
      <c r="E42" s="16" t="s">
        <v>41</v>
      </c>
      <c r="F42" s="124">
        <v>111</v>
      </c>
      <c r="G42" s="117">
        <v>101</v>
      </c>
      <c r="H42" s="124">
        <v>426</v>
      </c>
      <c r="I42" s="117">
        <v>168</v>
      </c>
      <c r="J42" s="124">
        <v>372</v>
      </c>
      <c r="K42" s="117">
        <v>347</v>
      </c>
      <c r="L42" s="322"/>
      <c r="M42" s="329"/>
      <c r="N42" s="322"/>
      <c r="O42" s="321"/>
      <c r="P42" s="104"/>
      <c r="Q42" s="104"/>
      <c r="R42" s="104"/>
      <c r="S42" s="104"/>
      <c r="T42" s="109"/>
      <c r="U42" s="109"/>
      <c r="V42" s="104"/>
      <c r="W42" s="104"/>
      <c r="X42" s="104"/>
      <c r="Y42" s="104"/>
    </row>
    <row r="43" spans="1:25" ht="15.75" customHeight="1">
      <c r="A43" s="386"/>
      <c r="B43" s="11"/>
      <c r="C43" s="61" t="s">
        <v>74</v>
      </c>
      <c r="D43" s="53"/>
      <c r="E43" s="90"/>
      <c r="F43" s="122">
        <v>36</v>
      </c>
      <c r="G43" s="112">
        <v>35</v>
      </c>
      <c r="H43" s="122">
        <v>43</v>
      </c>
      <c r="I43" s="112">
        <v>57</v>
      </c>
      <c r="J43" s="128">
        <v>372</v>
      </c>
      <c r="K43" s="130">
        <v>347</v>
      </c>
      <c r="L43" s="305"/>
      <c r="M43" s="272"/>
      <c r="N43" s="305"/>
      <c r="O43" s="260"/>
      <c r="P43" s="104"/>
      <c r="Q43" s="104"/>
      <c r="R43" s="109"/>
      <c r="S43" s="104"/>
      <c r="T43" s="109"/>
      <c r="U43" s="109"/>
      <c r="V43" s="104"/>
      <c r="W43" s="104"/>
      <c r="X43" s="109"/>
      <c r="Y43" s="109"/>
    </row>
    <row r="44" spans="1:25" ht="15.75" customHeight="1">
      <c r="A44" s="387"/>
      <c r="B44" s="59" t="s">
        <v>71</v>
      </c>
      <c r="C44" s="37"/>
      <c r="D44" s="37"/>
      <c r="E44" s="97" t="s">
        <v>96</v>
      </c>
      <c r="F44" s="123">
        <f>F40-F42</f>
        <v>0</v>
      </c>
      <c r="G44" s="127">
        <f>G40-G42</f>
        <v>0</v>
      </c>
      <c r="H44" s="123">
        <f>H40-H42</f>
        <v>0</v>
      </c>
      <c r="I44" s="127">
        <f>I40-I42</f>
        <v>0</v>
      </c>
      <c r="J44" s="123">
        <f aca="true" t="shared" si="5" ref="J44:O44">J40-J42</f>
        <v>-372</v>
      </c>
      <c r="K44" s="127">
        <f t="shared" si="5"/>
        <v>-347</v>
      </c>
      <c r="L44" s="316">
        <f t="shared" si="5"/>
        <v>0</v>
      </c>
      <c r="M44" s="317">
        <f t="shared" si="5"/>
        <v>0</v>
      </c>
      <c r="N44" s="316">
        <f t="shared" si="5"/>
        <v>0</v>
      </c>
      <c r="O44" s="317">
        <f t="shared" si="5"/>
        <v>0</v>
      </c>
      <c r="P44" s="109"/>
      <c r="Q44" s="109"/>
      <c r="R44" s="104"/>
      <c r="S44" s="104"/>
      <c r="T44" s="109"/>
      <c r="U44" s="109"/>
      <c r="V44" s="104"/>
      <c r="W44" s="104"/>
      <c r="X44" s="104"/>
      <c r="Y44" s="104"/>
    </row>
    <row r="45" spans="1:25" ht="15.75" customHeight="1">
      <c r="A45" s="388" t="s">
        <v>79</v>
      </c>
      <c r="B45" s="20" t="s">
        <v>75</v>
      </c>
      <c r="C45" s="9"/>
      <c r="D45" s="9"/>
      <c r="E45" s="98" t="s">
        <v>97</v>
      </c>
      <c r="F45" s="129">
        <f>F39+F44</f>
        <v>0</v>
      </c>
      <c r="G45" s="114">
        <f>G39+G44</f>
        <v>0</v>
      </c>
      <c r="H45" s="129">
        <v>0</v>
      </c>
      <c r="I45" s="114">
        <f>I39+I44</f>
        <v>0</v>
      </c>
      <c r="J45" s="129">
        <f aca="true" t="shared" si="6" ref="J45:O45">J39+J44</f>
        <v>0</v>
      </c>
      <c r="K45" s="114">
        <f t="shared" si="6"/>
        <v>0</v>
      </c>
      <c r="L45" s="332">
        <f t="shared" si="6"/>
        <v>0</v>
      </c>
      <c r="M45" s="333">
        <f t="shared" si="6"/>
        <v>0</v>
      </c>
      <c r="N45" s="332">
        <f t="shared" si="6"/>
        <v>0</v>
      </c>
      <c r="O45" s="333">
        <f t="shared" si="6"/>
        <v>0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5.75" customHeight="1">
      <c r="A46" s="389"/>
      <c r="B46" s="52" t="s">
        <v>76</v>
      </c>
      <c r="C46" s="53"/>
      <c r="D46" s="53"/>
      <c r="E46" s="53"/>
      <c r="F46" s="128">
        <v>0</v>
      </c>
      <c r="G46" s="130">
        <v>0</v>
      </c>
      <c r="H46" s="128">
        <v>0</v>
      </c>
      <c r="I46" s="130">
        <v>0</v>
      </c>
      <c r="J46" s="128">
        <v>0</v>
      </c>
      <c r="K46" s="130">
        <v>0</v>
      </c>
      <c r="L46" s="305"/>
      <c r="M46" s="272"/>
      <c r="N46" s="334"/>
      <c r="O46" s="262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ht="15.75" customHeight="1">
      <c r="A47" s="389"/>
      <c r="B47" s="52" t="s">
        <v>77</v>
      </c>
      <c r="C47" s="53"/>
      <c r="D47" s="53"/>
      <c r="E47" s="53"/>
      <c r="F47" s="122">
        <v>0</v>
      </c>
      <c r="G47" s="112">
        <v>0</v>
      </c>
      <c r="H47" s="122">
        <v>0</v>
      </c>
      <c r="I47" s="112">
        <v>0</v>
      </c>
      <c r="J47" s="122">
        <v>0</v>
      </c>
      <c r="K47" s="112">
        <v>0</v>
      </c>
      <c r="L47" s="305"/>
      <c r="M47" s="272"/>
      <c r="N47" s="305"/>
      <c r="O47" s="260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5.75" customHeight="1">
      <c r="A48" s="390"/>
      <c r="B48" s="59" t="s">
        <v>78</v>
      </c>
      <c r="C48" s="37"/>
      <c r="D48" s="37"/>
      <c r="E48" s="37"/>
      <c r="F48" s="126">
        <v>0</v>
      </c>
      <c r="G48" s="113">
        <v>0</v>
      </c>
      <c r="H48" s="126">
        <v>0</v>
      </c>
      <c r="I48" s="113">
        <v>0</v>
      </c>
      <c r="J48" s="126">
        <v>0</v>
      </c>
      <c r="K48" s="113">
        <v>0</v>
      </c>
      <c r="L48" s="335"/>
      <c r="M48" s="277"/>
      <c r="N48" s="335"/>
      <c r="O48" s="266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15" ht="15.75" customHeight="1">
      <c r="A49" s="27" t="s">
        <v>286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">
      <pane xSplit="4" ySplit="7" topLeftCell="H3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M6" sqref="M6:N44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46" t="s">
        <v>0</v>
      </c>
      <c r="B1" s="146"/>
      <c r="C1" s="201" t="s">
        <v>306</v>
      </c>
      <c r="D1" s="202"/>
    </row>
    <row r="3" spans="1:10" ht="15" customHeight="1">
      <c r="A3" s="45" t="s">
        <v>242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03"/>
      <c r="B5" s="203" t="s">
        <v>240</v>
      </c>
      <c r="C5" s="203"/>
      <c r="D5" s="203"/>
      <c r="H5" s="46"/>
      <c r="L5" s="46"/>
      <c r="N5" s="46" t="s">
        <v>189</v>
      </c>
    </row>
    <row r="6" spans="1:14" ht="15" customHeight="1">
      <c r="A6" s="204"/>
      <c r="B6" s="205"/>
      <c r="C6" s="205"/>
      <c r="D6" s="205"/>
      <c r="E6" s="446" t="s">
        <v>243</v>
      </c>
      <c r="F6" s="447"/>
      <c r="G6" s="446" t="s">
        <v>244</v>
      </c>
      <c r="H6" s="447"/>
      <c r="I6" s="446" t="s">
        <v>245</v>
      </c>
      <c r="J6" s="447"/>
      <c r="K6" s="448" t="s">
        <v>246</v>
      </c>
      <c r="L6" s="449"/>
      <c r="M6" s="446" t="s">
        <v>247</v>
      </c>
      <c r="N6" s="447"/>
    </row>
    <row r="7" spans="1:14" ht="15" customHeight="1">
      <c r="A7" s="206"/>
      <c r="B7" s="207"/>
      <c r="C7" s="207"/>
      <c r="D7" s="207"/>
      <c r="E7" s="208" t="s">
        <v>239</v>
      </c>
      <c r="F7" s="35" t="s">
        <v>1</v>
      </c>
      <c r="G7" s="208" t="s">
        <v>239</v>
      </c>
      <c r="H7" s="35" t="s">
        <v>1</v>
      </c>
      <c r="I7" s="208" t="s">
        <v>239</v>
      </c>
      <c r="J7" s="35" t="s">
        <v>1</v>
      </c>
      <c r="K7" s="208" t="s">
        <v>239</v>
      </c>
      <c r="L7" s="35" t="s">
        <v>1</v>
      </c>
      <c r="M7" s="208" t="s">
        <v>239</v>
      </c>
      <c r="N7" s="342" t="s">
        <v>1</v>
      </c>
    </row>
    <row r="8" spans="1:14" ht="18" customHeight="1">
      <c r="A8" s="445" t="s">
        <v>248</v>
      </c>
      <c r="B8" s="209" t="s">
        <v>190</v>
      </c>
      <c r="C8" s="210"/>
      <c r="D8" s="210"/>
      <c r="E8" s="240">
        <v>1</v>
      </c>
      <c r="F8" s="211">
        <v>1</v>
      </c>
      <c r="G8" s="240">
        <v>3</v>
      </c>
      <c r="H8" s="241">
        <v>3</v>
      </c>
      <c r="I8" s="295">
        <v>1</v>
      </c>
      <c r="J8" s="211">
        <v>1</v>
      </c>
      <c r="K8" s="240">
        <v>2</v>
      </c>
      <c r="L8" s="211">
        <v>2</v>
      </c>
      <c r="M8" s="240">
        <v>0</v>
      </c>
      <c r="N8" s="211">
        <v>0</v>
      </c>
    </row>
    <row r="9" spans="1:14" ht="18" customHeight="1">
      <c r="A9" s="375"/>
      <c r="B9" s="445" t="s">
        <v>191</v>
      </c>
      <c r="C9" s="167" t="s">
        <v>192</v>
      </c>
      <c r="D9" s="168"/>
      <c r="E9" s="242">
        <v>40</v>
      </c>
      <c r="F9" s="212">
        <v>40</v>
      </c>
      <c r="G9" s="242">
        <v>221298</v>
      </c>
      <c r="H9" s="243">
        <v>221298</v>
      </c>
      <c r="I9" s="296">
        <v>10</v>
      </c>
      <c r="J9" s="212">
        <v>10</v>
      </c>
      <c r="K9" s="242">
        <v>5000</v>
      </c>
      <c r="L9" s="212">
        <v>5000</v>
      </c>
      <c r="M9" s="242">
        <v>6400</v>
      </c>
      <c r="N9" s="212">
        <v>6400</v>
      </c>
    </row>
    <row r="10" spans="1:14" ht="18" customHeight="1">
      <c r="A10" s="375"/>
      <c r="B10" s="375"/>
      <c r="C10" s="52" t="s">
        <v>193</v>
      </c>
      <c r="D10" s="53"/>
      <c r="E10" s="244">
        <v>40</v>
      </c>
      <c r="F10" s="213">
        <v>40</v>
      </c>
      <c r="G10" s="244">
        <v>81901</v>
      </c>
      <c r="H10" s="245">
        <v>81901</v>
      </c>
      <c r="I10" s="297">
        <v>10</v>
      </c>
      <c r="J10" s="213">
        <v>10</v>
      </c>
      <c r="K10" s="244">
        <v>2550</v>
      </c>
      <c r="L10" s="213">
        <v>2550</v>
      </c>
      <c r="M10" s="244">
        <v>3264</v>
      </c>
      <c r="N10" s="213">
        <v>3264</v>
      </c>
    </row>
    <row r="11" spans="1:14" ht="18" customHeight="1">
      <c r="A11" s="375"/>
      <c r="B11" s="375"/>
      <c r="C11" s="52" t="s">
        <v>194</v>
      </c>
      <c r="D11" s="53"/>
      <c r="E11" s="244">
        <v>0</v>
      </c>
      <c r="F11" s="213">
        <v>0</v>
      </c>
      <c r="G11" s="244">
        <f>+G9-G10</f>
        <v>139397</v>
      </c>
      <c r="H11" s="245">
        <v>139397</v>
      </c>
      <c r="I11" s="297">
        <v>0</v>
      </c>
      <c r="J11" s="213">
        <v>0</v>
      </c>
      <c r="K11" s="244">
        <v>0</v>
      </c>
      <c r="L11" s="213">
        <v>0</v>
      </c>
      <c r="M11" s="244">
        <v>0</v>
      </c>
      <c r="N11" s="213">
        <v>0</v>
      </c>
    </row>
    <row r="12" spans="1:14" ht="18" customHeight="1">
      <c r="A12" s="375"/>
      <c r="B12" s="375"/>
      <c r="C12" s="52" t="s">
        <v>195</v>
      </c>
      <c r="D12" s="53"/>
      <c r="E12" s="244">
        <v>0</v>
      </c>
      <c r="F12" s="213">
        <v>0</v>
      </c>
      <c r="G12" s="244">
        <v>0</v>
      </c>
      <c r="H12" s="245">
        <v>0</v>
      </c>
      <c r="I12" s="297">
        <v>0</v>
      </c>
      <c r="J12" s="213">
        <v>0</v>
      </c>
      <c r="K12" s="244">
        <v>2450</v>
      </c>
      <c r="L12" s="213">
        <v>2450</v>
      </c>
      <c r="M12" s="244">
        <v>3136</v>
      </c>
      <c r="N12" s="213">
        <v>3136</v>
      </c>
    </row>
    <row r="13" spans="1:14" ht="18" customHeight="1">
      <c r="A13" s="375"/>
      <c r="B13" s="375"/>
      <c r="C13" s="52" t="s">
        <v>196</v>
      </c>
      <c r="D13" s="53"/>
      <c r="E13" s="244">
        <v>0</v>
      </c>
      <c r="F13" s="213">
        <v>0</v>
      </c>
      <c r="G13" s="244">
        <v>0</v>
      </c>
      <c r="H13" s="245">
        <v>0</v>
      </c>
      <c r="I13" s="297">
        <v>0</v>
      </c>
      <c r="J13" s="213">
        <v>0</v>
      </c>
      <c r="K13" s="244">
        <v>0</v>
      </c>
      <c r="L13" s="213">
        <v>0</v>
      </c>
      <c r="M13" s="244">
        <v>0</v>
      </c>
      <c r="N13" s="213">
        <v>0</v>
      </c>
    </row>
    <row r="14" spans="1:14" ht="18" customHeight="1">
      <c r="A14" s="376"/>
      <c r="B14" s="376"/>
      <c r="C14" s="59" t="s">
        <v>79</v>
      </c>
      <c r="D14" s="37"/>
      <c r="E14" s="246">
        <v>0</v>
      </c>
      <c r="F14" s="214">
        <v>0</v>
      </c>
      <c r="G14" s="246">
        <v>0</v>
      </c>
      <c r="H14" s="247">
        <v>0</v>
      </c>
      <c r="I14" s="298">
        <v>0</v>
      </c>
      <c r="J14" s="214">
        <v>0</v>
      </c>
      <c r="K14" s="246">
        <v>0</v>
      </c>
      <c r="L14" s="214">
        <v>0</v>
      </c>
      <c r="M14" s="246">
        <v>0</v>
      </c>
      <c r="N14" s="214">
        <v>0</v>
      </c>
    </row>
    <row r="15" spans="1:14" ht="18" customHeight="1">
      <c r="A15" s="374" t="s">
        <v>197</v>
      </c>
      <c r="B15" s="445" t="s">
        <v>198</v>
      </c>
      <c r="C15" s="167" t="s">
        <v>199</v>
      </c>
      <c r="D15" s="168"/>
      <c r="E15" s="129">
        <v>8870</v>
      </c>
      <c r="F15" s="114">
        <v>9778</v>
      </c>
      <c r="G15" s="129">
        <v>5749</v>
      </c>
      <c r="H15" s="248">
        <v>5378</v>
      </c>
      <c r="I15" s="294">
        <v>3522</v>
      </c>
      <c r="J15" s="114">
        <v>3331</v>
      </c>
      <c r="K15" s="129">
        <v>4925.1</v>
      </c>
      <c r="L15" s="114">
        <v>4767.3</v>
      </c>
      <c r="M15" s="129">
        <v>9399.1</v>
      </c>
      <c r="N15" s="114">
        <v>11631</v>
      </c>
    </row>
    <row r="16" spans="1:14" ht="18" customHeight="1">
      <c r="A16" s="375"/>
      <c r="B16" s="375"/>
      <c r="C16" s="52" t="s">
        <v>200</v>
      </c>
      <c r="D16" s="53"/>
      <c r="E16" s="122">
        <v>1040</v>
      </c>
      <c r="F16" s="112">
        <v>540</v>
      </c>
      <c r="G16" s="122">
        <v>1249103</v>
      </c>
      <c r="H16" s="249">
        <v>1248194</v>
      </c>
      <c r="I16" s="219">
        <v>3837</v>
      </c>
      <c r="J16" s="112">
        <v>3881</v>
      </c>
      <c r="K16" s="122">
        <v>11812.3</v>
      </c>
      <c r="L16" s="112">
        <v>12701.8</v>
      </c>
      <c r="M16" s="122">
        <v>6246.9</v>
      </c>
      <c r="N16" s="112">
        <v>6876</v>
      </c>
    </row>
    <row r="17" spans="1:14" ht="18" customHeight="1">
      <c r="A17" s="375"/>
      <c r="B17" s="375"/>
      <c r="C17" s="52" t="s">
        <v>201</v>
      </c>
      <c r="D17" s="53"/>
      <c r="E17" s="122">
        <v>0</v>
      </c>
      <c r="F17" s="112">
        <v>0</v>
      </c>
      <c r="G17" s="122">
        <v>860</v>
      </c>
      <c r="H17" s="249">
        <v>869</v>
      </c>
      <c r="I17" s="219">
        <v>0</v>
      </c>
      <c r="J17" s="112">
        <v>0</v>
      </c>
      <c r="K17" s="122">
        <v>0</v>
      </c>
      <c r="L17" s="112">
        <v>0</v>
      </c>
      <c r="M17" s="122">
        <v>246.4</v>
      </c>
      <c r="N17" s="112">
        <v>0</v>
      </c>
    </row>
    <row r="18" spans="1:14" ht="18" customHeight="1">
      <c r="A18" s="375"/>
      <c r="B18" s="376"/>
      <c r="C18" s="59" t="s">
        <v>202</v>
      </c>
      <c r="D18" s="37"/>
      <c r="E18" s="126">
        <v>9910</v>
      </c>
      <c r="F18" s="113">
        <v>10319</v>
      </c>
      <c r="G18" s="126">
        <v>1255712</v>
      </c>
      <c r="H18" s="107">
        <v>1254440</v>
      </c>
      <c r="I18" s="290">
        <f>SUM(I15:I17)</f>
        <v>7359</v>
      </c>
      <c r="J18" s="113">
        <v>7212</v>
      </c>
      <c r="K18" s="126">
        <v>16737.5</v>
      </c>
      <c r="L18" s="113">
        <v>17469.2</v>
      </c>
      <c r="M18" s="126">
        <v>15646</v>
      </c>
      <c r="N18" s="113">
        <v>18507</v>
      </c>
    </row>
    <row r="19" spans="1:14" ht="18" customHeight="1">
      <c r="A19" s="375"/>
      <c r="B19" s="445" t="s">
        <v>203</v>
      </c>
      <c r="C19" s="167" t="s">
        <v>204</v>
      </c>
      <c r="D19" s="168"/>
      <c r="E19" s="129">
        <v>351</v>
      </c>
      <c r="F19" s="114">
        <v>43</v>
      </c>
      <c r="G19" s="129">
        <v>88787</v>
      </c>
      <c r="H19" s="215">
        <v>80984</v>
      </c>
      <c r="I19" s="294">
        <v>1297</v>
      </c>
      <c r="J19" s="114">
        <v>1278</v>
      </c>
      <c r="K19" s="129">
        <v>1770</v>
      </c>
      <c r="L19" s="114">
        <v>1865.3</v>
      </c>
      <c r="M19" s="129">
        <v>2658.2</v>
      </c>
      <c r="N19" s="114">
        <v>6410</v>
      </c>
    </row>
    <row r="20" spans="1:14" ht="18" customHeight="1">
      <c r="A20" s="375"/>
      <c r="B20" s="375"/>
      <c r="C20" s="52" t="s">
        <v>205</v>
      </c>
      <c r="D20" s="53"/>
      <c r="E20" s="122">
        <v>7523</v>
      </c>
      <c r="F20" s="112">
        <v>8222</v>
      </c>
      <c r="G20" s="122">
        <v>580808</v>
      </c>
      <c r="H20" s="101">
        <v>621595</v>
      </c>
      <c r="I20" s="219">
        <v>2830</v>
      </c>
      <c r="J20" s="112">
        <v>2790</v>
      </c>
      <c r="K20" s="122">
        <v>6141.4</v>
      </c>
      <c r="L20" s="112">
        <v>7525.2</v>
      </c>
      <c r="M20" s="122">
        <v>295.2</v>
      </c>
      <c r="N20" s="112">
        <v>252</v>
      </c>
    </row>
    <row r="21" spans="1:14" s="221" customFormat="1" ht="18" customHeight="1">
      <c r="A21" s="375"/>
      <c r="B21" s="375"/>
      <c r="C21" s="217" t="s">
        <v>206</v>
      </c>
      <c r="D21" s="218"/>
      <c r="E21" s="219">
        <v>0</v>
      </c>
      <c r="F21" s="220">
        <v>0</v>
      </c>
      <c r="G21" s="219">
        <v>363892</v>
      </c>
      <c r="H21" s="250">
        <v>329685</v>
      </c>
      <c r="I21" s="219">
        <v>0</v>
      </c>
      <c r="J21" s="220">
        <v>0</v>
      </c>
      <c r="K21" s="219">
        <v>0</v>
      </c>
      <c r="L21" s="220">
        <v>0</v>
      </c>
      <c r="M21" s="219">
        <v>0</v>
      </c>
      <c r="N21" s="220">
        <v>0</v>
      </c>
    </row>
    <row r="22" spans="1:14" ht="18" customHeight="1">
      <c r="A22" s="375"/>
      <c r="B22" s="376"/>
      <c r="C22" s="6" t="s">
        <v>207</v>
      </c>
      <c r="D22" s="7"/>
      <c r="E22" s="126">
        <v>7874</v>
      </c>
      <c r="F22" s="113">
        <f>SUM(F19:F21)</f>
        <v>8265</v>
      </c>
      <c r="G22" s="126">
        <v>1033487</v>
      </c>
      <c r="H22" s="107">
        <v>1032264</v>
      </c>
      <c r="I22" s="290">
        <f>SUM(I19:I21)</f>
        <v>4127</v>
      </c>
      <c r="J22" s="113">
        <v>4068</v>
      </c>
      <c r="K22" s="126">
        <v>7911.5</v>
      </c>
      <c r="L22" s="113">
        <v>9390.6</v>
      </c>
      <c r="M22" s="126">
        <v>2953.4</v>
      </c>
      <c r="N22" s="113">
        <v>6661</v>
      </c>
    </row>
    <row r="23" spans="1:14" ht="18" customHeight="1">
      <c r="A23" s="375"/>
      <c r="B23" s="445" t="s">
        <v>208</v>
      </c>
      <c r="C23" s="167" t="s">
        <v>209</v>
      </c>
      <c r="D23" s="168"/>
      <c r="E23" s="129">
        <v>40</v>
      </c>
      <c r="F23" s="114">
        <v>40</v>
      </c>
      <c r="G23" s="129">
        <v>221298</v>
      </c>
      <c r="H23" s="215">
        <v>221298</v>
      </c>
      <c r="I23" s="294">
        <v>10</v>
      </c>
      <c r="J23" s="114">
        <v>10</v>
      </c>
      <c r="K23" s="129">
        <v>5000</v>
      </c>
      <c r="L23" s="114">
        <v>5000</v>
      </c>
      <c r="M23" s="129">
        <v>6400</v>
      </c>
      <c r="N23" s="114">
        <v>6400</v>
      </c>
    </row>
    <row r="24" spans="1:14" ht="18" customHeight="1">
      <c r="A24" s="375"/>
      <c r="B24" s="375"/>
      <c r="C24" s="52" t="s">
        <v>210</v>
      </c>
      <c r="D24" s="53"/>
      <c r="E24" s="122">
        <v>0</v>
      </c>
      <c r="F24" s="112">
        <v>0</v>
      </c>
      <c r="G24" s="122">
        <v>928</v>
      </c>
      <c r="H24" s="101">
        <v>878</v>
      </c>
      <c r="I24" s="219">
        <v>3222</v>
      </c>
      <c r="J24" s="112">
        <v>3134</v>
      </c>
      <c r="K24" s="122">
        <v>3968.7</v>
      </c>
      <c r="L24" s="112">
        <v>3257.8</v>
      </c>
      <c r="M24" s="122">
        <v>5692.6</v>
      </c>
      <c r="N24" s="112">
        <v>4846</v>
      </c>
    </row>
    <row r="25" spans="1:14" ht="18" customHeight="1">
      <c r="A25" s="375"/>
      <c r="B25" s="375"/>
      <c r="C25" s="52" t="s">
        <v>211</v>
      </c>
      <c r="D25" s="53"/>
      <c r="E25" s="122">
        <v>1996</v>
      </c>
      <c r="F25" s="112">
        <v>2014</v>
      </c>
      <c r="G25" s="122">
        <v>0</v>
      </c>
      <c r="H25" s="101">
        <v>0</v>
      </c>
      <c r="I25" s="219">
        <v>0</v>
      </c>
      <c r="J25" s="112">
        <v>0</v>
      </c>
      <c r="K25" s="122">
        <v>-142.7</v>
      </c>
      <c r="L25" s="112">
        <v>-179.2</v>
      </c>
      <c r="M25" s="122">
        <v>600</v>
      </c>
      <c r="N25" s="112">
        <v>600</v>
      </c>
    </row>
    <row r="26" spans="1:14" ht="18" customHeight="1">
      <c r="A26" s="375"/>
      <c r="B26" s="376"/>
      <c r="C26" s="57" t="s">
        <v>212</v>
      </c>
      <c r="D26" s="58"/>
      <c r="E26" s="222">
        <v>2036</v>
      </c>
      <c r="F26" s="216">
        <f>SUM(F23:F25)</f>
        <v>2054</v>
      </c>
      <c r="G26" s="222">
        <v>222226</v>
      </c>
      <c r="H26" s="227">
        <v>222176</v>
      </c>
      <c r="I26" s="290">
        <f>SUM(I23:I25)</f>
        <v>3232</v>
      </c>
      <c r="J26" s="113">
        <v>3144</v>
      </c>
      <c r="K26" s="222">
        <v>8825.9</v>
      </c>
      <c r="L26" s="216">
        <v>8078.6</v>
      </c>
      <c r="M26" s="222">
        <v>12692.6</v>
      </c>
      <c r="N26" s="216">
        <v>11846</v>
      </c>
    </row>
    <row r="27" spans="1:14" ht="18" customHeight="1">
      <c r="A27" s="376"/>
      <c r="B27" s="59" t="s">
        <v>213</v>
      </c>
      <c r="C27" s="37"/>
      <c r="D27" s="37"/>
      <c r="E27" s="223">
        <v>9910</v>
      </c>
      <c r="F27" s="251">
        <f>F22+F26</f>
        <v>10319</v>
      </c>
      <c r="G27" s="126">
        <v>1255712</v>
      </c>
      <c r="H27" s="107">
        <v>1254440</v>
      </c>
      <c r="I27" s="299">
        <f>I22+I26</f>
        <v>7359</v>
      </c>
      <c r="J27" s="251">
        <v>7212</v>
      </c>
      <c r="K27" s="126">
        <v>16737.5</v>
      </c>
      <c r="L27" s="113">
        <v>17469.2</v>
      </c>
      <c r="M27" s="126">
        <v>15646</v>
      </c>
      <c r="N27" s="113">
        <v>18507</v>
      </c>
    </row>
    <row r="28" spans="1:14" ht="18" customHeight="1">
      <c r="A28" s="445" t="s">
        <v>249</v>
      </c>
      <c r="B28" s="445" t="s">
        <v>214</v>
      </c>
      <c r="C28" s="167" t="s">
        <v>215</v>
      </c>
      <c r="D28" s="224" t="s">
        <v>37</v>
      </c>
      <c r="E28" s="129">
        <v>2554</v>
      </c>
      <c r="F28" s="114">
        <v>5788</v>
      </c>
      <c r="G28" s="129">
        <f>56870+290+16</f>
        <v>57176</v>
      </c>
      <c r="H28" s="215">
        <v>55771</v>
      </c>
      <c r="I28" s="294">
        <v>6790</v>
      </c>
      <c r="J28" s="114">
        <v>6458</v>
      </c>
      <c r="K28" s="129">
        <v>4244.6</v>
      </c>
      <c r="L28" s="114">
        <v>4463.8</v>
      </c>
      <c r="M28" s="129">
        <v>4109.8</v>
      </c>
      <c r="N28" s="114">
        <v>2371</v>
      </c>
    </row>
    <row r="29" spans="1:14" ht="18" customHeight="1">
      <c r="A29" s="375"/>
      <c r="B29" s="375"/>
      <c r="C29" s="52" t="s">
        <v>216</v>
      </c>
      <c r="D29" s="225" t="s">
        <v>38</v>
      </c>
      <c r="E29" s="122">
        <v>2538</v>
      </c>
      <c r="F29" s="112">
        <v>5740</v>
      </c>
      <c r="G29" s="122">
        <f>12574+34207+290+16</f>
        <v>47087</v>
      </c>
      <c r="H29" s="101">
        <v>44450</v>
      </c>
      <c r="I29" s="219">
        <v>6554</v>
      </c>
      <c r="J29" s="112">
        <v>6314</v>
      </c>
      <c r="K29" s="122">
        <v>2511.3</v>
      </c>
      <c r="L29" s="112">
        <v>2431.1</v>
      </c>
      <c r="M29" s="122">
        <v>2935.9</v>
      </c>
      <c r="N29" s="112">
        <v>1600</v>
      </c>
    </row>
    <row r="30" spans="1:14" ht="18" customHeight="1">
      <c r="A30" s="375"/>
      <c r="B30" s="375"/>
      <c r="C30" s="52" t="s">
        <v>250</v>
      </c>
      <c r="D30" s="225" t="s">
        <v>251</v>
      </c>
      <c r="E30" s="122">
        <v>47</v>
      </c>
      <c r="F30" s="112">
        <v>51</v>
      </c>
      <c r="G30" s="122">
        <v>1406</v>
      </c>
      <c r="H30" s="249">
        <v>1452</v>
      </c>
      <c r="I30" s="219">
        <v>91</v>
      </c>
      <c r="J30" s="112">
        <v>84</v>
      </c>
      <c r="K30" s="122">
        <v>217.9</v>
      </c>
      <c r="L30" s="112">
        <v>190</v>
      </c>
      <c r="M30" s="122">
        <v>423.3</v>
      </c>
      <c r="N30" s="112">
        <v>445</v>
      </c>
    </row>
    <row r="31" spans="1:15" ht="18" customHeight="1">
      <c r="A31" s="375"/>
      <c r="B31" s="375"/>
      <c r="C31" s="6" t="s">
        <v>217</v>
      </c>
      <c r="D31" s="226" t="s">
        <v>252</v>
      </c>
      <c r="E31" s="126">
        <v>-30</v>
      </c>
      <c r="F31" s="113">
        <v>-4</v>
      </c>
      <c r="G31" s="126">
        <f>G28-G29-G30</f>
        <v>8683</v>
      </c>
      <c r="H31" s="107">
        <f aca="true" t="shared" si="0" ref="H31:M31">H28-H29-H30</f>
        <v>9869</v>
      </c>
      <c r="I31" s="290">
        <f t="shared" si="0"/>
        <v>145</v>
      </c>
      <c r="J31" s="113">
        <f t="shared" si="0"/>
        <v>60</v>
      </c>
      <c r="K31" s="126">
        <f t="shared" si="0"/>
        <v>1515.4</v>
      </c>
      <c r="L31" s="113">
        <f t="shared" si="0"/>
        <v>1842.7000000000003</v>
      </c>
      <c r="M31" s="126">
        <f t="shared" si="0"/>
        <v>750.6000000000001</v>
      </c>
      <c r="N31" s="113">
        <v>326</v>
      </c>
      <c r="O31" s="14"/>
    </row>
    <row r="32" spans="1:14" ht="18" customHeight="1">
      <c r="A32" s="375"/>
      <c r="B32" s="375"/>
      <c r="C32" s="167" t="s">
        <v>218</v>
      </c>
      <c r="D32" s="224" t="s">
        <v>253</v>
      </c>
      <c r="E32" s="129">
        <v>13</v>
      </c>
      <c r="F32" s="114">
        <v>9</v>
      </c>
      <c r="G32" s="129">
        <v>52</v>
      </c>
      <c r="H32" s="215">
        <v>122</v>
      </c>
      <c r="I32" s="294">
        <v>25</v>
      </c>
      <c r="J32" s="114">
        <v>29</v>
      </c>
      <c r="K32" s="129">
        <v>5.1</v>
      </c>
      <c r="L32" s="114">
        <v>1.5</v>
      </c>
      <c r="M32" s="129">
        <v>22.5</v>
      </c>
      <c r="N32" s="114">
        <v>19</v>
      </c>
    </row>
    <row r="33" spans="1:14" ht="18" customHeight="1">
      <c r="A33" s="375"/>
      <c r="B33" s="375"/>
      <c r="C33" s="52" t="s">
        <v>219</v>
      </c>
      <c r="D33" s="225" t="s">
        <v>254</v>
      </c>
      <c r="E33" s="122">
        <v>0</v>
      </c>
      <c r="F33" s="112">
        <v>0</v>
      </c>
      <c r="G33" s="122">
        <v>8685</v>
      </c>
      <c r="H33" s="101">
        <v>9353</v>
      </c>
      <c r="I33" s="219">
        <v>30</v>
      </c>
      <c r="J33" s="112">
        <v>46</v>
      </c>
      <c r="K33" s="122">
        <v>199.8</v>
      </c>
      <c r="L33" s="112">
        <v>232.4</v>
      </c>
      <c r="M33" s="122">
        <v>119.8</v>
      </c>
      <c r="N33" s="112">
        <v>165</v>
      </c>
    </row>
    <row r="34" spans="1:14" ht="18" customHeight="1">
      <c r="A34" s="375"/>
      <c r="B34" s="376"/>
      <c r="C34" s="6" t="s">
        <v>220</v>
      </c>
      <c r="D34" s="226" t="s">
        <v>255</v>
      </c>
      <c r="E34" s="126">
        <v>-18</v>
      </c>
      <c r="F34" s="113">
        <v>6</v>
      </c>
      <c r="G34" s="126">
        <f>G31+G32-G33</f>
        <v>50</v>
      </c>
      <c r="H34" s="107">
        <f aca="true" t="shared" si="1" ref="H34:M34">H31+H32-H33</f>
        <v>638</v>
      </c>
      <c r="I34" s="290">
        <f t="shared" si="1"/>
        <v>140</v>
      </c>
      <c r="J34" s="113">
        <f t="shared" si="1"/>
        <v>43</v>
      </c>
      <c r="K34" s="126">
        <f t="shared" si="1"/>
        <v>1320.7</v>
      </c>
      <c r="L34" s="113">
        <f t="shared" si="1"/>
        <v>1611.8000000000002</v>
      </c>
      <c r="M34" s="126">
        <f t="shared" si="1"/>
        <v>653.3000000000002</v>
      </c>
      <c r="N34" s="113">
        <v>180</v>
      </c>
    </row>
    <row r="35" spans="1:14" ht="18" customHeight="1">
      <c r="A35" s="375"/>
      <c r="B35" s="445" t="s">
        <v>221</v>
      </c>
      <c r="C35" s="167" t="s">
        <v>222</v>
      </c>
      <c r="D35" s="224" t="s">
        <v>256</v>
      </c>
      <c r="E35" s="129">
        <v>0</v>
      </c>
      <c r="F35" s="114">
        <v>4</v>
      </c>
      <c r="G35" s="129">
        <v>0</v>
      </c>
      <c r="H35" s="215">
        <v>0</v>
      </c>
      <c r="I35" s="294">
        <v>48</v>
      </c>
      <c r="J35" s="114">
        <v>58</v>
      </c>
      <c r="K35" s="129">
        <v>0</v>
      </c>
      <c r="L35" s="114">
        <v>0</v>
      </c>
      <c r="M35" s="129">
        <v>1.2</v>
      </c>
      <c r="N35" s="114">
        <v>305</v>
      </c>
    </row>
    <row r="36" spans="1:14" ht="18" customHeight="1">
      <c r="A36" s="375"/>
      <c r="B36" s="375"/>
      <c r="C36" s="52" t="s">
        <v>223</v>
      </c>
      <c r="D36" s="225" t="s">
        <v>257</v>
      </c>
      <c r="E36" s="122">
        <v>0.5</v>
      </c>
      <c r="F36" s="112">
        <v>0</v>
      </c>
      <c r="G36" s="122">
        <v>0</v>
      </c>
      <c r="H36" s="101">
        <v>583</v>
      </c>
      <c r="I36" s="219">
        <v>100</v>
      </c>
      <c r="J36" s="112">
        <v>70</v>
      </c>
      <c r="K36" s="122">
        <v>0</v>
      </c>
      <c r="L36" s="112">
        <v>0</v>
      </c>
      <c r="M36" s="122">
        <v>6.9</v>
      </c>
      <c r="N36" s="112">
        <v>1</v>
      </c>
    </row>
    <row r="37" spans="1:14" ht="18" customHeight="1">
      <c r="A37" s="375"/>
      <c r="B37" s="375"/>
      <c r="C37" s="52" t="s">
        <v>258</v>
      </c>
      <c r="D37" s="225" t="s">
        <v>259</v>
      </c>
      <c r="E37" s="122">
        <v>-18</v>
      </c>
      <c r="F37" s="112">
        <f>F34+F35-F36</f>
        <v>10</v>
      </c>
      <c r="G37" s="122">
        <f>G34+G35-G36</f>
        <v>50</v>
      </c>
      <c r="H37" s="101">
        <f aca="true" t="shared" si="2" ref="H37:M37">H34+H35-H36</f>
        <v>55</v>
      </c>
      <c r="I37" s="219">
        <f t="shared" si="2"/>
        <v>88</v>
      </c>
      <c r="J37" s="112">
        <f t="shared" si="2"/>
        <v>31</v>
      </c>
      <c r="K37" s="122">
        <f t="shared" si="2"/>
        <v>1320.7</v>
      </c>
      <c r="L37" s="112">
        <f t="shared" si="2"/>
        <v>1611.8000000000002</v>
      </c>
      <c r="M37" s="122">
        <f t="shared" si="2"/>
        <v>647.6000000000003</v>
      </c>
      <c r="N37" s="112">
        <v>483</v>
      </c>
    </row>
    <row r="38" spans="1:14" ht="18" customHeight="1">
      <c r="A38" s="375"/>
      <c r="B38" s="375"/>
      <c r="C38" s="52" t="s">
        <v>260</v>
      </c>
      <c r="D38" s="225" t="s">
        <v>261</v>
      </c>
      <c r="E38" s="122">
        <v>0</v>
      </c>
      <c r="F38" s="112">
        <v>0</v>
      </c>
      <c r="G38" s="122">
        <v>0</v>
      </c>
      <c r="H38" s="101">
        <v>0</v>
      </c>
      <c r="I38" s="219">
        <v>0</v>
      </c>
      <c r="J38" s="112">
        <v>0</v>
      </c>
      <c r="K38" s="122">
        <v>0</v>
      </c>
      <c r="L38" s="112">
        <v>0</v>
      </c>
      <c r="M38" s="122">
        <v>0</v>
      </c>
      <c r="N38" s="112">
        <v>0</v>
      </c>
    </row>
    <row r="39" spans="1:14" ht="18" customHeight="1">
      <c r="A39" s="375"/>
      <c r="B39" s="375"/>
      <c r="C39" s="52" t="s">
        <v>262</v>
      </c>
      <c r="D39" s="225" t="s">
        <v>263</v>
      </c>
      <c r="E39" s="122">
        <v>0</v>
      </c>
      <c r="F39" s="112">
        <v>0</v>
      </c>
      <c r="G39" s="122">
        <v>0</v>
      </c>
      <c r="H39" s="101">
        <v>0</v>
      </c>
      <c r="I39" s="219">
        <v>0</v>
      </c>
      <c r="J39" s="112">
        <v>0</v>
      </c>
      <c r="K39" s="122">
        <v>0</v>
      </c>
      <c r="L39" s="112">
        <v>0</v>
      </c>
      <c r="M39" s="122">
        <v>0</v>
      </c>
      <c r="N39" s="112">
        <v>0</v>
      </c>
    </row>
    <row r="40" spans="1:14" ht="18" customHeight="1">
      <c r="A40" s="375"/>
      <c r="B40" s="375"/>
      <c r="C40" s="52" t="s">
        <v>224</v>
      </c>
      <c r="D40" s="225" t="s">
        <v>264</v>
      </c>
      <c r="E40" s="122">
        <v>0</v>
      </c>
      <c r="F40" s="112">
        <v>0</v>
      </c>
      <c r="G40" s="122">
        <v>0</v>
      </c>
      <c r="H40" s="101">
        <v>0</v>
      </c>
      <c r="I40" s="219">
        <v>0</v>
      </c>
      <c r="J40" s="112">
        <v>0</v>
      </c>
      <c r="K40" s="122">
        <v>459.7</v>
      </c>
      <c r="L40" s="112">
        <v>601.2</v>
      </c>
      <c r="M40" s="122">
        <v>-199.2</v>
      </c>
      <c r="N40" s="112">
        <v>37</v>
      </c>
    </row>
    <row r="41" spans="1:14" ht="18" customHeight="1">
      <c r="A41" s="375"/>
      <c r="B41" s="375"/>
      <c r="C41" s="179" t="s">
        <v>225</v>
      </c>
      <c r="D41" s="225" t="s">
        <v>265</v>
      </c>
      <c r="E41" s="122">
        <v>-18</v>
      </c>
      <c r="F41" s="112">
        <f>F34+F35-F36-F40</f>
        <v>10</v>
      </c>
      <c r="G41" s="122">
        <f>G34+G35-G36-G40</f>
        <v>50</v>
      </c>
      <c r="H41" s="101">
        <f aca="true" t="shared" si="3" ref="H41:M41">H34+H35-H36-H40</f>
        <v>55</v>
      </c>
      <c r="I41" s="219">
        <f t="shared" si="3"/>
        <v>88</v>
      </c>
      <c r="J41" s="112">
        <f t="shared" si="3"/>
        <v>31</v>
      </c>
      <c r="K41" s="122">
        <f t="shared" si="3"/>
        <v>861</v>
      </c>
      <c r="L41" s="112">
        <f t="shared" si="3"/>
        <v>1010.6000000000001</v>
      </c>
      <c r="M41" s="122">
        <f t="shared" si="3"/>
        <v>846.8000000000002</v>
      </c>
      <c r="N41" s="112">
        <f>N34+N35-N36-N40</f>
        <v>447</v>
      </c>
    </row>
    <row r="42" spans="1:14" ht="18" customHeight="1">
      <c r="A42" s="375"/>
      <c r="B42" s="375"/>
      <c r="C42" s="443" t="s">
        <v>266</v>
      </c>
      <c r="D42" s="444"/>
      <c r="E42" s="122">
        <f>E37+E38-E39-E40</f>
        <v>-18</v>
      </c>
      <c r="F42" s="112">
        <f>F37+F38-F39-F40</f>
        <v>10</v>
      </c>
      <c r="G42" s="122">
        <f>G37+G38-G39-G40</f>
        <v>50</v>
      </c>
      <c r="H42" s="249">
        <f aca="true" t="shared" si="4" ref="H42:M42">H37+H38-H39-H40</f>
        <v>55</v>
      </c>
      <c r="I42" s="219">
        <f t="shared" si="4"/>
        <v>88</v>
      </c>
      <c r="J42" s="112">
        <f t="shared" si="4"/>
        <v>31</v>
      </c>
      <c r="K42" s="122">
        <f t="shared" si="4"/>
        <v>861</v>
      </c>
      <c r="L42" s="112">
        <f t="shared" si="4"/>
        <v>1010.6000000000001</v>
      </c>
      <c r="M42" s="122">
        <f t="shared" si="4"/>
        <v>846.8000000000002</v>
      </c>
      <c r="N42" s="112">
        <f>N37+N38-N39-N40</f>
        <v>446</v>
      </c>
    </row>
    <row r="43" spans="1:14" ht="18" customHeight="1">
      <c r="A43" s="375"/>
      <c r="B43" s="375"/>
      <c r="C43" s="52" t="s">
        <v>226</v>
      </c>
      <c r="D43" s="225" t="s">
        <v>267</v>
      </c>
      <c r="E43" s="122">
        <v>0</v>
      </c>
      <c r="F43" s="112">
        <v>0</v>
      </c>
      <c r="G43" s="122">
        <v>0</v>
      </c>
      <c r="H43" s="101">
        <v>0</v>
      </c>
      <c r="I43" s="219">
        <v>0</v>
      </c>
      <c r="J43" s="112">
        <v>0</v>
      </c>
      <c r="K43" s="122">
        <v>3197.8</v>
      </c>
      <c r="L43" s="112">
        <v>2352.4</v>
      </c>
      <c r="M43" s="122">
        <v>0</v>
      </c>
      <c r="N43" s="112">
        <v>0</v>
      </c>
    </row>
    <row r="44" spans="1:14" ht="18" customHeight="1">
      <c r="A44" s="376"/>
      <c r="B44" s="376"/>
      <c r="C44" s="6" t="s">
        <v>227</v>
      </c>
      <c r="D44" s="97" t="s">
        <v>268</v>
      </c>
      <c r="E44" s="126">
        <f>E41+E43</f>
        <v>-18</v>
      </c>
      <c r="F44" s="113">
        <f>F41+F43</f>
        <v>10</v>
      </c>
      <c r="G44" s="126">
        <f>G41+G43</f>
        <v>50</v>
      </c>
      <c r="H44" s="107">
        <f aca="true" t="shared" si="5" ref="H44:M44">H41+H43</f>
        <v>55</v>
      </c>
      <c r="I44" s="290">
        <f t="shared" si="5"/>
        <v>88</v>
      </c>
      <c r="J44" s="113">
        <f t="shared" si="5"/>
        <v>31</v>
      </c>
      <c r="K44" s="126">
        <f t="shared" si="5"/>
        <v>4058.8</v>
      </c>
      <c r="L44" s="113">
        <f t="shared" si="5"/>
        <v>3363</v>
      </c>
      <c r="M44" s="126">
        <f t="shared" si="5"/>
        <v>846.8000000000002</v>
      </c>
      <c r="N44" s="113">
        <f>N41+N43</f>
        <v>447</v>
      </c>
    </row>
    <row r="45" ht="13.5" customHeight="1">
      <c r="A45" s="27" t="s">
        <v>269</v>
      </c>
    </row>
    <row r="46" ht="13.5" customHeight="1">
      <c r="A46" s="27" t="s">
        <v>270</v>
      </c>
    </row>
    <row r="47" ht="13.5">
      <c r="A47" s="228"/>
    </row>
  </sheetData>
  <sheetProtection/>
  <mergeCells count="15">
    <mergeCell ref="E6:F6"/>
    <mergeCell ref="G6:H6"/>
    <mergeCell ref="I6:J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9" scale="76" r:id="rId1"/>
  <headerFooter alignWithMargins="0">
    <oddHeader>&amp;R&amp;"明朝,斜体"&amp;9指定都市－5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70" zoomScaleSheetLayoutView="70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9" sqref="G9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70" t="str">
        <f>+'[1]5.三セク決算'!A1</f>
        <v>団体名  福岡市(港湾空港局)</v>
      </c>
      <c r="B1" s="146"/>
      <c r="C1" s="201"/>
      <c r="D1" s="202"/>
    </row>
    <row r="3" spans="1:10" ht="15" customHeight="1">
      <c r="A3" s="45" t="s">
        <v>307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03"/>
      <c r="B5" s="203" t="s">
        <v>240</v>
      </c>
      <c r="C5" s="203"/>
      <c r="D5" s="203"/>
      <c r="H5" s="46"/>
      <c r="L5" s="46"/>
      <c r="N5" s="46" t="s">
        <v>189</v>
      </c>
    </row>
    <row r="6" spans="1:14" ht="15" customHeight="1">
      <c r="A6" s="204"/>
      <c r="B6" s="205"/>
      <c r="C6" s="205"/>
      <c r="D6" s="205"/>
      <c r="E6" s="446" t="s">
        <v>308</v>
      </c>
      <c r="F6" s="447"/>
      <c r="G6" s="450"/>
      <c r="H6" s="451"/>
      <c r="I6" s="450"/>
      <c r="J6" s="451"/>
      <c r="K6" s="450"/>
      <c r="L6" s="451"/>
      <c r="M6" s="450"/>
      <c r="N6" s="451"/>
    </row>
    <row r="7" spans="1:14" ht="15" customHeight="1">
      <c r="A7" s="206"/>
      <c r="B7" s="207"/>
      <c r="C7" s="207"/>
      <c r="D7" s="207"/>
      <c r="E7" s="208" t="s">
        <v>239</v>
      </c>
      <c r="F7" s="35" t="s">
        <v>1</v>
      </c>
      <c r="G7" s="343" t="s">
        <v>239</v>
      </c>
      <c r="H7" s="344" t="s">
        <v>1</v>
      </c>
      <c r="I7" s="343" t="s">
        <v>239</v>
      </c>
      <c r="J7" s="344" t="s">
        <v>1</v>
      </c>
      <c r="K7" s="343" t="s">
        <v>239</v>
      </c>
      <c r="L7" s="344" t="s">
        <v>1</v>
      </c>
      <c r="M7" s="343" t="s">
        <v>239</v>
      </c>
      <c r="N7" s="344" t="s">
        <v>1</v>
      </c>
    </row>
    <row r="8" spans="1:14" ht="18" customHeight="1">
      <c r="A8" s="445" t="s">
        <v>309</v>
      </c>
      <c r="B8" s="209" t="s">
        <v>190</v>
      </c>
      <c r="C8" s="210"/>
      <c r="D8" s="210"/>
      <c r="E8" s="240">
        <v>20</v>
      </c>
      <c r="F8" s="211">
        <v>20</v>
      </c>
      <c r="G8" s="345"/>
      <c r="H8" s="346"/>
      <c r="I8" s="345"/>
      <c r="J8" s="347"/>
      <c r="K8" s="345"/>
      <c r="L8" s="346"/>
      <c r="M8" s="345"/>
      <c r="N8" s="346"/>
    </row>
    <row r="9" spans="1:14" ht="18" customHeight="1">
      <c r="A9" s="375"/>
      <c r="B9" s="445" t="s">
        <v>191</v>
      </c>
      <c r="C9" s="167" t="s">
        <v>192</v>
      </c>
      <c r="D9" s="168"/>
      <c r="E9" s="242">
        <v>700</v>
      </c>
      <c r="F9" s="212">
        <v>700</v>
      </c>
      <c r="G9" s="348"/>
      <c r="H9" s="349"/>
      <c r="I9" s="348"/>
      <c r="J9" s="350"/>
      <c r="K9" s="348"/>
      <c r="L9" s="349"/>
      <c r="M9" s="348"/>
      <c r="N9" s="349"/>
    </row>
    <row r="10" spans="1:14" ht="18" customHeight="1">
      <c r="A10" s="375"/>
      <c r="B10" s="375"/>
      <c r="C10" s="52" t="s">
        <v>193</v>
      </c>
      <c r="D10" s="53"/>
      <c r="E10" s="244">
        <v>357</v>
      </c>
      <c r="F10" s="213">
        <v>357</v>
      </c>
      <c r="G10" s="351"/>
      <c r="H10" s="352"/>
      <c r="I10" s="351"/>
      <c r="J10" s="353"/>
      <c r="K10" s="351"/>
      <c r="L10" s="352"/>
      <c r="M10" s="351"/>
      <c r="N10" s="352"/>
    </row>
    <row r="11" spans="1:14" ht="18" customHeight="1">
      <c r="A11" s="375"/>
      <c r="B11" s="375"/>
      <c r="C11" s="52" t="s">
        <v>194</v>
      </c>
      <c r="D11" s="53"/>
      <c r="E11" s="244">
        <v>0</v>
      </c>
      <c r="F11" s="213">
        <v>0</v>
      </c>
      <c r="G11" s="351"/>
      <c r="H11" s="352"/>
      <c r="I11" s="351"/>
      <c r="J11" s="353"/>
      <c r="K11" s="351"/>
      <c r="L11" s="352"/>
      <c r="M11" s="351"/>
      <c r="N11" s="352"/>
    </row>
    <row r="12" spans="1:14" ht="18" customHeight="1">
      <c r="A12" s="375"/>
      <c r="B12" s="375"/>
      <c r="C12" s="52" t="s">
        <v>195</v>
      </c>
      <c r="D12" s="53"/>
      <c r="E12" s="244">
        <v>343</v>
      </c>
      <c r="F12" s="213">
        <v>343</v>
      </c>
      <c r="G12" s="351"/>
      <c r="H12" s="352"/>
      <c r="I12" s="351"/>
      <c r="J12" s="353"/>
      <c r="K12" s="351"/>
      <c r="L12" s="352"/>
      <c r="M12" s="351"/>
      <c r="N12" s="352"/>
    </row>
    <row r="13" spans="1:14" ht="18" customHeight="1">
      <c r="A13" s="375"/>
      <c r="B13" s="375"/>
      <c r="C13" s="52" t="s">
        <v>196</v>
      </c>
      <c r="D13" s="53"/>
      <c r="E13" s="244">
        <v>0</v>
      </c>
      <c r="F13" s="213">
        <v>0</v>
      </c>
      <c r="G13" s="351"/>
      <c r="H13" s="352"/>
      <c r="I13" s="351"/>
      <c r="J13" s="353"/>
      <c r="K13" s="351"/>
      <c r="L13" s="352"/>
      <c r="M13" s="351"/>
      <c r="N13" s="352"/>
    </row>
    <row r="14" spans="1:14" ht="18" customHeight="1">
      <c r="A14" s="376"/>
      <c r="B14" s="376"/>
      <c r="C14" s="59" t="s">
        <v>79</v>
      </c>
      <c r="D14" s="37"/>
      <c r="E14" s="246">
        <v>0</v>
      </c>
      <c r="F14" s="214">
        <v>0</v>
      </c>
      <c r="G14" s="354"/>
      <c r="H14" s="355"/>
      <c r="I14" s="354"/>
      <c r="J14" s="356"/>
      <c r="K14" s="354"/>
      <c r="L14" s="355"/>
      <c r="M14" s="354"/>
      <c r="N14" s="355"/>
    </row>
    <row r="15" spans="1:14" ht="18" customHeight="1">
      <c r="A15" s="374" t="s">
        <v>197</v>
      </c>
      <c r="B15" s="445" t="s">
        <v>198</v>
      </c>
      <c r="C15" s="167" t="s">
        <v>199</v>
      </c>
      <c r="D15" s="168"/>
      <c r="E15" s="129">
        <v>2939.95</v>
      </c>
      <c r="F15" s="114">
        <f>2528.152-16.44</f>
        <v>2511.712</v>
      </c>
      <c r="G15" s="357"/>
      <c r="H15" s="333"/>
      <c r="I15" s="357"/>
      <c r="J15" s="358"/>
      <c r="K15" s="357"/>
      <c r="L15" s="333"/>
      <c r="M15" s="357"/>
      <c r="N15" s="333"/>
    </row>
    <row r="16" spans="1:14" ht="18" customHeight="1">
      <c r="A16" s="375"/>
      <c r="B16" s="375"/>
      <c r="C16" s="52" t="s">
        <v>200</v>
      </c>
      <c r="D16" s="53"/>
      <c r="E16" s="122">
        <v>2634.39</v>
      </c>
      <c r="F16" s="112">
        <f>2778.915-144.81</f>
        <v>2634.105</v>
      </c>
      <c r="G16" s="305"/>
      <c r="H16" s="260"/>
      <c r="I16" s="305"/>
      <c r="J16" s="306"/>
      <c r="K16" s="305"/>
      <c r="L16" s="260"/>
      <c r="M16" s="305"/>
      <c r="N16" s="260"/>
    </row>
    <row r="17" spans="1:14" ht="18" customHeight="1">
      <c r="A17" s="375"/>
      <c r="B17" s="375"/>
      <c r="C17" s="52" t="s">
        <v>201</v>
      </c>
      <c r="D17" s="53"/>
      <c r="E17" s="122">
        <v>124.48</v>
      </c>
      <c r="F17" s="112">
        <f>16.44+144.81</f>
        <v>161.25</v>
      </c>
      <c r="G17" s="305"/>
      <c r="H17" s="260"/>
      <c r="I17" s="305"/>
      <c r="J17" s="306"/>
      <c r="K17" s="305"/>
      <c r="L17" s="260"/>
      <c r="M17" s="305"/>
      <c r="N17" s="260"/>
    </row>
    <row r="18" spans="1:14" ht="18" customHeight="1">
      <c r="A18" s="375"/>
      <c r="B18" s="376"/>
      <c r="C18" s="59" t="s">
        <v>202</v>
      </c>
      <c r="D18" s="37"/>
      <c r="E18" s="126">
        <v>5574.39</v>
      </c>
      <c r="F18" s="113">
        <v>5307</v>
      </c>
      <c r="G18" s="326"/>
      <c r="H18" s="359"/>
      <c r="I18" s="326"/>
      <c r="J18" s="359"/>
      <c r="K18" s="326"/>
      <c r="L18" s="359"/>
      <c r="M18" s="326"/>
      <c r="N18" s="359"/>
    </row>
    <row r="19" spans="1:14" ht="18" customHeight="1">
      <c r="A19" s="375"/>
      <c r="B19" s="445" t="s">
        <v>203</v>
      </c>
      <c r="C19" s="167" t="s">
        <v>204</v>
      </c>
      <c r="D19" s="168"/>
      <c r="E19" s="129">
        <v>742.72</v>
      </c>
      <c r="F19" s="114">
        <v>705</v>
      </c>
      <c r="G19" s="332"/>
      <c r="H19" s="333"/>
      <c r="I19" s="332"/>
      <c r="J19" s="333"/>
      <c r="K19" s="332"/>
      <c r="L19" s="333"/>
      <c r="M19" s="332"/>
      <c r="N19" s="333"/>
    </row>
    <row r="20" spans="1:14" ht="18" customHeight="1">
      <c r="A20" s="375"/>
      <c r="B20" s="375"/>
      <c r="C20" s="52" t="s">
        <v>205</v>
      </c>
      <c r="D20" s="53"/>
      <c r="E20" s="122">
        <v>260.52</v>
      </c>
      <c r="F20" s="112">
        <v>256</v>
      </c>
      <c r="G20" s="315"/>
      <c r="H20" s="260"/>
      <c r="I20" s="315"/>
      <c r="J20" s="260"/>
      <c r="K20" s="315"/>
      <c r="L20" s="260"/>
      <c r="M20" s="315"/>
      <c r="N20" s="260"/>
    </row>
    <row r="21" spans="1:14" s="221" customFormat="1" ht="18" customHeight="1">
      <c r="A21" s="375"/>
      <c r="B21" s="375"/>
      <c r="C21" s="217" t="s">
        <v>206</v>
      </c>
      <c r="D21" s="218"/>
      <c r="E21" s="219">
        <v>0</v>
      </c>
      <c r="F21" s="220">
        <v>0</v>
      </c>
      <c r="G21" s="315"/>
      <c r="H21" s="260"/>
      <c r="I21" s="315"/>
      <c r="J21" s="260"/>
      <c r="K21" s="315"/>
      <c r="L21" s="260"/>
      <c r="M21" s="315"/>
      <c r="N21" s="260"/>
    </row>
    <row r="22" spans="1:14" ht="18" customHeight="1">
      <c r="A22" s="375"/>
      <c r="B22" s="376"/>
      <c r="C22" s="6" t="s">
        <v>207</v>
      </c>
      <c r="D22" s="7"/>
      <c r="E22" s="126">
        <v>1003.25</v>
      </c>
      <c r="F22" s="113">
        <v>961</v>
      </c>
      <c r="G22" s="326"/>
      <c r="H22" s="266"/>
      <c r="I22" s="326"/>
      <c r="J22" s="266"/>
      <c r="K22" s="326"/>
      <c r="L22" s="266"/>
      <c r="M22" s="326"/>
      <c r="N22" s="266"/>
    </row>
    <row r="23" spans="1:14" ht="18" customHeight="1">
      <c r="A23" s="375"/>
      <c r="B23" s="445" t="s">
        <v>208</v>
      </c>
      <c r="C23" s="167" t="s">
        <v>209</v>
      </c>
      <c r="D23" s="168"/>
      <c r="E23" s="129">
        <v>700</v>
      </c>
      <c r="F23" s="114">
        <v>700</v>
      </c>
      <c r="G23" s="332"/>
      <c r="H23" s="333"/>
      <c r="I23" s="332"/>
      <c r="J23" s="333"/>
      <c r="K23" s="332"/>
      <c r="L23" s="333"/>
      <c r="M23" s="332"/>
      <c r="N23" s="333"/>
    </row>
    <row r="24" spans="1:14" ht="18" customHeight="1">
      <c r="A24" s="375"/>
      <c r="B24" s="375"/>
      <c r="C24" s="52" t="s">
        <v>210</v>
      </c>
      <c r="D24" s="53"/>
      <c r="E24" s="122">
        <v>3871.09</v>
      </c>
      <c r="F24" s="112">
        <v>3647</v>
      </c>
      <c r="G24" s="315"/>
      <c r="H24" s="260"/>
      <c r="I24" s="315"/>
      <c r="J24" s="260"/>
      <c r="K24" s="315"/>
      <c r="L24" s="260"/>
      <c r="M24" s="315"/>
      <c r="N24" s="260"/>
    </row>
    <row r="25" spans="1:14" ht="18" customHeight="1">
      <c r="A25" s="375"/>
      <c r="B25" s="375"/>
      <c r="C25" s="52" t="s">
        <v>211</v>
      </c>
      <c r="D25" s="53"/>
      <c r="E25" s="122">
        <v>0</v>
      </c>
      <c r="F25" s="112">
        <v>0</v>
      </c>
      <c r="G25" s="315"/>
      <c r="H25" s="260"/>
      <c r="I25" s="315"/>
      <c r="J25" s="260"/>
      <c r="K25" s="315"/>
      <c r="L25" s="260"/>
      <c r="M25" s="315"/>
      <c r="N25" s="260"/>
    </row>
    <row r="26" spans="1:14" ht="18" customHeight="1">
      <c r="A26" s="375"/>
      <c r="B26" s="376"/>
      <c r="C26" s="57" t="s">
        <v>212</v>
      </c>
      <c r="D26" s="58"/>
      <c r="E26" s="222">
        <v>4571.09</v>
      </c>
      <c r="F26" s="216">
        <v>4347</v>
      </c>
      <c r="G26" s="360"/>
      <c r="H26" s="266"/>
      <c r="I26" s="361"/>
      <c r="J26" s="266"/>
      <c r="K26" s="360"/>
      <c r="L26" s="266"/>
      <c r="M26" s="360"/>
      <c r="N26" s="266"/>
    </row>
    <row r="27" spans="1:14" ht="18" customHeight="1">
      <c r="A27" s="376"/>
      <c r="B27" s="59" t="s">
        <v>213</v>
      </c>
      <c r="C27" s="37"/>
      <c r="D27" s="37"/>
      <c r="E27" s="223">
        <v>5574.34</v>
      </c>
      <c r="F27" s="251">
        <v>5307</v>
      </c>
      <c r="G27" s="326"/>
      <c r="H27" s="266"/>
      <c r="I27" s="362"/>
      <c r="J27" s="266"/>
      <c r="K27" s="326"/>
      <c r="L27" s="266"/>
      <c r="M27" s="326"/>
      <c r="N27" s="266"/>
    </row>
    <row r="28" spans="1:14" ht="18" customHeight="1">
      <c r="A28" s="445" t="s">
        <v>310</v>
      </c>
      <c r="B28" s="445" t="s">
        <v>214</v>
      </c>
      <c r="C28" s="167" t="s">
        <v>215</v>
      </c>
      <c r="D28" s="224" t="s">
        <v>37</v>
      </c>
      <c r="E28" s="129">
        <v>4121.85</v>
      </c>
      <c r="F28" s="114">
        <v>4267</v>
      </c>
      <c r="G28" s="332"/>
      <c r="H28" s="333"/>
      <c r="I28" s="332"/>
      <c r="J28" s="333"/>
      <c r="K28" s="332"/>
      <c r="L28" s="333"/>
      <c r="M28" s="332"/>
      <c r="N28" s="333"/>
    </row>
    <row r="29" spans="1:14" ht="18" customHeight="1">
      <c r="A29" s="375"/>
      <c r="B29" s="375"/>
      <c r="C29" s="52" t="s">
        <v>216</v>
      </c>
      <c r="D29" s="225" t="s">
        <v>38</v>
      </c>
      <c r="E29" s="122">
        <v>3496.7</v>
      </c>
      <c r="F29" s="112">
        <v>3638</v>
      </c>
      <c r="G29" s="315"/>
      <c r="H29" s="260"/>
      <c r="I29" s="315"/>
      <c r="J29" s="260"/>
      <c r="K29" s="315"/>
      <c r="L29" s="260"/>
      <c r="M29" s="315"/>
      <c r="N29" s="260"/>
    </row>
    <row r="30" spans="1:14" ht="18" customHeight="1">
      <c r="A30" s="375"/>
      <c r="B30" s="375"/>
      <c r="C30" s="52" t="s">
        <v>311</v>
      </c>
      <c r="D30" s="225" t="s">
        <v>312</v>
      </c>
      <c r="E30" s="122">
        <v>215.37</v>
      </c>
      <c r="F30" s="112">
        <v>208</v>
      </c>
      <c r="G30" s="305"/>
      <c r="H30" s="260"/>
      <c r="I30" s="315"/>
      <c r="J30" s="260"/>
      <c r="K30" s="315"/>
      <c r="L30" s="260"/>
      <c r="M30" s="315"/>
      <c r="N30" s="260"/>
    </row>
    <row r="31" spans="1:15" ht="18" customHeight="1">
      <c r="A31" s="375"/>
      <c r="B31" s="375"/>
      <c r="C31" s="6" t="s">
        <v>217</v>
      </c>
      <c r="D31" s="226" t="s">
        <v>313</v>
      </c>
      <c r="E31" s="126">
        <f>E28-E29-E30</f>
        <v>409.78000000000054</v>
      </c>
      <c r="F31" s="113">
        <f>F28-F29-F30</f>
        <v>421</v>
      </c>
      <c r="G31" s="326">
        <f aca="true" t="shared" si="0" ref="G31:N31">G28-G29-G30</f>
        <v>0</v>
      </c>
      <c r="H31" s="359">
        <f t="shared" si="0"/>
        <v>0</v>
      </c>
      <c r="I31" s="326">
        <f t="shared" si="0"/>
        <v>0</v>
      </c>
      <c r="J31" s="363">
        <f t="shared" si="0"/>
        <v>0</v>
      </c>
      <c r="K31" s="326">
        <f t="shared" si="0"/>
        <v>0</v>
      </c>
      <c r="L31" s="363">
        <f t="shared" si="0"/>
        <v>0</v>
      </c>
      <c r="M31" s="326">
        <f t="shared" si="0"/>
        <v>0</v>
      </c>
      <c r="N31" s="359">
        <f t="shared" si="0"/>
        <v>0</v>
      </c>
      <c r="O31" s="8"/>
    </row>
    <row r="32" spans="1:14" ht="18" customHeight="1">
      <c r="A32" s="375"/>
      <c r="B32" s="375"/>
      <c r="C32" s="167" t="s">
        <v>218</v>
      </c>
      <c r="D32" s="224" t="s">
        <v>314</v>
      </c>
      <c r="E32" s="129">
        <v>18.85</v>
      </c>
      <c r="F32" s="114">
        <v>6</v>
      </c>
      <c r="G32" s="332"/>
      <c r="H32" s="333"/>
      <c r="I32" s="332"/>
      <c r="J32" s="333"/>
      <c r="K32" s="332"/>
      <c r="L32" s="333"/>
      <c r="M32" s="332"/>
      <c r="N32" s="333"/>
    </row>
    <row r="33" spans="1:14" ht="18" customHeight="1">
      <c r="A33" s="375"/>
      <c r="B33" s="375"/>
      <c r="C33" s="52" t="s">
        <v>219</v>
      </c>
      <c r="D33" s="225" t="s">
        <v>315</v>
      </c>
      <c r="E33" s="122">
        <v>0.32</v>
      </c>
      <c r="F33" s="112">
        <v>3</v>
      </c>
      <c r="G33" s="315"/>
      <c r="H33" s="260"/>
      <c r="I33" s="315"/>
      <c r="J33" s="260"/>
      <c r="K33" s="315"/>
      <c r="L33" s="260"/>
      <c r="M33" s="315"/>
      <c r="N33" s="260"/>
    </row>
    <row r="34" spans="1:14" ht="18" customHeight="1">
      <c r="A34" s="375"/>
      <c r="B34" s="376"/>
      <c r="C34" s="6" t="s">
        <v>220</v>
      </c>
      <c r="D34" s="226" t="s">
        <v>316</v>
      </c>
      <c r="E34" s="126">
        <f>E31+E32-E33</f>
        <v>428.31000000000057</v>
      </c>
      <c r="F34" s="113">
        <f>F31+F32-F33</f>
        <v>424</v>
      </c>
      <c r="G34" s="326">
        <f aca="true" t="shared" si="1" ref="G34:N34">G31+G32-G33</f>
        <v>0</v>
      </c>
      <c r="H34" s="266">
        <f t="shared" si="1"/>
        <v>0</v>
      </c>
      <c r="I34" s="326">
        <f t="shared" si="1"/>
        <v>0</v>
      </c>
      <c r="J34" s="266">
        <f t="shared" si="1"/>
        <v>0</v>
      </c>
      <c r="K34" s="326">
        <f t="shared" si="1"/>
        <v>0</v>
      </c>
      <c r="L34" s="266">
        <f t="shared" si="1"/>
        <v>0</v>
      </c>
      <c r="M34" s="326">
        <f t="shared" si="1"/>
        <v>0</v>
      </c>
      <c r="N34" s="266">
        <f t="shared" si="1"/>
        <v>0</v>
      </c>
    </row>
    <row r="35" spans="1:14" ht="18" customHeight="1">
      <c r="A35" s="375"/>
      <c r="B35" s="445" t="s">
        <v>221</v>
      </c>
      <c r="C35" s="167" t="s">
        <v>222</v>
      </c>
      <c r="D35" s="224" t="s">
        <v>317</v>
      </c>
      <c r="E35" s="129">
        <v>0.09</v>
      </c>
      <c r="F35" s="114">
        <v>165</v>
      </c>
      <c r="G35" s="332"/>
      <c r="H35" s="333"/>
      <c r="I35" s="332"/>
      <c r="J35" s="333"/>
      <c r="K35" s="332"/>
      <c r="L35" s="333"/>
      <c r="M35" s="332"/>
      <c r="N35" s="333"/>
    </row>
    <row r="36" spans="1:14" ht="18" customHeight="1">
      <c r="A36" s="375"/>
      <c r="B36" s="375"/>
      <c r="C36" s="52" t="s">
        <v>223</v>
      </c>
      <c r="D36" s="225" t="s">
        <v>318</v>
      </c>
      <c r="E36" s="122">
        <v>0.04</v>
      </c>
      <c r="F36" s="112">
        <v>165</v>
      </c>
      <c r="G36" s="315"/>
      <c r="H36" s="260"/>
      <c r="I36" s="315"/>
      <c r="J36" s="260"/>
      <c r="K36" s="315"/>
      <c r="L36" s="260"/>
      <c r="M36" s="315"/>
      <c r="N36" s="260"/>
    </row>
    <row r="37" spans="1:14" ht="18" customHeight="1">
      <c r="A37" s="375"/>
      <c r="B37" s="375"/>
      <c r="C37" s="52" t="s">
        <v>319</v>
      </c>
      <c r="D37" s="225" t="s">
        <v>320</v>
      </c>
      <c r="E37" s="122">
        <f>E34+E35-E36</f>
        <v>428.3600000000005</v>
      </c>
      <c r="F37" s="112">
        <f>F34+F35-F36</f>
        <v>424</v>
      </c>
      <c r="G37" s="315">
        <f aca="true" t="shared" si="2" ref="G37:N37">G34+G35-G36</f>
        <v>0</v>
      </c>
      <c r="H37" s="260">
        <f t="shared" si="2"/>
        <v>0</v>
      </c>
      <c r="I37" s="315">
        <f t="shared" si="2"/>
        <v>0</v>
      </c>
      <c r="J37" s="260">
        <f t="shared" si="2"/>
        <v>0</v>
      </c>
      <c r="K37" s="315">
        <f t="shared" si="2"/>
        <v>0</v>
      </c>
      <c r="L37" s="260">
        <f t="shared" si="2"/>
        <v>0</v>
      </c>
      <c r="M37" s="315">
        <f t="shared" si="2"/>
        <v>0</v>
      </c>
      <c r="N37" s="260">
        <f t="shared" si="2"/>
        <v>0</v>
      </c>
    </row>
    <row r="38" spans="1:14" ht="18" customHeight="1">
      <c r="A38" s="375"/>
      <c r="B38" s="375"/>
      <c r="C38" s="52" t="s">
        <v>321</v>
      </c>
      <c r="D38" s="225" t="s">
        <v>322</v>
      </c>
      <c r="E38" s="122">
        <v>0</v>
      </c>
      <c r="F38" s="112">
        <v>0</v>
      </c>
      <c r="G38" s="315"/>
      <c r="H38" s="260"/>
      <c r="I38" s="315"/>
      <c r="J38" s="260"/>
      <c r="K38" s="315"/>
      <c r="L38" s="260"/>
      <c r="M38" s="315"/>
      <c r="N38" s="260"/>
    </row>
    <row r="39" spans="1:14" ht="18" customHeight="1">
      <c r="A39" s="375"/>
      <c r="B39" s="375"/>
      <c r="C39" s="52" t="s">
        <v>323</v>
      </c>
      <c r="D39" s="225" t="s">
        <v>324</v>
      </c>
      <c r="E39" s="122">
        <v>0</v>
      </c>
      <c r="F39" s="112">
        <v>0</v>
      </c>
      <c r="G39" s="315"/>
      <c r="H39" s="260"/>
      <c r="I39" s="315"/>
      <c r="J39" s="260"/>
      <c r="K39" s="315"/>
      <c r="L39" s="260"/>
      <c r="M39" s="315"/>
      <c r="N39" s="260"/>
    </row>
    <row r="40" spans="1:14" ht="18" customHeight="1">
      <c r="A40" s="375"/>
      <c r="B40" s="375"/>
      <c r="C40" s="52" t="s">
        <v>224</v>
      </c>
      <c r="D40" s="225" t="s">
        <v>325</v>
      </c>
      <c r="E40" s="122">
        <v>168.81</v>
      </c>
      <c r="F40" s="112">
        <v>165</v>
      </c>
      <c r="G40" s="315"/>
      <c r="H40" s="260"/>
      <c r="I40" s="315"/>
      <c r="J40" s="260"/>
      <c r="K40" s="315"/>
      <c r="L40" s="260"/>
      <c r="M40" s="315"/>
      <c r="N40" s="260"/>
    </row>
    <row r="41" spans="1:14" ht="18" customHeight="1">
      <c r="A41" s="375"/>
      <c r="B41" s="375"/>
      <c r="C41" s="179" t="s">
        <v>225</v>
      </c>
      <c r="D41" s="225" t="s">
        <v>326</v>
      </c>
      <c r="E41" s="122">
        <f>E34+E35-E36-E40</f>
        <v>259.5500000000005</v>
      </c>
      <c r="F41" s="112">
        <f>F34+F35-F36-F40</f>
        <v>259</v>
      </c>
      <c r="G41" s="315">
        <f aca="true" t="shared" si="3" ref="G41:N41">G34+G35-G36-G40</f>
        <v>0</v>
      </c>
      <c r="H41" s="260">
        <f t="shared" si="3"/>
        <v>0</v>
      </c>
      <c r="I41" s="315">
        <f t="shared" si="3"/>
        <v>0</v>
      </c>
      <c r="J41" s="260">
        <f t="shared" si="3"/>
        <v>0</v>
      </c>
      <c r="K41" s="315">
        <f t="shared" si="3"/>
        <v>0</v>
      </c>
      <c r="L41" s="260">
        <f t="shared" si="3"/>
        <v>0</v>
      </c>
      <c r="M41" s="315">
        <f t="shared" si="3"/>
        <v>0</v>
      </c>
      <c r="N41" s="260">
        <f t="shared" si="3"/>
        <v>0</v>
      </c>
    </row>
    <row r="42" spans="1:14" ht="18" customHeight="1">
      <c r="A42" s="375"/>
      <c r="B42" s="375"/>
      <c r="C42" s="443" t="s">
        <v>327</v>
      </c>
      <c r="D42" s="444"/>
      <c r="E42" s="122">
        <v>0</v>
      </c>
      <c r="F42" s="112">
        <f>F37+F38-F39-F40</f>
        <v>259</v>
      </c>
      <c r="G42" s="305">
        <f aca="true" t="shared" si="4" ref="G42:N42">G37+G38-G39-G40</f>
        <v>0</v>
      </c>
      <c r="H42" s="272">
        <f t="shared" si="4"/>
        <v>0</v>
      </c>
      <c r="I42" s="305">
        <f t="shared" si="4"/>
        <v>0</v>
      </c>
      <c r="J42" s="272">
        <f t="shared" si="4"/>
        <v>0</v>
      </c>
      <c r="K42" s="305">
        <f t="shared" si="4"/>
        <v>0</v>
      </c>
      <c r="L42" s="272">
        <f t="shared" si="4"/>
        <v>0</v>
      </c>
      <c r="M42" s="305">
        <f t="shared" si="4"/>
        <v>0</v>
      </c>
      <c r="N42" s="260">
        <f t="shared" si="4"/>
        <v>0</v>
      </c>
    </row>
    <row r="43" spans="1:14" ht="18" customHeight="1">
      <c r="A43" s="375"/>
      <c r="B43" s="375"/>
      <c r="C43" s="52" t="s">
        <v>226</v>
      </c>
      <c r="D43" s="225" t="s">
        <v>328</v>
      </c>
      <c r="E43" s="122">
        <v>0</v>
      </c>
      <c r="F43" s="112">
        <v>0</v>
      </c>
      <c r="G43" s="315"/>
      <c r="H43" s="260"/>
      <c r="I43" s="315"/>
      <c r="J43" s="260"/>
      <c r="K43" s="315"/>
      <c r="L43" s="260"/>
      <c r="M43" s="315"/>
      <c r="N43" s="260"/>
    </row>
    <row r="44" spans="1:14" ht="18" customHeight="1">
      <c r="A44" s="376"/>
      <c r="B44" s="376"/>
      <c r="C44" s="6" t="s">
        <v>227</v>
      </c>
      <c r="D44" s="97" t="s">
        <v>329</v>
      </c>
      <c r="E44" s="126">
        <f>E41+E43</f>
        <v>259.5500000000005</v>
      </c>
      <c r="F44" s="113">
        <f>F41+F43</f>
        <v>259</v>
      </c>
      <c r="G44" s="326">
        <f aca="true" t="shared" si="5" ref="G44:N44">G41+G43</f>
        <v>0</v>
      </c>
      <c r="H44" s="266">
        <f t="shared" si="5"/>
        <v>0</v>
      </c>
      <c r="I44" s="326">
        <f t="shared" si="5"/>
        <v>0</v>
      </c>
      <c r="J44" s="266">
        <f t="shared" si="5"/>
        <v>0</v>
      </c>
      <c r="K44" s="326">
        <f t="shared" si="5"/>
        <v>0</v>
      </c>
      <c r="L44" s="266">
        <f t="shared" si="5"/>
        <v>0</v>
      </c>
      <c r="M44" s="326">
        <f t="shared" si="5"/>
        <v>0</v>
      </c>
      <c r="N44" s="266">
        <f t="shared" si="5"/>
        <v>0</v>
      </c>
    </row>
    <row r="45" ht="13.5" customHeight="1">
      <c r="A45" s="27" t="s">
        <v>330</v>
      </c>
    </row>
    <row r="46" ht="13.5" customHeight="1">
      <c r="A46" s="27" t="s">
        <v>331</v>
      </c>
    </row>
    <row r="47" ht="13.5">
      <c r="A47" s="228"/>
    </row>
  </sheetData>
  <sheetProtection/>
  <mergeCells count="15">
    <mergeCell ref="E6:F6"/>
    <mergeCell ref="G6:H6"/>
    <mergeCell ref="I6:J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中元</cp:lastModifiedBy>
  <cp:lastPrinted>2016-08-12T07:28:37Z</cp:lastPrinted>
  <dcterms:created xsi:type="dcterms:W3CDTF">1999-07-06T05:17:05Z</dcterms:created>
  <dcterms:modified xsi:type="dcterms:W3CDTF">2016-08-12T07:29:14Z</dcterms:modified>
  <cp:category/>
  <cp:version/>
  <cp:contentType/>
  <cp:contentStatus/>
</cp:coreProperties>
</file>