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521" windowWidth="9330" windowHeight="9510" activeTab="0"/>
  </bookViews>
  <sheets>
    <sheet name="1.普通会計予算" sheetId="1" r:id="rId1"/>
    <sheet name="2.公営企業会計予算 " sheetId="2" r:id="rId2"/>
    <sheet name="3.(1)普通会計決算" sheetId="3" r:id="rId3"/>
    <sheet name="3.(2)財政指標等" sheetId="4" r:id="rId4"/>
    <sheet name="4.公営企業会計決算" sheetId="5" r:id="rId5"/>
    <sheet name="5.三セク決算" sheetId="6" r:id="rId6"/>
  </sheets>
  <externalReferences>
    <externalReference r:id="rId9"/>
  </externalReferences>
  <definedNames>
    <definedName name="_xlnm.Print_Area" localSheetId="0">'1.普通会計予算'!$A$1:$I$42</definedName>
    <definedName name="_xlnm.Print_Area" localSheetId="1">'2.公営企業会計予算 '!$A$1:$O$50</definedName>
    <definedName name="_xlnm.Print_Area" localSheetId="2">'3.(1)普通会計決算'!$A$1:$I$42</definedName>
    <definedName name="_xlnm.Print_Area" localSheetId="3">'3.(2)財政指標等'!$A$1:$I$35</definedName>
    <definedName name="_xlnm.Print_Area" localSheetId="4">'4.公営企業会計決算'!$A$1:$O$49</definedName>
    <definedName name="_xlnm.Print_Area" localSheetId="5">'5.三セク決算'!$A$1:$N$46</definedName>
    <definedName name="_xlnm.Print_Titles" localSheetId="1">'2.公営企業会計予算 '!$1:$4</definedName>
    <definedName name="_xlnm.Print_Titles" localSheetId="4">'4.公営企業会計決算'!$1:$4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H36" authorId="0">
      <text>
        <r>
          <rPr>
            <sz val="9"/>
            <rFont val="ＭＳ Ｐゴシック"/>
            <family val="3"/>
          </rPr>
          <t>+国直轄事業</t>
        </r>
      </text>
    </comment>
    <comment ref="H37" authorId="0">
      <text>
        <r>
          <rPr>
            <sz val="9"/>
            <rFont val="ＭＳ Ｐゴシック"/>
            <family val="3"/>
          </rPr>
          <t>+人件費1,545,941</t>
        </r>
      </text>
    </comment>
  </commentList>
</comments>
</file>

<file path=xl/sharedStrings.xml><?xml version="1.0" encoding="utf-8"?>
<sst xmlns="http://schemas.openxmlformats.org/spreadsheetml/2006/main" count="517" uniqueCount="293">
  <si>
    <t>団体名</t>
  </si>
  <si>
    <t>前年度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</si>
  <si>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</si>
  <si>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</si>
  <si>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</si>
  <si>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</si>
  <si>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</si>
  <si>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</si>
  <si>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</si>
  <si>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</si>
  <si>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</si>
  <si>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</si>
  <si>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</si>
  <si>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</si>
  <si>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</si>
  <si>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</si>
  <si>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</si>
  <si>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</si>
  <si>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</si>
  <si>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</si>
  <si>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</si>
  <si>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</si>
  <si>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うち市町村民税</t>
  </si>
  <si>
    <t>うち所得割</t>
  </si>
  <si>
    <t>　　法人税割</t>
  </si>
  <si>
    <t>うち固定資産税</t>
  </si>
  <si>
    <t>使用料・手数料</t>
  </si>
  <si>
    <t>都道府県支出金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</si>
  <si>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</si>
  <si>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</si>
  <si>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</si>
  <si>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</si>
  <si>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</si>
  <si>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</si>
  <si>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 xml:space="preserve">    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</si>
  <si>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</si>
  <si>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</si>
  <si>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</si>
  <si>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</si>
  <si>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</si>
  <si>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</si>
  <si>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</si>
  <si>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</si>
  <si>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</si>
  <si>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</si>
  <si>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</si>
  <si>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</si>
  <si>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</si>
  <si>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</si>
  <si>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</si>
  <si>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</si>
  <si>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</si>
  <si>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</si>
  <si>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</si>
  <si>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</si>
  <si>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</si>
  <si>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</si>
  <si>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</si>
  <si>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</si>
  <si>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</si>
  <si>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</si>
  <si>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</si>
  <si>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</si>
  <si>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</si>
  <si>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</si>
  <si>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</si>
  <si>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</si>
  <si>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</si>
  <si>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</si>
  <si>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</si>
  <si>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</si>
  <si>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</si>
  <si>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</si>
  <si>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</si>
  <si>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</si>
  <si>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</si>
  <si>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</si>
  <si>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</si>
  <si>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</si>
  <si>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その他</t>
  </si>
  <si>
    <t>普　　　通　　　会　　　計</t>
  </si>
  <si>
    <t>歳　　入</t>
  </si>
  <si>
    <t>歳　　出</t>
  </si>
  <si>
    <t>損益収支</t>
  </si>
  <si>
    <t>資本収支</t>
  </si>
  <si>
    <t>収益的収支</t>
  </si>
  <si>
    <t>資本的収支</t>
  </si>
  <si>
    <t>予算額</t>
  </si>
  <si>
    <t>うち補助事業(国直轄事業負担金を含む)</t>
  </si>
  <si>
    <t>1.普通会計の状況</t>
  </si>
  <si>
    <t>平成16年度</t>
  </si>
  <si>
    <t>団体名</t>
  </si>
  <si>
    <t>歳入</t>
  </si>
  <si>
    <t>地方税</t>
  </si>
  <si>
    <t>地方譲与税</t>
  </si>
  <si>
    <t>地方交付税</t>
  </si>
  <si>
    <t>国庫支出金</t>
  </si>
  <si>
    <t>地方債</t>
  </si>
  <si>
    <t>その他収入</t>
  </si>
  <si>
    <t>当初予算額</t>
  </si>
  <si>
    <t>構成比</t>
  </si>
  <si>
    <t>前年度比</t>
  </si>
  <si>
    <t>歳出</t>
  </si>
  <si>
    <t>義務的経費</t>
  </si>
  <si>
    <t>その他の経費</t>
  </si>
  <si>
    <t>投資的経費</t>
  </si>
  <si>
    <t>人件費</t>
  </si>
  <si>
    <t>公債費</t>
  </si>
  <si>
    <t>物件費</t>
  </si>
  <si>
    <t>積立金</t>
  </si>
  <si>
    <t>普通建設事業</t>
  </si>
  <si>
    <t>市町村民税</t>
  </si>
  <si>
    <t>固定資産税</t>
  </si>
  <si>
    <t>（単位：百万円、％）</t>
  </si>
  <si>
    <t>平成14年度</t>
  </si>
  <si>
    <t>３.普通会計の状況</t>
  </si>
  <si>
    <t>決算額</t>
  </si>
  <si>
    <t>（単位：百万円、％）</t>
  </si>
  <si>
    <t>決算額</t>
  </si>
  <si>
    <t>歳入総額</t>
  </si>
  <si>
    <t>歳出総額</t>
  </si>
  <si>
    <t>歳入歳出差引額</t>
  </si>
  <si>
    <t>繰越財源</t>
  </si>
  <si>
    <t>実質収支</t>
  </si>
  <si>
    <t>単年度収支</t>
  </si>
  <si>
    <t>繰上償還金</t>
  </si>
  <si>
    <t>実質単年度収支</t>
  </si>
  <si>
    <t>標準財政規模</t>
  </si>
  <si>
    <t>財政力指数</t>
  </si>
  <si>
    <t>実質収支比率</t>
  </si>
  <si>
    <t>起債制限比率</t>
  </si>
  <si>
    <t>経常収支比率</t>
  </si>
  <si>
    <t>自主財源比率</t>
  </si>
  <si>
    <t>債務負担行為</t>
  </si>
  <si>
    <t>地方債現在高</t>
  </si>
  <si>
    <t>一般財源総額比</t>
  </si>
  <si>
    <t>14年度</t>
  </si>
  <si>
    <t>13年度</t>
  </si>
  <si>
    <t>（2）最近の普通会計決算及び財政指標等の状況</t>
  </si>
  <si>
    <t>(単位:百万円、％)</t>
  </si>
  <si>
    <t>区分</t>
  </si>
  <si>
    <t>決　算　規　模　・　財　政　指　標　等</t>
  </si>
  <si>
    <t xml:space="preserve">歳入総額    </t>
  </si>
  <si>
    <t>(a)</t>
  </si>
  <si>
    <t>うち一般財源総額</t>
  </si>
  <si>
    <t>歳出総額</t>
  </si>
  <si>
    <t>歳入歳出差引</t>
  </si>
  <si>
    <t>翌年度への繰越財源</t>
  </si>
  <si>
    <t>実質収支</t>
  </si>
  <si>
    <t>単年度収支</t>
  </si>
  <si>
    <t>繰上償還金</t>
  </si>
  <si>
    <t>実質単年度収支</t>
  </si>
  <si>
    <t>積立金現在高</t>
  </si>
  <si>
    <t>債務負担行為（翌年度以降支出予定額）</t>
  </si>
  <si>
    <t>地方債現在高</t>
  </si>
  <si>
    <t>後年度財政負担</t>
  </si>
  <si>
    <t>(f=d+e-c)</t>
  </si>
  <si>
    <t>地方債現在高の一般財源総額比</t>
  </si>
  <si>
    <t>(e/b)</t>
  </si>
  <si>
    <t>後年度財政負担の一般財源総額比</t>
  </si>
  <si>
    <t>(f/b)</t>
  </si>
  <si>
    <t>一人あたり地方債現在高</t>
  </si>
  <si>
    <t>(e/g、円)</t>
  </si>
  <si>
    <t>一人あたり後年度財政負担</t>
  </si>
  <si>
    <t>(f/g、円)</t>
  </si>
  <si>
    <t>人口　（注 1）</t>
  </si>
  <si>
    <t>(g、人)</t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</si>
  <si>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</si>
  <si>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</si>
  <si>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</si>
  <si>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</si>
  <si>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</si>
  <si>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</si>
  <si>
    <t>実質赤字比率</t>
  </si>
  <si>
    <t>連結実質赤字比率</t>
  </si>
  <si>
    <t>実質公債費比率</t>
  </si>
  <si>
    <t>将来負担比率</t>
  </si>
  <si>
    <t>（注）原則として表示単位未満を四捨五入して端数調整していないため、合計等と一致しない場合がある。</t>
  </si>
  <si>
    <t>５.第三セクター(公社・株式会社形態の三セク)の状況</t>
  </si>
  <si>
    <t>　（単位：百万円）</t>
  </si>
  <si>
    <t>出資状況</t>
  </si>
  <si>
    <t>出資団体数</t>
  </si>
  <si>
    <t>出資金額</t>
  </si>
  <si>
    <t>総額</t>
  </si>
  <si>
    <t>当該団体</t>
  </si>
  <si>
    <t>その他団体</t>
  </si>
  <si>
    <t>民間</t>
  </si>
  <si>
    <t>国</t>
  </si>
  <si>
    <t>貸借対照表</t>
  </si>
  <si>
    <t>資産</t>
  </si>
  <si>
    <t>流動資産</t>
  </si>
  <si>
    <t>固定資産</t>
  </si>
  <si>
    <t>繰延資産</t>
  </si>
  <si>
    <t>資産合計</t>
  </si>
  <si>
    <t>負債</t>
  </si>
  <si>
    <t>流動負債</t>
  </si>
  <si>
    <t>固定負債</t>
  </si>
  <si>
    <t>特別法上の引当金等</t>
  </si>
  <si>
    <t>負債合計</t>
  </si>
  <si>
    <t>資本</t>
  </si>
  <si>
    <t>資本金</t>
  </si>
  <si>
    <t>剰余金</t>
  </si>
  <si>
    <t>法定準備金</t>
  </si>
  <si>
    <t>資本合計</t>
  </si>
  <si>
    <t>負債・資本合計</t>
  </si>
  <si>
    <t>損益計算書</t>
  </si>
  <si>
    <t>事業・経常損益</t>
  </si>
  <si>
    <t>営業収益</t>
  </si>
  <si>
    <t>営業費用</t>
  </si>
  <si>
    <t>一般管理費</t>
  </si>
  <si>
    <t>(c)</t>
  </si>
  <si>
    <t xml:space="preserve">営業利益          </t>
  </si>
  <si>
    <t>(d=a-b-c)</t>
  </si>
  <si>
    <t>営業外収益</t>
  </si>
  <si>
    <t>(e)</t>
  </si>
  <si>
    <t>営業外費用</t>
  </si>
  <si>
    <t>(f)</t>
  </si>
  <si>
    <t xml:space="preserve">経常利益      </t>
  </si>
  <si>
    <t>(g=d+e-f)</t>
  </si>
  <si>
    <t>特別損失</t>
  </si>
  <si>
    <t>特別利益</t>
  </si>
  <si>
    <t>(h)</t>
  </si>
  <si>
    <t>特別損失</t>
  </si>
  <si>
    <t>(i)</t>
  </si>
  <si>
    <t>特定準備金計上前利益</t>
  </si>
  <si>
    <t>(j=g+h-i)</t>
  </si>
  <si>
    <t>特定準備金取崩</t>
  </si>
  <si>
    <t>(k)</t>
  </si>
  <si>
    <t>特定準備金繰入</t>
  </si>
  <si>
    <t>(l)</t>
  </si>
  <si>
    <t>法人税等</t>
  </si>
  <si>
    <t>(m)</t>
  </si>
  <si>
    <t xml:space="preserve">当期利益  </t>
  </si>
  <si>
    <t>(ｎ=g+h-i-m)</t>
  </si>
  <si>
    <t>（注１）住宅供給公社については（n=j+k-l-m）</t>
  </si>
  <si>
    <t>前期繰越利益</t>
  </si>
  <si>
    <t>(o)</t>
  </si>
  <si>
    <t xml:space="preserve">当期未処分利益    </t>
  </si>
  <si>
    <t>(p=n+o)</t>
  </si>
  <si>
    <t>（注１）住宅供給公社については14年度から新公社会計基準を適用しているため、一般管理費、特定準備金計上前利益、特定準備金取崩・繰入額を計上している。</t>
  </si>
  <si>
    <t>（注２）原則として表示単位未満を四捨五入して端数調整していないため、合計等と一致しない場合がある。</t>
  </si>
  <si>
    <t>22年度</t>
  </si>
  <si>
    <t>23年度</t>
  </si>
  <si>
    <t>24年度</t>
  </si>
  <si>
    <t>25年度</t>
  </si>
  <si>
    <t>（1）平成28年度普通会計予算の状況</t>
  </si>
  <si>
    <t>平成28年度</t>
  </si>
  <si>
    <t>28年度</t>
  </si>
  <si>
    <t>（1）平成26年度普通会計決算の状況</t>
  </si>
  <si>
    <t>平成26年度</t>
  </si>
  <si>
    <t>26年度</t>
  </si>
  <si>
    <t>(平成26年度決算ﾍﾞｰｽ）</t>
  </si>
  <si>
    <t>26年度</t>
  </si>
  <si>
    <t>(平成26年度決算額）</t>
  </si>
  <si>
    <t xml:space="preserve"> （注1）平成22～26年度は平成22年国勢調査を基に計上している。 </t>
  </si>
  <si>
    <t>堺市</t>
  </si>
  <si>
    <t>－</t>
  </si>
  <si>
    <t>-</t>
  </si>
  <si>
    <t>堺市土地開発公社</t>
  </si>
  <si>
    <t>堺市住宅供給公社</t>
  </si>
  <si>
    <t>株式会社さかい新事業創造ｾﾝﾀｰ</t>
  </si>
  <si>
    <t>-</t>
  </si>
  <si>
    <t>堺市</t>
  </si>
  <si>
    <t>(平成28年度予算ﾍﾞｰｽ）</t>
  </si>
  <si>
    <t>水道事業会計</t>
  </si>
  <si>
    <t>下水道事業会計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</si>
  <si>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</si>
  <si>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</si>
  <si>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</si>
  <si>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</si>
  <si>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</si>
  <si>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</si>
  <si>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</si>
  <si>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</si>
  <si>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</si>
  <si>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</si>
  <si>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（単位：百万円）</t>
  </si>
  <si>
    <t>(c=a-b)</t>
  </si>
  <si>
    <t>(f=d-e)</t>
  </si>
  <si>
    <t>(g=c+f)</t>
  </si>
  <si>
    <t>（注）原則として表示単位未満を四捨五入して端数調整していないため、合計等と一致しない場合がある。</t>
  </si>
  <si>
    <t>４.公営企業会計の状況</t>
  </si>
  <si>
    <t>(h)</t>
  </si>
  <si>
    <t>差引不足額 (▲)</t>
  </si>
  <si>
    <t>(i=g-h)</t>
  </si>
  <si>
    <t>(j)</t>
  </si>
  <si>
    <t>補てん財源不足額(▲)</t>
  </si>
  <si>
    <t>(i+j)</t>
  </si>
  <si>
    <t>（単位：百万円）</t>
  </si>
  <si>
    <t>(c=a-b)</t>
  </si>
  <si>
    <t>(f=d-e)</t>
  </si>
  <si>
    <t>(g=c+f)</t>
  </si>
  <si>
    <t>（注）原則として表示単位未満を四捨五入して端数調整していないため、合計等と一致しない場合がある。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</si>
</sst>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#,##0.0"/>
    <numFmt numFmtId="179" formatCode="0.000"/>
    <numFmt numFmtId="180" formatCode="0.0000"/>
    <numFmt numFmtId="181" formatCode="#,##0.0;[Red]\-#,##0.0"/>
    <numFmt numFmtId="182" formatCode="0_ "/>
    <numFmt numFmtId="183" formatCode="#,##0.0_ "/>
    <numFmt numFmtId="184" formatCode="#,##0.000;[Red]\-#,##0.000"/>
    <numFmt numFmtId="185" formatCode="#,##0.0000;[Red]\-#,##0.0000"/>
    <numFmt numFmtId="186" formatCode="#,##0.00000;[Red]\-#,##0.00000"/>
    <numFmt numFmtId="187" formatCode="#,##0.000000;[Red]\-#,##0.000000"/>
    <numFmt numFmtId="188" formatCode="#,##0.0000000;[Red]\-#,##0.0000000"/>
    <numFmt numFmtId="189" formatCode="#,##0.00000000;[Red]\-#,##0.00000000"/>
    <numFmt numFmtId="190" formatCode="#,##0.000000000;[Red]\-#,##0.000000000"/>
    <numFmt numFmtId="191" formatCode="#,##0.0000000000;[Red]\-#,##0.0000000000"/>
    <numFmt numFmtId="192" formatCode="#,##0.00000000000;[Red]\-#,##0.00000000000"/>
    <numFmt numFmtId="193" formatCode="#,##0.000000000000;[Red]\-#,##0.000000000000"/>
    <numFmt numFmtId="194" formatCode="#,##0.0000000000000;[Red]\-#,##0.0000000000000"/>
    <numFmt numFmtId="195" formatCode="#,##0.00000000000000;[Red]\-#,##0.00000000000000"/>
    <numFmt numFmtId="196" formatCode="#,##0.000000000000000;[Red]\-#,##0.000000000000000"/>
    <numFmt numFmtId="197" formatCode="#,##0.0000000000000000;[Red]\-#,##0.0000000000000000"/>
    <numFmt numFmtId="198" formatCode="#,##0.00000000000000000;[Red]\-#,##0.00000000000000000"/>
    <numFmt numFmtId="199" formatCode="#,##0.000000000000000000;[Red]\-#,##0.000000000000000000"/>
    <numFmt numFmtId="200" formatCode="0.00000000"/>
    <numFmt numFmtId="201" formatCode="0.0000000"/>
    <numFmt numFmtId="202" formatCode="0.000000"/>
    <numFmt numFmtId="203" formatCode="#,##0;&quot;△ &quot;#,##0"/>
    <numFmt numFmtId="204" formatCode="#,##0.0;&quot;△ &quot;#,##0.0"/>
    <numFmt numFmtId="205" formatCode="#,##0.000;&quot;△ &quot;#,##0.000"/>
    <numFmt numFmtId="206" formatCode="0;&quot;△ &quot;0"/>
    <numFmt numFmtId="207" formatCode="0.0;&quot;△ &quot;0.0"/>
    <numFmt numFmtId="208" formatCode="_ * #,##0.0_ ;_ * \-#,##0.0_ ;_ * &quot;-&quot;_ ;_ @_ "/>
    <numFmt numFmtId="209" formatCode="_ * #,##0_ ;_ * \-#,##0_ ;_ * &quot;&quot;_ ;_ @_ "/>
    <numFmt numFmtId="210" formatCode="_ * #,##0.00_ ;_ * \-#,##0.00_ ;_ * &quot;-&quot;_ ;_ @_ "/>
    <numFmt numFmtId="211" formatCode="General;&quot;&quot;"/>
    <numFmt numFmtId="212" formatCode="_ * #,##0.000_ ;_ * \-#,##0.000_ ;_ * &quot;-&quot;???_ ;_ @_ "/>
    <numFmt numFmtId="213" formatCode="_ * #,##0.0_ ;_ * \-#,##0.0_ ;_ * &quot;-&quot;?_ ;_ @_ "/>
    <numFmt numFmtId="214" formatCode="_ * #,##0_ ;_ * &quot;▲ &quot;#,##0_ ;_ * &quot;－&quot;_ ;_ @_ "/>
    <numFmt numFmtId="215" formatCode="_ * #,##0.0_ ;_ * &quot;▲ &quot;#,##0.0_ ;_ * &quot;－&quot;_ ;_ @_ "/>
    <numFmt numFmtId="216" formatCode="#,##0.00;&quot;△ &quot;#,##0.00"/>
    <numFmt numFmtId="217" formatCode="#,##0;[Red]&quot;△&quot;#,##0"/>
    <numFmt numFmtId="218" formatCode="_ * #,##0.00_ ;_ * &quot;▲ &quot;#,##0.00_ ;_ * &quot;－&quot;_ ;_ @_ "/>
    <numFmt numFmtId="219" formatCode="_ * #,##0.000_ ;_ * &quot;▲ &quot;#,##0.000_ ;_ * &quot;－&quot;_ ;_ @_ "/>
    <numFmt numFmtId="220" formatCode="#,##0.0;&quot;▲ &quot;#,##0.0"/>
    <numFmt numFmtId="221" formatCode="#,##0_ "/>
    <numFmt numFmtId="222" formatCode="#,##0;&quot;▲ &quot;#,##0"/>
    <numFmt numFmtId="223" formatCode="_ * #,##0.000_ ;_ * \-#,##0.000_ ;_ * &quot;-&quot;_ ;_ @_ "/>
  </numFmts>
  <fonts count="5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b/>
      <sz val="12"/>
      <name val="明朝"/>
      <family val="1"/>
    </font>
    <font>
      <u val="single"/>
      <sz val="11"/>
      <name val="明朝"/>
      <family val="1"/>
    </font>
    <font>
      <sz val="11"/>
      <name val="ＭＳ ゴシック"/>
      <family val="3"/>
    </font>
    <font>
      <b/>
      <sz val="12"/>
      <name val="ＭＳ ゴシック"/>
      <family val="3"/>
    </font>
    <font>
      <sz val="6"/>
      <name val="明朝"/>
      <family val="3"/>
    </font>
    <font>
      <sz val="6"/>
      <name val="ＭＳ Ｐ明朝"/>
      <family val="1"/>
    </font>
    <font>
      <sz val="11"/>
      <name val="ＭＳ 明朝"/>
      <family val="1"/>
    </font>
    <font>
      <sz val="11"/>
      <name val="ｺﾞｼｯｸ"/>
      <family val="3"/>
    </font>
    <font>
      <sz val="14"/>
      <name val="ＭＳ 明朝"/>
      <family val="1"/>
    </font>
    <font>
      <sz val="11"/>
      <name val="ＭＳ Ｐゴシック"/>
      <family val="3"/>
    </font>
    <font>
      <sz val="10"/>
      <name val="明朝"/>
      <family val="1"/>
    </font>
    <font>
      <sz val="9"/>
      <name val="明朝"/>
      <family val="1"/>
    </font>
    <font>
      <sz val="8"/>
      <name val="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50" fillId="32" borderId="0" applyNumberFormat="0" applyBorder="0" applyAlignment="0" applyProtection="0"/>
  </cellStyleXfs>
  <cellXfs count="370">
    <xf numFmtId="0" fontId="0" fillId="0" borderId="0" xfId="0" applyAlignment="1">
      <alignment/>
    </xf>
    <xf numFmtId="41" fontId="0" fillId="0" borderId="0" xfId="0" applyNumberFormat="1" applyAlignment="1">
      <alignment vertical="center"/>
    </xf>
    <xf numFmtId="41" fontId="5" fillId="0" borderId="0" xfId="0" applyNumberFormat="1" applyFont="1" applyBorder="1" applyAlignment="1">
      <alignment vertical="center"/>
    </xf>
    <xf numFmtId="41" fontId="4" fillId="0" borderId="0" xfId="0" applyNumberFormat="1" applyFont="1" applyAlignment="1">
      <alignment vertical="center"/>
    </xf>
    <xf numFmtId="41" fontId="0" fillId="0" borderId="10" xfId="0" applyNumberFormat="1" applyBorder="1" applyAlignment="1">
      <alignment vertical="center"/>
    </xf>
    <xf numFmtId="41" fontId="0" fillId="0" borderId="11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13" xfId="0" applyNumberFormat="1" applyBorder="1" applyAlignment="1">
      <alignment vertical="center"/>
    </xf>
    <xf numFmtId="41" fontId="0" fillId="0" borderId="14" xfId="0" applyNumberFormat="1" applyBorder="1" applyAlignment="1">
      <alignment vertical="center"/>
    </xf>
    <xf numFmtId="41" fontId="0" fillId="0" borderId="15" xfId="0" applyNumberFormat="1" applyBorder="1" applyAlignment="1">
      <alignment vertical="center"/>
    </xf>
    <xf numFmtId="41" fontId="0" fillId="0" borderId="16" xfId="0" applyNumberFormat="1" applyBorder="1" applyAlignment="1">
      <alignment vertical="center"/>
    </xf>
    <xf numFmtId="41" fontId="0" fillId="0" borderId="17" xfId="0" applyNumberFormat="1" applyBorder="1" applyAlignment="1">
      <alignment vertical="center"/>
    </xf>
    <xf numFmtId="41" fontId="0" fillId="0" borderId="18" xfId="0" applyNumberFormat="1" applyBorder="1" applyAlignment="1">
      <alignment vertical="center"/>
    </xf>
    <xf numFmtId="41" fontId="0" fillId="0" borderId="19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0" fontId="0" fillId="0" borderId="20" xfId="0" applyNumberFormat="1" applyBorder="1" applyAlignment="1">
      <alignment horizontal="center" vertical="center"/>
    </xf>
    <xf numFmtId="41" fontId="0" fillId="0" borderId="0" xfId="0" applyNumberFormat="1" applyBorder="1" applyAlignment="1">
      <alignment horizontal="right" vertical="center"/>
    </xf>
    <xf numFmtId="0" fontId="0" fillId="0" borderId="21" xfId="0" applyNumberFormat="1" applyFont="1" applyBorder="1" applyAlignment="1">
      <alignment horizontal="centerContinuous" vertical="center" wrapText="1"/>
    </xf>
    <xf numFmtId="0" fontId="0" fillId="0" borderId="22" xfId="0" applyNumberFormat="1" applyBorder="1" applyAlignment="1">
      <alignment vertical="center"/>
    </xf>
    <xf numFmtId="41" fontId="4" fillId="0" borderId="10" xfId="0" applyNumberFormat="1" applyFont="1" applyBorder="1" applyAlignment="1">
      <alignment vertical="center"/>
    </xf>
    <xf numFmtId="41" fontId="0" fillId="0" borderId="23" xfId="0" applyNumberFormat="1" applyBorder="1" applyAlignment="1">
      <alignment vertical="center"/>
    </xf>
    <xf numFmtId="41" fontId="6" fillId="0" borderId="0" xfId="0" applyNumberFormat="1" applyFont="1" applyAlignment="1">
      <alignment vertical="center"/>
    </xf>
    <xf numFmtId="41" fontId="7" fillId="0" borderId="0" xfId="0" applyNumberFormat="1" applyFont="1" applyAlignment="1">
      <alignment vertical="center"/>
    </xf>
    <xf numFmtId="41" fontId="0" fillId="0" borderId="24" xfId="0" applyNumberFormat="1" applyBorder="1" applyAlignment="1">
      <alignment vertical="center"/>
    </xf>
    <xf numFmtId="41" fontId="0" fillId="0" borderId="25" xfId="0" applyNumberFormat="1" applyBorder="1" applyAlignment="1">
      <alignment vertical="center"/>
    </xf>
    <xf numFmtId="41" fontId="0" fillId="0" borderId="26" xfId="0" applyNumberFormat="1" applyBorder="1" applyAlignment="1">
      <alignment vertical="center"/>
    </xf>
    <xf numFmtId="41" fontId="0" fillId="0" borderId="17" xfId="0" applyNumberFormat="1" applyBorder="1" applyAlignment="1">
      <alignment horizontal="left" vertical="center"/>
    </xf>
    <xf numFmtId="41" fontId="0" fillId="0" borderId="0" xfId="0" applyNumberFormat="1" applyFont="1" applyAlignment="1">
      <alignment vertical="center"/>
    </xf>
    <xf numFmtId="0" fontId="0" fillId="0" borderId="13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41" fontId="0" fillId="0" borderId="28" xfId="0" applyNumberFormat="1" applyBorder="1" applyAlignment="1">
      <alignment horizontal="left" vertical="center"/>
    </xf>
    <xf numFmtId="41" fontId="0" fillId="0" borderId="18" xfId="0" applyNumberFormat="1" applyBorder="1" applyAlignment="1">
      <alignment horizontal="left" vertical="center"/>
    </xf>
    <xf numFmtId="41" fontId="0" fillId="0" borderId="29" xfId="0" applyNumberFormat="1" applyBorder="1" applyAlignment="1">
      <alignment horizontal="left" vertical="center"/>
    </xf>
    <xf numFmtId="41" fontId="0" fillId="0" borderId="30" xfId="0" applyNumberFormat="1" applyBorder="1" applyAlignment="1">
      <alignment vertical="center"/>
    </xf>
    <xf numFmtId="41" fontId="0" fillId="0" borderId="14" xfId="0" applyNumberFormat="1" applyBorder="1" applyAlignment="1">
      <alignment horizontal="center" vertical="center"/>
    </xf>
    <xf numFmtId="41" fontId="0" fillId="0" borderId="31" xfId="0" applyNumberFormat="1" applyBorder="1" applyAlignment="1">
      <alignment horizontal="center" vertical="center"/>
    </xf>
    <xf numFmtId="41" fontId="0" fillId="0" borderId="18" xfId="0" applyNumberFormat="1" applyBorder="1" applyAlignment="1">
      <alignment horizontal="center" vertical="center"/>
    </xf>
    <xf numFmtId="41" fontId="0" fillId="0" borderId="13" xfId="0" applyNumberFormat="1" applyBorder="1" applyAlignment="1">
      <alignment horizontal="left" vertical="center"/>
    </xf>
    <xf numFmtId="41" fontId="0" fillId="0" borderId="32" xfId="0" applyNumberFormat="1" applyBorder="1" applyAlignment="1">
      <alignment vertical="center"/>
    </xf>
    <xf numFmtId="41" fontId="0" fillId="0" borderId="33" xfId="0" applyNumberFormat="1" applyBorder="1" applyAlignment="1">
      <alignment vertical="center"/>
    </xf>
    <xf numFmtId="41" fontId="0" fillId="0" borderId="28" xfId="0" applyNumberFormat="1" applyBorder="1" applyAlignment="1">
      <alignment vertical="center"/>
    </xf>
    <xf numFmtId="41" fontId="0" fillId="0" borderId="31" xfId="0" applyNumberFormat="1" applyBorder="1" applyAlignment="1">
      <alignment vertical="center"/>
    </xf>
    <xf numFmtId="0" fontId="4" fillId="0" borderId="13" xfId="0" applyNumberFormat="1" applyFont="1" applyBorder="1" applyAlignment="1">
      <alignment horizontal="distributed" vertical="center"/>
    </xf>
    <xf numFmtId="0" fontId="0" fillId="0" borderId="34" xfId="0" applyNumberFormat="1" applyBorder="1" applyAlignment="1">
      <alignment horizontal="center" vertical="center"/>
    </xf>
    <xf numFmtId="41" fontId="1" fillId="0" borderId="0" xfId="0" applyNumberFormat="1" applyFont="1" applyBorder="1" applyAlignment="1">
      <alignment horizontal="distributed" vertical="center"/>
    </xf>
    <xf numFmtId="41" fontId="7" fillId="0" borderId="0" xfId="0" applyNumberFormat="1" applyFont="1" applyAlignment="1">
      <alignment horizontal="left" vertical="center"/>
    </xf>
    <xf numFmtId="41" fontId="0" fillId="0" borderId="0" xfId="0" applyNumberFormat="1" applyAlignment="1" quotePrefix="1">
      <alignment horizontal="right" vertical="center"/>
    </xf>
    <xf numFmtId="41" fontId="0" fillId="0" borderId="10" xfId="0" applyNumberFormat="1" applyBorder="1" applyAlignment="1">
      <alignment horizontal="left" vertical="center"/>
    </xf>
    <xf numFmtId="41" fontId="0" fillId="0" borderId="11" xfId="0" applyNumberFormat="1" applyBorder="1" applyAlignment="1">
      <alignment horizontal="left" vertical="center"/>
    </xf>
    <xf numFmtId="41" fontId="0" fillId="0" borderId="24" xfId="0" applyNumberFormat="1" applyBorder="1" applyAlignment="1">
      <alignment horizontal="left" vertical="center"/>
    </xf>
    <xf numFmtId="41" fontId="0" fillId="0" borderId="33" xfId="0" applyNumberFormat="1" applyBorder="1" applyAlignment="1">
      <alignment horizontal="left" vertical="center"/>
    </xf>
    <xf numFmtId="0" fontId="0" fillId="0" borderId="35" xfId="0" applyNumberFormat="1" applyFont="1" applyBorder="1" applyAlignment="1">
      <alignment horizontal="center" vertical="center"/>
    </xf>
    <xf numFmtId="41" fontId="0" fillId="0" borderId="36" xfId="0" applyNumberFormat="1" applyBorder="1" applyAlignment="1">
      <alignment horizontal="left" vertical="center"/>
    </xf>
    <xf numFmtId="41" fontId="0" fillId="0" borderId="37" xfId="0" applyNumberFormat="1" applyBorder="1" applyAlignment="1">
      <alignment horizontal="left" vertical="center"/>
    </xf>
    <xf numFmtId="41" fontId="0" fillId="0" borderId="32" xfId="0" applyNumberFormat="1" applyBorder="1" applyAlignment="1">
      <alignment horizontal="left" vertical="center"/>
    </xf>
    <xf numFmtId="41" fontId="0" fillId="0" borderId="38" xfId="0" applyNumberFormat="1" applyBorder="1" applyAlignment="1">
      <alignment horizontal="left" vertical="center"/>
    </xf>
    <xf numFmtId="41" fontId="0" fillId="0" borderId="39" xfId="0" applyNumberFormat="1" applyBorder="1" applyAlignment="1">
      <alignment horizontal="left" vertical="center"/>
    </xf>
    <xf numFmtId="41" fontId="0" fillId="0" borderId="40" xfId="0" applyNumberFormat="1" applyBorder="1" applyAlignment="1">
      <alignment horizontal="left" vertical="center"/>
    </xf>
    <xf numFmtId="41" fontId="0" fillId="0" borderId="41" xfId="0" applyNumberFormat="1" applyBorder="1" applyAlignment="1">
      <alignment horizontal="left" vertical="center"/>
    </xf>
    <xf numFmtId="41" fontId="0" fillId="0" borderId="12" xfId="0" applyNumberFormat="1" applyBorder="1" applyAlignment="1">
      <alignment horizontal="left" vertical="center"/>
    </xf>
    <xf numFmtId="41" fontId="0" fillId="0" borderId="25" xfId="0" applyNumberFormat="1" applyBorder="1" applyAlignment="1">
      <alignment horizontal="left" vertical="center"/>
    </xf>
    <xf numFmtId="41" fontId="0" fillId="0" borderId="16" xfId="0" applyNumberFormat="1" applyBorder="1" applyAlignment="1">
      <alignment horizontal="left" vertical="center"/>
    </xf>
    <xf numFmtId="0" fontId="0" fillId="0" borderId="42" xfId="0" applyNumberFormat="1" applyBorder="1" applyAlignment="1">
      <alignment horizontal="centerContinuous" vertical="center"/>
    </xf>
    <xf numFmtId="0" fontId="0" fillId="0" borderId="43" xfId="0" applyNumberFormat="1" applyBorder="1" applyAlignment="1">
      <alignment horizontal="centerContinuous" vertical="center"/>
    </xf>
    <xf numFmtId="0" fontId="0" fillId="0" borderId="44" xfId="0" applyNumberFormat="1" applyBorder="1" applyAlignment="1">
      <alignment horizontal="centerContinuous" vertical="center"/>
    </xf>
    <xf numFmtId="0" fontId="0" fillId="0" borderId="27" xfId="0" applyNumberFormat="1" applyBorder="1" applyAlignment="1">
      <alignment vertical="center"/>
    </xf>
    <xf numFmtId="41" fontId="0" fillId="0" borderId="14" xfId="0" applyNumberFormat="1" applyBorder="1" applyAlignment="1">
      <alignment horizontal="left" vertical="center"/>
    </xf>
    <xf numFmtId="41" fontId="0" fillId="0" borderId="45" xfId="0" applyNumberFormat="1" applyBorder="1" applyAlignment="1">
      <alignment horizontal="left" vertical="center"/>
    </xf>
    <xf numFmtId="41" fontId="0" fillId="0" borderId="46" xfId="0" applyNumberFormat="1" applyBorder="1" applyAlignment="1">
      <alignment horizontal="left" vertical="center"/>
    </xf>
    <xf numFmtId="41" fontId="0" fillId="0" borderId="0" xfId="0" applyNumberFormat="1" applyBorder="1" applyAlignment="1">
      <alignment horizontal="left" vertical="center"/>
    </xf>
    <xf numFmtId="0" fontId="4" fillId="0" borderId="13" xfId="0" applyNumberFormat="1" applyFont="1" applyBorder="1" applyAlignment="1">
      <alignment vertical="center"/>
    </xf>
    <xf numFmtId="203" fontId="0" fillId="0" borderId="0" xfId="0" applyNumberFormat="1" applyAlignment="1">
      <alignment vertical="center"/>
    </xf>
    <xf numFmtId="203" fontId="0" fillId="0" borderId="0" xfId="0" applyNumberFormat="1" applyBorder="1" applyAlignment="1">
      <alignment vertical="center"/>
    </xf>
    <xf numFmtId="203" fontId="0" fillId="0" borderId="0" xfId="0" applyNumberFormat="1" applyAlignment="1" quotePrefix="1">
      <alignment horizontal="right" vertical="center"/>
    </xf>
    <xf numFmtId="203" fontId="0" fillId="0" borderId="35" xfId="0" applyNumberFormat="1" applyFont="1" applyBorder="1" applyAlignment="1">
      <alignment horizontal="center" vertical="center"/>
    </xf>
    <xf numFmtId="203" fontId="0" fillId="0" borderId="20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distributed" vertical="center"/>
    </xf>
    <xf numFmtId="214" fontId="0" fillId="0" borderId="0" xfId="48" applyNumberFormat="1" applyFont="1" applyBorder="1" applyAlignment="1">
      <alignment vertical="center"/>
    </xf>
    <xf numFmtId="215" fontId="0" fillId="0" borderId="47" xfId="48" applyNumberFormat="1" applyFont="1" applyBorder="1" applyAlignment="1">
      <alignment vertical="center"/>
    </xf>
    <xf numFmtId="215" fontId="0" fillId="0" borderId="48" xfId="48" applyNumberFormat="1" applyFont="1" applyBorder="1" applyAlignment="1">
      <alignment vertical="center"/>
    </xf>
    <xf numFmtId="214" fontId="0" fillId="0" borderId="46" xfId="48" applyNumberFormat="1" applyFont="1" applyBorder="1" applyAlignment="1">
      <alignment vertical="center"/>
    </xf>
    <xf numFmtId="215" fontId="0" fillId="0" borderId="49" xfId="48" applyNumberFormat="1" applyFont="1" applyBorder="1" applyAlignment="1">
      <alignment vertical="center"/>
    </xf>
    <xf numFmtId="215" fontId="0" fillId="0" borderId="50" xfId="48" applyNumberFormat="1" applyFont="1" applyBorder="1" applyAlignment="1">
      <alignment vertical="center"/>
    </xf>
    <xf numFmtId="214" fontId="0" fillId="0" borderId="37" xfId="48" applyNumberFormat="1" applyFont="1" applyBorder="1" applyAlignment="1">
      <alignment vertical="center"/>
    </xf>
    <xf numFmtId="215" fontId="0" fillId="0" borderId="30" xfId="48" applyNumberFormat="1" applyFont="1" applyBorder="1" applyAlignment="1">
      <alignment vertical="center"/>
    </xf>
    <xf numFmtId="214" fontId="0" fillId="0" borderId="30" xfId="48" applyNumberFormat="1" applyFont="1" applyBorder="1" applyAlignment="1">
      <alignment vertical="center"/>
    </xf>
    <xf numFmtId="215" fontId="0" fillId="0" borderId="34" xfId="48" applyNumberFormat="1" applyFont="1" applyBorder="1" applyAlignment="1">
      <alignment vertical="center"/>
    </xf>
    <xf numFmtId="214" fontId="0" fillId="0" borderId="45" xfId="48" applyNumberFormat="1" applyFont="1" applyBorder="1" applyAlignment="1">
      <alignment vertical="center"/>
    </xf>
    <xf numFmtId="215" fontId="0" fillId="0" borderId="51" xfId="48" applyNumberFormat="1" applyFont="1" applyBorder="1" applyAlignment="1">
      <alignment vertical="center"/>
    </xf>
    <xf numFmtId="215" fontId="0" fillId="0" borderId="52" xfId="48" applyNumberFormat="1" applyFont="1" applyBorder="1" applyAlignment="1">
      <alignment vertical="center"/>
    </xf>
    <xf numFmtId="214" fontId="0" fillId="0" borderId="41" xfId="48" applyNumberFormat="1" applyFont="1" applyBorder="1" applyAlignment="1">
      <alignment vertical="center"/>
    </xf>
    <xf numFmtId="215" fontId="0" fillId="0" borderId="53" xfId="48" applyNumberFormat="1" applyFont="1" applyBorder="1" applyAlignment="1">
      <alignment vertical="center"/>
    </xf>
    <xf numFmtId="215" fontId="0" fillId="0" borderId="54" xfId="48" applyNumberFormat="1" applyFont="1" applyBorder="1" applyAlignment="1">
      <alignment vertical="center"/>
    </xf>
    <xf numFmtId="214" fontId="0" fillId="0" borderId="13" xfId="48" applyNumberFormat="1" applyFont="1" applyBorder="1" applyAlignment="1">
      <alignment vertical="center"/>
    </xf>
    <xf numFmtId="215" fontId="0" fillId="0" borderId="27" xfId="48" applyNumberFormat="1" applyFont="1" applyBorder="1" applyAlignment="1">
      <alignment vertical="center"/>
    </xf>
    <xf numFmtId="215" fontId="0" fillId="0" borderId="55" xfId="48" applyNumberFormat="1" applyFont="1" applyBorder="1" applyAlignment="1">
      <alignment vertical="center"/>
    </xf>
    <xf numFmtId="41" fontId="0" fillId="0" borderId="48" xfId="0" applyNumberFormat="1" applyBorder="1" applyAlignment="1">
      <alignment horizontal="right" vertical="center"/>
    </xf>
    <xf numFmtId="41" fontId="0" fillId="0" borderId="34" xfId="0" applyNumberFormat="1" applyBorder="1" applyAlignment="1">
      <alignment horizontal="right" vertical="center"/>
    </xf>
    <xf numFmtId="41" fontId="0" fillId="0" borderId="37" xfId="0" applyNumberFormat="1" applyBorder="1" applyAlignment="1">
      <alignment horizontal="right" vertical="center"/>
    </xf>
    <xf numFmtId="41" fontId="0" fillId="0" borderId="52" xfId="0" applyNumberFormat="1" applyBorder="1" applyAlignment="1">
      <alignment horizontal="right" vertical="center"/>
    </xf>
    <xf numFmtId="41" fontId="0" fillId="0" borderId="50" xfId="0" applyNumberFormat="1" applyBorder="1" applyAlignment="1">
      <alignment horizontal="right" vertical="center"/>
    </xf>
    <xf numFmtId="41" fontId="0" fillId="0" borderId="55" xfId="0" applyNumberFormat="1" applyBorder="1" applyAlignment="1">
      <alignment horizontal="right" vertical="center"/>
    </xf>
    <xf numFmtId="41" fontId="0" fillId="0" borderId="20" xfId="0" applyNumberFormat="1" applyBorder="1" applyAlignment="1">
      <alignment horizontal="right" vertical="center"/>
    </xf>
    <xf numFmtId="0" fontId="1" fillId="0" borderId="13" xfId="0" applyNumberFormat="1" applyFont="1" applyBorder="1" applyAlignment="1">
      <alignment horizontal="distributed" vertical="center"/>
    </xf>
    <xf numFmtId="41" fontId="0" fillId="0" borderId="46" xfId="0" applyNumberFormat="1" applyBorder="1" applyAlignment="1">
      <alignment horizontal="right" vertical="center"/>
    </xf>
    <xf numFmtId="41" fontId="0" fillId="0" borderId="45" xfId="0" applyNumberFormat="1" applyBorder="1" applyAlignment="1">
      <alignment horizontal="right" vertical="center"/>
    </xf>
    <xf numFmtId="41" fontId="0" fillId="0" borderId="13" xfId="0" applyNumberFormat="1" applyBorder="1" applyAlignment="1">
      <alignment horizontal="right" vertical="center"/>
    </xf>
    <xf numFmtId="41" fontId="0" fillId="0" borderId="15" xfId="0" applyNumberFormat="1" applyBorder="1" applyAlignment="1">
      <alignment horizontal="right" vertical="center"/>
    </xf>
    <xf numFmtId="41" fontId="0" fillId="0" borderId="56" xfId="0" applyNumberFormat="1" applyBorder="1" applyAlignment="1">
      <alignment horizontal="left" vertical="center"/>
    </xf>
    <xf numFmtId="214" fontId="0" fillId="0" borderId="57" xfId="48" applyNumberFormat="1" applyBorder="1" applyAlignment="1">
      <alignment vertical="center"/>
    </xf>
    <xf numFmtId="214" fontId="0" fillId="0" borderId="58" xfId="48" applyNumberFormat="1" applyBorder="1" applyAlignment="1">
      <alignment vertical="center"/>
    </xf>
    <xf numFmtId="214" fontId="0" fillId="0" borderId="48" xfId="48" applyNumberFormat="1" applyBorder="1" applyAlignment="1">
      <alignment vertical="center"/>
    </xf>
    <xf numFmtId="214" fontId="0" fillId="0" borderId="59" xfId="48" applyNumberFormat="1" applyBorder="1" applyAlignment="1">
      <alignment vertical="center"/>
    </xf>
    <xf numFmtId="214" fontId="0" fillId="0" borderId="37" xfId="48" applyNumberFormat="1" applyBorder="1" applyAlignment="1">
      <alignment vertical="center"/>
    </xf>
    <xf numFmtId="214" fontId="0" fillId="0" borderId="16" xfId="48" applyNumberFormat="1" applyBorder="1" applyAlignment="1">
      <alignment vertical="center"/>
    </xf>
    <xf numFmtId="214" fontId="0" fillId="0" borderId="34" xfId="48" applyNumberFormat="1" applyBorder="1" applyAlignment="1">
      <alignment vertical="center"/>
    </xf>
    <xf numFmtId="214" fontId="0" fillId="0" borderId="59" xfId="0" applyNumberFormat="1" applyBorder="1" applyAlignment="1" quotePrefix="1">
      <alignment horizontal="right" vertical="center"/>
    </xf>
    <xf numFmtId="214" fontId="0" fillId="0" borderId="37" xfId="0" applyNumberFormat="1" applyBorder="1" applyAlignment="1" quotePrefix="1">
      <alignment horizontal="right" vertical="center"/>
    </xf>
    <xf numFmtId="214" fontId="0" fillId="0" borderId="19" xfId="48" applyNumberFormat="1" applyBorder="1" applyAlignment="1">
      <alignment vertical="center"/>
    </xf>
    <xf numFmtId="214" fontId="0" fillId="0" borderId="45" xfId="48" applyNumberFormat="1" applyBorder="1" applyAlignment="1">
      <alignment vertical="center"/>
    </xf>
    <xf numFmtId="214" fontId="0" fillId="0" borderId="18" xfId="48" applyNumberFormat="1" applyBorder="1" applyAlignment="1">
      <alignment vertical="center"/>
    </xf>
    <xf numFmtId="214" fontId="0" fillId="0" borderId="52" xfId="48" applyNumberFormat="1" applyBorder="1" applyAlignment="1">
      <alignment vertical="center"/>
    </xf>
    <xf numFmtId="214" fontId="0" fillId="0" borderId="60" xfId="48" applyNumberFormat="1" applyBorder="1" applyAlignment="1">
      <alignment vertical="center"/>
    </xf>
    <xf numFmtId="214" fontId="0" fillId="0" borderId="46" xfId="48" applyNumberFormat="1" applyBorder="1" applyAlignment="1">
      <alignment vertical="center"/>
    </xf>
    <xf numFmtId="214" fontId="0" fillId="0" borderId="33" xfId="48" applyNumberFormat="1" applyBorder="1" applyAlignment="1">
      <alignment vertical="center"/>
    </xf>
    <xf numFmtId="214" fontId="0" fillId="0" borderId="50" xfId="48" applyNumberFormat="1" applyBorder="1" applyAlignment="1">
      <alignment vertical="center"/>
    </xf>
    <xf numFmtId="214" fontId="0" fillId="0" borderId="34" xfId="48" applyNumberFormat="1" applyFont="1" applyBorder="1" applyAlignment="1" quotePrefix="1">
      <alignment horizontal="right" vertical="center"/>
    </xf>
    <xf numFmtId="214" fontId="0" fillId="0" borderId="61" xfId="48" applyNumberFormat="1" applyFont="1" applyBorder="1" applyAlignment="1" quotePrefix="1">
      <alignment horizontal="right" vertical="center"/>
    </xf>
    <xf numFmtId="214" fontId="0" fillId="0" borderId="13" xfId="48" applyNumberFormat="1" applyFont="1" applyBorder="1" applyAlignment="1" quotePrefix="1">
      <alignment horizontal="right" vertical="center"/>
    </xf>
    <xf numFmtId="214" fontId="0" fillId="0" borderId="62" xfId="48" applyNumberFormat="1" applyFont="1" applyBorder="1" applyAlignment="1" quotePrefix="1">
      <alignment horizontal="right" vertical="center"/>
    </xf>
    <xf numFmtId="214" fontId="0" fillId="0" borderId="63" xfId="48" applyNumberFormat="1" applyBorder="1" applyAlignment="1">
      <alignment vertical="center"/>
    </xf>
    <xf numFmtId="214" fontId="0" fillId="0" borderId="0" xfId="48" applyNumberFormat="1" applyBorder="1" applyAlignment="1">
      <alignment vertical="center"/>
    </xf>
    <xf numFmtId="214" fontId="0" fillId="0" borderId="31" xfId="48" applyNumberFormat="1" applyBorder="1" applyAlignment="1">
      <alignment vertical="center"/>
    </xf>
    <xf numFmtId="214" fontId="0" fillId="0" borderId="55" xfId="48" applyNumberFormat="1" applyBorder="1" applyAlignment="1">
      <alignment vertical="center"/>
    </xf>
    <xf numFmtId="214" fontId="0" fillId="0" borderId="64" xfId="48" applyNumberFormat="1" applyBorder="1" applyAlignment="1">
      <alignment vertical="center"/>
    </xf>
    <xf numFmtId="214" fontId="0" fillId="0" borderId="61" xfId="48" applyNumberFormat="1" applyBorder="1" applyAlignment="1">
      <alignment vertical="center"/>
    </xf>
    <xf numFmtId="214" fontId="0" fillId="0" borderId="13" xfId="48" applyNumberFormat="1" applyBorder="1" applyAlignment="1">
      <alignment vertical="center"/>
    </xf>
    <xf numFmtId="214" fontId="0" fillId="0" borderId="35" xfId="48" applyNumberFormat="1" applyBorder="1" applyAlignment="1">
      <alignment vertical="center"/>
    </xf>
    <xf numFmtId="214" fontId="0" fillId="0" borderId="20" xfId="48" applyNumberFormat="1" applyBorder="1" applyAlignment="1">
      <alignment vertical="center"/>
    </xf>
    <xf numFmtId="214" fontId="0" fillId="0" borderId="59" xfId="48" applyNumberFormat="1" applyFont="1" applyBorder="1" applyAlignment="1" quotePrefix="1">
      <alignment horizontal="right" vertical="center"/>
    </xf>
    <xf numFmtId="214" fontId="0" fillId="0" borderId="37" xfId="48" applyNumberFormat="1" applyFont="1" applyBorder="1" applyAlignment="1" quotePrefix="1">
      <alignment horizontal="right" vertical="center"/>
    </xf>
    <xf numFmtId="203" fontId="0" fillId="0" borderId="0" xfId="0" applyNumberFormat="1" applyFont="1" applyBorder="1" applyAlignment="1">
      <alignment horizontal="center" vertical="center"/>
    </xf>
    <xf numFmtId="214" fontId="0" fillId="0" borderId="0" xfId="48" applyNumberFormat="1" applyFont="1" applyBorder="1" applyAlignment="1" quotePrefix="1">
      <alignment horizontal="right" vertical="center"/>
    </xf>
    <xf numFmtId="203" fontId="0" fillId="0" borderId="0" xfId="0" applyNumberFormat="1" applyFont="1" applyBorder="1" applyAlignment="1">
      <alignment vertical="center"/>
    </xf>
    <xf numFmtId="214" fontId="0" fillId="0" borderId="65" xfId="48" applyNumberFormat="1" applyBorder="1" applyAlignment="1">
      <alignment vertical="center"/>
    </xf>
    <xf numFmtId="214" fontId="0" fillId="0" borderId="66" xfId="48" applyNumberFormat="1" applyBorder="1" applyAlignment="1">
      <alignment vertical="center"/>
    </xf>
    <xf numFmtId="214" fontId="0" fillId="0" borderId="22" xfId="48" applyNumberFormat="1" applyBorder="1" applyAlignment="1">
      <alignment vertical="center"/>
    </xf>
    <xf numFmtId="214" fontId="0" fillId="0" borderId="67" xfId="48" applyNumberFormat="1" applyBorder="1" applyAlignment="1">
      <alignment vertical="center"/>
    </xf>
    <xf numFmtId="203" fontId="0" fillId="0" borderId="22" xfId="0" applyNumberFormat="1" applyFont="1" applyBorder="1" applyAlignment="1">
      <alignment horizontal="center" vertical="center"/>
    </xf>
    <xf numFmtId="214" fontId="0" fillId="0" borderId="21" xfId="48" applyNumberFormat="1" applyBorder="1" applyAlignment="1">
      <alignment vertical="center"/>
    </xf>
    <xf numFmtId="214" fontId="0" fillId="0" borderId="68" xfId="48" applyNumberFormat="1" applyBorder="1" applyAlignment="1">
      <alignment vertical="center"/>
    </xf>
    <xf numFmtId="41" fontId="14" fillId="0" borderId="0" xfId="0" applyNumberFormat="1" applyFont="1" applyAlignment="1">
      <alignment vertical="center"/>
    </xf>
    <xf numFmtId="41" fontId="14" fillId="0" borderId="0" xfId="0" applyNumberFormat="1" applyFont="1" applyAlignment="1">
      <alignment horizontal="left" vertical="center"/>
    </xf>
    <xf numFmtId="41" fontId="15" fillId="0" borderId="30" xfId="0" applyNumberFormat="1" applyFont="1" applyBorder="1" applyAlignment="1">
      <alignment vertical="center"/>
    </xf>
    <xf numFmtId="214" fontId="0" fillId="0" borderId="56" xfId="48" applyNumberFormat="1" applyBorder="1" applyAlignment="1">
      <alignment vertical="center"/>
    </xf>
    <xf numFmtId="214" fontId="0" fillId="0" borderId="36" xfId="48" applyNumberFormat="1" applyBorder="1" applyAlignment="1">
      <alignment vertical="center"/>
    </xf>
    <xf numFmtId="214" fontId="0" fillId="0" borderId="12" xfId="48" applyNumberFormat="1" applyFont="1" applyBorder="1" applyAlignment="1" quotePrefix="1">
      <alignment horizontal="right" vertical="center"/>
    </xf>
    <xf numFmtId="214" fontId="0" fillId="0" borderId="14" xfId="48" applyNumberFormat="1" applyBorder="1" applyAlignment="1">
      <alignment vertical="center"/>
    </xf>
    <xf numFmtId="214" fontId="0" fillId="0" borderId="17" xfId="48" applyNumberFormat="1" applyBorder="1" applyAlignment="1">
      <alignment vertical="center"/>
    </xf>
    <xf numFmtId="214" fontId="0" fillId="0" borderId="12" xfId="48" applyNumberFormat="1" applyBorder="1" applyAlignment="1">
      <alignment vertical="center"/>
    </xf>
    <xf numFmtId="214" fontId="0" fillId="0" borderId="22" xfId="48" applyNumberFormat="1" applyFont="1" applyBorder="1" applyAlignment="1" quotePrefix="1">
      <alignment horizontal="right" vertical="center"/>
    </xf>
    <xf numFmtId="214" fontId="0" fillId="0" borderId="36" xfId="48" applyNumberFormat="1" applyFont="1" applyBorder="1" applyAlignment="1" quotePrefix="1">
      <alignment horizontal="right" vertical="center"/>
    </xf>
    <xf numFmtId="214" fontId="0" fillId="0" borderId="23" xfId="48" applyNumberFormat="1" applyBorder="1" applyAlignment="1">
      <alignment vertical="center"/>
    </xf>
    <xf numFmtId="214" fontId="0" fillId="0" borderId="66" xfId="48" applyNumberFormat="1" applyFont="1" applyBorder="1" applyAlignment="1" quotePrefix="1">
      <alignment horizontal="right" vertical="center"/>
    </xf>
    <xf numFmtId="41" fontId="0" fillId="0" borderId="69" xfId="0" applyNumberFormat="1" applyBorder="1" applyAlignment="1">
      <alignment horizontal="center" vertical="center"/>
    </xf>
    <xf numFmtId="41" fontId="0" fillId="0" borderId="70" xfId="0" applyNumberFormat="1" applyBorder="1" applyAlignment="1">
      <alignment horizontal="center" vertical="center"/>
    </xf>
    <xf numFmtId="41" fontId="0" fillId="0" borderId="69" xfId="0" applyNumberFormat="1" applyBorder="1" applyAlignment="1">
      <alignment vertical="center"/>
    </xf>
    <xf numFmtId="38" fontId="0" fillId="0" borderId="69" xfId="48" applyFont="1" applyBorder="1" applyAlignment="1">
      <alignment vertical="center"/>
    </xf>
    <xf numFmtId="0" fontId="0" fillId="0" borderId="0" xfId="0" applyNumberFormat="1" applyAlignment="1">
      <alignment vertical="center"/>
    </xf>
    <xf numFmtId="220" fontId="0" fillId="0" borderId="69" xfId="0" applyNumberFormat="1" applyBorder="1" applyAlignment="1">
      <alignment vertical="center"/>
    </xf>
    <xf numFmtId="41" fontId="0" fillId="0" borderId="69" xfId="0" applyNumberFormat="1" applyBorder="1" applyAlignment="1">
      <alignment horizontal="center" vertical="center" shrinkToFit="1"/>
    </xf>
    <xf numFmtId="221" fontId="0" fillId="0" borderId="0" xfId="0" applyNumberFormat="1" applyAlignment="1">
      <alignment vertical="center"/>
    </xf>
    <xf numFmtId="0" fontId="0" fillId="0" borderId="61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Continuous" vertical="center" wrapText="1"/>
    </xf>
    <xf numFmtId="0" fontId="0" fillId="0" borderId="0" xfId="0" applyNumberFormat="1" applyBorder="1" applyAlignment="1">
      <alignment vertical="center"/>
    </xf>
    <xf numFmtId="215" fontId="0" fillId="0" borderId="0" xfId="48" applyNumberFormat="1" applyFont="1" applyBorder="1" applyAlignment="1">
      <alignment vertical="center"/>
    </xf>
    <xf numFmtId="0" fontId="4" fillId="0" borderId="13" xfId="0" applyNumberFormat="1" applyFont="1" applyBorder="1" applyAlignment="1">
      <alignment horizontal="centerContinuous" vertical="center"/>
    </xf>
    <xf numFmtId="41" fontId="4" fillId="0" borderId="0" xfId="0" applyNumberFormat="1" applyFont="1" applyBorder="1" applyAlignment="1">
      <alignment horizontal="distributed" vertical="center"/>
    </xf>
    <xf numFmtId="41" fontId="0" fillId="0" borderId="0" xfId="0" applyNumberFormat="1" applyAlignment="1">
      <alignment vertical="center" wrapText="1"/>
    </xf>
    <xf numFmtId="222" fontId="0" fillId="0" borderId="0" xfId="0" applyNumberFormat="1" applyAlignment="1">
      <alignment vertical="center"/>
    </xf>
    <xf numFmtId="223" fontId="0" fillId="0" borderId="0" xfId="0" applyNumberFormat="1" applyAlignment="1">
      <alignment vertical="center"/>
    </xf>
    <xf numFmtId="208" fontId="0" fillId="0" borderId="0" xfId="0" applyNumberFormat="1" applyAlignment="1">
      <alignment vertical="center"/>
    </xf>
    <xf numFmtId="210" fontId="0" fillId="0" borderId="0" xfId="0" applyNumberFormat="1" applyAlignment="1">
      <alignment vertical="center"/>
    </xf>
    <xf numFmtId="41" fontId="0" fillId="0" borderId="0" xfId="0" applyNumberFormat="1" applyAlignment="1">
      <alignment horizontal="right" vertical="center"/>
    </xf>
    <xf numFmtId="41" fontId="0" fillId="0" borderId="71" xfId="0" applyNumberFormat="1" applyBorder="1" applyAlignment="1">
      <alignment horizontal="centerContinuous" vertical="center"/>
    </xf>
    <xf numFmtId="0" fontId="0" fillId="0" borderId="72" xfId="0" applyBorder="1" applyAlignment="1">
      <alignment horizontal="centerContinuous" vertical="center"/>
    </xf>
    <xf numFmtId="0" fontId="0" fillId="0" borderId="73" xfId="0" applyBorder="1" applyAlignment="1">
      <alignment horizontal="centerContinuous" vertical="center"/>
    </xf>
    <xf numFmtId="41" fontId="0" fillId="0" borderId="74" xfId="0" applyNumberFormat="1" applyBorder="1" applyAlignment="1">
      <alignment horizontal="center" vertical="center"/>
    </xf>
    <xf numFmtId="214" fontId="0" fillId="0" borderId="75" xfId="0" applyNumberFormat="1" applyBorder="1" applyAlignment="1">
      <alignment vertical="center"/>
    </xf>
    <xf numFmtId="214" fontId="0" fillId="0" borderId="75" xfId="48" applyNumberFormat="1" applyFill="1" applyBorder="1" applyAlignment="1">
      <alignment horizontal="right" vertical="center"/>
    </xf>
    <xf numFmtId="214" fontId="0" fillId="0" borderId="76" xfId="0" applyNumberFormat="1" applyBorder="1" applyAlignment="1">
      <alignment vertical="center"/>
    </xf>
    <xf numFmtId="214" fontId="0" fillId="0" borderId="76" xfId="48" applyNumberFormat="1" applyBorder="1" applyAlignment="1">
      <alignment horizontal="right" vertical="center"/>
    </xf>
    <xf numFmtId="214" fontId="0" fillId="0" borderId="77" xfId="0" applyNumberFormat="1" applyBorder="1" applyAlignment="1">
      <alignment vertical="center"/>
    </xf>
    <xf numFmtId="214" fontId="0" fillId="0" borderId="77" xfId="48" applyNumberFormat="1" applyBorder="1" applyAlignment="1">
      <alignment horizontal="right" vertical="center"/>
    </xf>
    <xf numFmtId="41" fontId="0" fillId="0" borderId="41" xfId="0" applyNumberFormat="1" applyBorder="1" applyAlignment="1">
      <alignment horizontal="right" vertical="center"/>
    </xf>
    <xf numFmtId="214" fontId="0" fillId="0" borderId="78" xfId="0" applyNumberFormat="1" applyBorder="1" applyAlignment="1">
      <alignment vertical="center"/>
    </xf>
    <xf numFmtId="214" fontId="0" fillId="0" borderId="78" xfId="48" applyNumberFormat="1" applyBorder="1" applyAlignment="1">
      <alignment horizontal="right" vertical="center"/>
    </xf>
    <xf numFmtId="41" fontId="0" fillId="0" borderId="23" xfId="0" applyNumberFormat="1" applyBorder="1" applyAlignment="1">
      <alignment horizontal="left" vertical="center"/>
    </xf>
    <xf numFmtId="41" fontId="0" fillId="0" borderId="15" xfId="0" applyNumberFormat="1" applyBorder="1" applyAlignment="1">
      <alignment horizontal="left" vertical="center"/>
    </xf>
    <xf numFmtId="41" fontId="0" fillId="0" borderId="79" xfId="0" applyNumberFormat="1" applyBorder="1" applyAlignment="1">
      <alignment horizontal="right" vertical="center"/>
    </xf>
    <xf numFmtId="214" fontId="0" fillId="0" borderId="74" xfId="0" applyNumberFormat="1" applyBorder="1" applyAlignment="1">
      <alignment vertical="center"/>
    </xf>
    <xf numFmtId="214" fontId="0" fillId="0" borderId="74" xfId="48" applyNumberFormat="1" applyBorder="1" applyAlignment="1">
      <alignment horizontal="right" vertical="center"/>
    </xf>
    <xf numFmtId="218" fontId="0" fillId="0" borderId="76" xfId="0" applyNumberFormat="1" applyBorder="1" applyAlignment="1">
      <alignment vertical="center"/>
    </xf>
    <xf numFmtId="41" fontId="0" fillId="0" borderId="40" xfId="0" applyNumberFormat="1" applyFont="1" applyBorder="1" applyAlignment="1">
      <alignment horizontal="left" vertical="center"/>
    </xf>
    <xf numFmtId="0" fontId="15" fillId="0" borderId="41" xfId="0" applyFont="1" applyBorder="1" applyAlignment="1">
      <alignment horizontal="left" vertical="center"/>
    </xf>
    <xf numFmtId="41" fontId="0" fillId="0" borderId="54" xfId="0" applyNumberFormat="1" applyBorder="1" applyAlignment="1">
      <alignment horizontal="right" vertical="center"/>
    </xf>
    <xf numFmtId="41" fontId="0" fillId="0" borderId="45" xfId="0" applyNumberFormat="1" applyBorder="1" applyAlignment="1">
      <alignment vertical="center"/>
    </xf>
    <xf numFmtId="41" fontId="0" fillId="0" borderId="52" xfId="0" applyNumberFormat="1" applyBorder="1" applyAlignment="1">
      <alignment vertical="center"/>
    </xf>
    <xf numFmtId="214" fontId="0" fillId="0" borderId="75" xfId="48" applyNumberFormat="1" applyBorder="1" applyAlignment="1">
      <alignment vertical="center"/>
    </xf>
    <xf numFmtId="41" fontId="0" fillId="0" borderId="36" xfId="0" applyNumberFormat="1" applyBorder="1" applyAlignment="1">
      <alignment vertical="center"/>
    </xf>
    <xf numFmtId="41" fontId="0" fillId="0" borderId="37" xfId="0" applyNumberFormat="1" applyBorder="1" applyAlignment="1">
      <alignment vertical="center"/>
    </xf>
    <xf numFmtId="41" fontId="0" fillId="0" borderId="34" xfId="0" applyNumberFormat="1" applyBorder="1" applyAlignment="1">
      <alignment vertical="center"/>
    </xf>
    <xf numFmtId="219" fontId="0" fillId="0" borderId="76" xfId="0" applyNumberFormat="1" applyBorder="1" applyAlignment="1">
      <alignment vertical="center"/>
    </xf>
    <xf numFmtId="219" fontId="0" fillId="0" borderId="76" xfId="48" applyNumberFormat="1" applyBorder="1" applyAlignment="1">
      <alignment vertical="center"/>
    </xf>
    <xf numFmtId="215" fontId="0" fillId="0" borderId="76" xfId="0" applyNumberFormat="1" applyBorder="1" applyAlignment="1">
      <alignment vertical="center"/>
    </xf>
    <xf numFmtId="215" fontId="0" fillId="0" borderId="76" xfId="48" applyNumberFormat="1" applyBorder="1" applyAlignment="1">
      <alignment vertical="center"/>
    </xf>
    <xf numFmtId="41" fontId="0" fillId="0" borderId="40" xfId="0" applyNumberFormat="1" applyBorder="1" applyAlignment="1">
      <alignment vertical="center"/>
    </xf>
    <xf numFmtId="41" fontId="0" fillId="0" borderId="41" xfId="0" applyNumberFormat="1" applyBorder="1" applyAlignment="1">
      <alignment vertical="center"/>
    </xf>
    <xf numFmtId="41" fontId="0" fillId="0" borderId="54" xfId="0" applyNumberFormat="1" applyBorder="1" applyAlignment="1">
      <alignment vertical="center"/>
    </xf>
    <xf numFmtId="215" fontId="0" fillId="0" borderId="78" xfId="0" applyNumberFormat="1" applyBorder="1" applyAlignment="1">
      <alignment vertical="center"/>
    </xf>
    <xf numFmtId="215" fontId="0" fillId="0" borderId="78" xfId="48" applyNumberFormat="1" applyBorder="1" applyAlignment="1">
      <alignment vertical="center"/>
    </xf>
    <xf numFmtId="41" fontId="0" fillId="0" borderId="79" xfId="0" applyNumberFormat="1" applyBorder="1" applyAlignment="1">
      <alignment vertical="center"/>
    </xf>
    <xf numFmtId="215" fontId="0" fillId="0" borderId="74" xfId="0" applyNumberFormat="1" applyBorder="1" applyAlignment="1">
      <alignment vertical="center"/>
    </xf>
    <xf numFmtId="215" fontId="0" fillId="0" borderId="74" xfId="48" applyNumberFormat="1" applyBorder="1" applyAlignment="1">
      <alignment vertical="center"/>
    </xf>
    <xf numFmtId="215" fontId="0" fillId="0" borderId="78" xfId="48" applyNumberFormat="1" applyFill="1" applyBorder="1" applyAlignment="1">
      <alignment vertical="center"/>
    </xf>
    <xf numFmtId="215" fontId="0" fillId="0" borderId="0" xfId="0" applyNumberFormat="1" applyBorder="1" applyAlignment="1">
      <alignment vertical="center"/>
    </xf>
    <xf numFmtId="215" fontId="0" fillId="0" borderId="0" xfId="48" applyNumberFormat="1" applyFill="1" applyBorder="1" applyAlignment="1">
      <alignment vertical="center"/>
    </xf>
    <xf numFmtId="41" fontId="0" fillId="0" borderId="0" xfId="0" applyNumberFormat="1" applyFont="1" applyAlignment="1">
      <alignment horizontal="left"/>
    </xf>
    <xf numFmtId="0" fontId="0" fillId="0" borderId="62" xfId="0" applyNumberFormat="1" applyFont="1" applyBorder="1" applyAlignment="1">
      <alignment horizontal="center" vertical="center"/>
    </xf>
    <xf numFmtId="214" fontId="0" fillId="0" borderId="16" xfId="0" applyNumberFormat="1" applyBorder="1" applyAlignment="1" quotePrefix="1">
      <alignment horizontal="right" vertical="center"/>
    </xf>
    <xf numFmtId="214" fontId="0" fillId="0" borderId="66" xfId="0" applyNumberFormat="1" applyBorder="1" applyAlignment="1" quotePrefix="1">
      <alignment horizontal="right" vertical="center"/>
    </xf>
    <xf numFmtId="41" fontId="4" fillId="0" borderId="13" xfId="0" applyNumberFormat="1" applyFont="1" applyBorder="1" applyAlignment="1">
      <alignment horizontal="distributed" vertical="center"/>
    </xf>
    <xf numFmtId="0" fontId="4" fillId="0" borderId="0" xfId="0" applyNumberFormat="1" applyFont="1" applyBorder="1" applyAlignment="1">
      <alignment horizontal="distributed" vertical="center"/>
    </xf>
    <xf numFmtId="41" fontId="6" fillId="0" borderId="13" xfId="0" applyNumberFormat="1" applyFont="1" applyBorder="1" applyAlignment="1">
      <alignment horizontal="left" vertical="center"/>
    </xf>
    <xf numFmtId="41" fontId="0" fillId="0" borderId="10" xfId="0" applyNumberFormat="1" applyBorder="1" applyAlignment="1">
      <alignment horizontal="centerContinuous" vertical="center"/>
    </xf>
    <xf numFmtId="41" fontId="0" fillId="0" borderId="11" xfId="0" applyNumberFormat="1" applyBorder="1" applyAlignment="1">
      <alignment horizontal="centerContinuous" vertical="center"/>
    </xf>
    <xf numFmtId="41" fontId="0" fillId="0" borderId="12" xfId="0" applyNumberFormat="1" applyBorder="1" applyAlignment="1">
      <alignment horizontal="centerContinuous" vertical="center"/>
    </xf>
    <xf numFmtId="41" fontId="0" fillId="0" borderId="13" xfId="0" applyNumberFormat="1" applyBorder="1" applyAlignment="1">
      <alignment horizontal="centerContinuous" vertical="center"/>
    </xf>
    <xf numFmtId="41" fontId="0" fillId="0" borderId="63" xfId="0" applyNumberFormat="1" applyBorder="1" applyAlignment="1">
      <alignment horizontal="center" vertical="center"/>
    </xf>
    <xf numFmtId="41" fontId="0" fillId="0" borderId="71" xfId="0" applyNumberFormat="1" applyFont="1" applyBorder="1" applyAlignment="1">
      <alignment vertical="center"/>
    </xf>
    <xf numFmtId="0" fontId="0" fillId="0" borderId="72" xfId="0" applyBorder="1" applyAlignment="1">
      <alignment horizontal="distributed" vertical="center"/>
    </xf>
    <xf numFmtId="214" fontId="0" fillId="0" borderId="80" xfId="48" applyNumberFormat="1" applyBorder="1" applyAlignment="1">
      <alignment horizontal="center" vertical="center"/>
    </xf>
    <xf numFmtId="214" fontId="0" fillId="0" borderId="81" xfId="48" applyNumberFormat="1" applyBorder="1" applyAlignment="1">
      <alignment horizontal="center" vertical="center"/>
    </xf>
    <xf numFmtId="214" fontId="0" fillId="0" borderId="19" xfId="48" applyNumberFormat="1" applyBorder="1" applyAlignment="1">
      <alignment horizontal="center" vertical="center"/>
    </xf>
    <xf numFmtId="214" fontId="0" fillId="0" borderId="65" xfId="48" applyNumberFormat="1" applyBorder="1" applyAlignment="1">
      <alignment horizontal="center" vertical="center"/>
    </xf>
    <xf numFmtId="214" fontId="0" fillId="0" borderId="59" xfId="48" applyNumberFormat="1" applyBorder="1" applyAlignment="1">
      <alignment horizontal="center" vertical="center"/>
    </xf>
    <xf numFmtId="214" fontId="0" fillId="0" borderId="66" xfId="48" applyNumberFormat="1" applyBorder="1" applyAlignment="1">
      <alignment horizontal="center" vertical="center"/>
    </xf>
    <xf numFmtId="214" fontId="0" fillId="0" borderId="61" xfId="48" applyNumberFormat="1" applyBorder="1" applyAlignment="1">
      <alignment horizontal="center" vertical="center"/>
    </xf>
    <xf numFmtId="214" fontId="0" fillId="0" borderId="22" xfId="48" applyNumberFormat="1" applyBorder="1" applyAlignment="1">
      <alignment horizontal="center" vertical="center"/>
    </xf>
    <xf numFmtId="214" fontId="0" fillId="0" borderId="82" xfId="48" applyNumberFormat="1" applyBorder="1" applyAlignment="1">
      <alignment vertical="center"/>
    </xf>
    <xf numFmtId="214" fontId="0" fillId="0" borderId="62" xfId="48" applyNumberFormat="1" applyBorder="1" applyAlignment="1">
      <alignment vertical="center"/>
    </xf>
    <xf numFmtId="41" fontId="0" fillId="0" borderId="36" xfId="0" applyNumberFormat="1" applyFill="1" applyBorder="1" applyAlignment="1">
      <alignment horizontal="left" vertical="center"/>
    </xf>
    <xf numFmtId="41" fontId="0" fillId="0" borderId="37" xfId="0" applyNumberFormat="1" applyFill="1" applyBorder="1" applyAlignment="1">
      <alignment horizontal="left" vertical="center"/>
    </xf>
    <xf numFmtId="214" fontId="0" fillId="0" borderId="36" xfId="48" applyNumberFormat="1" applyFill="1" applyBorder="1" applyAlignment="1">
      <alignment vertical="center"/>
    </xf>
    <xf numFmtId="214" fontId="0" fillId="0" borderId="66" xfId="48" applyNumberForma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214" fontId="0" fillId="0" borderId="40" xfId="48" applyNumberFormat="1" applyBorder="1" applyAlignment="1">
      <alignment vertical="center"/>
    </xf>
    <xf numFmtId="214" fontId="0" fillId="0" borderId="71" xfId="48" applyNumberFormat="1" applyBorder="1" applyAlignment="1">
      <alignment vertical="center"/>
    </xf>
    <xf numFmtId="41" fontId="0" fillId="0" borderId="15" xfId="0" applyNumberFormat="1" applyBorder="1" applyAlignment="1" quotePrefix="1">
      <alignment horizontal="right" vertical="center"/>
    </xf>
    <xf numFmtId="41" fontId="0" fillId="0" borderId="37" xfId="0" applyNumberFormat="1" applyBorder="1" applyAlignment="1" quotePrefix="1">
      <alignment horizontal="right" vertical="center"/>
    </xf>
    <xf numFmtId="41" fontId="0" fillId="0" borderId="13" xfId="0" applyNumberFormat="1" applyBorder="1" applyAlignment="1" quotePrefix="1">
      <alignment horizontal="right" vertical="center"/>
    </xf>
    <xf numFmtId="214" fontId="0" fillId="0" borderId="38" xfId="48" applyNumberFormat="1" applyBorder="1" applyAlignment="1">
      <alignment vertical="center"/>
    </xf>
    <xf numFmtId="41" fontId="0" fillId="0" borderId="0" xfId="0" applyNumberFormat="1" applyFont="1" applyAlignment="1">
      <alignment horizontal="left" vertical="center"/>
    </xf>
    <xf numFmtId="215" fontId="0" fillId="0" borderId="81" xfId="48" applyNumberFormat="1" applyFont="1" applyBorder="1" applyAlignment="1">
      <alignment vertical="center"/>
    </xf>
    <xf numFmtId="215" fontId="0" fillId="0" borderId="83" xfId="48" applyNumberFormat="1" applyFont="1" applyBorder="1" applyAlignment="1">
      <alignment vertical="center"/>
    </xf>
    <xf numFmtId="0" fontId="0" fillId="0" borderId="58" xfId="0" applyNumberFormat="1" applyBorder="1" applyAlignment="1">
      <alignment horizontal="centerContinuous" vertical="center"/>
    </xf>
    <xf numFmtId="0" fontId="0" fillId="0" borderId="35" xfId="0" applyNumberFormat="1" applyBorder="1" applyAlignment="1">
      <alignment vertical="center"/>
    </xf>
    <xf numFmtId="215" fontId="0" fillId="0" borderId="21" xfId="48" applyNumberFormat="1" applyFont="1" applyBorder="1" applyAlignment="1">
      <alignment vertical="center"/>
    </xf>
    <xf numFmtId="215" fontId="0" fillId="0" borderId="64" xfId="48" applyNumberFormat="1" applyFont="1" applyBorder="1" applyAlignment="1">
      <alignment vertical="center"/>
    </xf>
    <xf numFmtId="215" fontId="0" fillId="0" borderId="66" xfId="48" applyNumberFormat="1" applyFont="1" applyBorder="1" applyAlignment="1">
      <alignment vertical="center"/>
    </xf>
    <xf numFmtId="215" fontId="0" fillId="0" borderId="65" xfId="48" applyNumberFormat="1" applyFont="1" applyBorder="1" applyAlignment="1">
      <alignment vertical="center"/>
    </xf>
    <xf numFmtId="215" fontId="0" fillId="0" borderId="62" xfId="48" applyNumberFormat="1" applyFont="1" applyBorder="1" applyAlignment="1">
      <alignment vertical="center"/>
    </xf>
    <xf numFmtId="215" fontId="0" fillId="0" borderId="22" xfId="48" applyNumberFormat="1" applyFont="1" applyBorder="1" applyAlignment="1">
      <alignment vertical="center"/>
    </xf>
    <xf numFmtId="215" fontId="0" fillId="0" borderId="68" xfId="48" applyNumberFormat="1" applyFont="1" applyBorder="1" applyAlignment="1">
      <alignment vertical="center"/>
    </xf>
    <xf numFmtId="214" fontId="0" fillId="0" borderId="37" xfId="48" applyNumberFormat="1" applyFont="1" applyFill="1" applyBorder="1" applyAlignment="1">
      <alignment vertical="center"/>
    </xf>
    <xf numFmtId="214" fontId="0" fillId="0" borderId="84" xfId="48" applyNumberFormat="1" applyFont="1" applyBorder="1" applyAlignment="1">
      <alignment vertical="center"/>
    </xf>
    <xf numFmtId="214" fontId="0" fillId="0" borderId="30" xfId="48" applyNumberFormat="1" applyFont="1" applyFill="1" applyBorder="1" applyAlignment="1">
      <alignment vertical="center"/>
    </xf>
    <xf numFmtId="214" fontId="0" fillId="0" borderId="0" xfId="48" applyNumberFormat="1" applyFont="1" applyFill="1" applyBorder="1" applyAlignment="1">
      <alignment vertical="center"/>
    </xf>
    <xf numFmtId="214" fontId="0" fillId="0" borderId="74" xfId="48" applyNumberFormat="1" applyFill="1" applyBorder="1" applyAlignment="1">
      <alignment horizontal="right" vertical="center"/>
    </xf>
    <xf numFmtId="214" fontId="0" fillId="0" borderId="76" xfId="48" applyNumberFormat="1" applyFill="1" applyBorder="1" applyAlignment="1">
      <alignment horizontal="right" vertical="center"/>
    </xf>
    <xf numFmtId="215" fontId="0" fillId="0" borderId="74" xfId="48" applyNumberFormat="1" applyFill="1" applyBorder="1" applyAlignment="1">
      <alignment vertical="center"/>
    </xf>
    <xf numFmtId="215" fontId="0" fillId="0" borderId="76" xfId="48" applyNumberFormat="1" applyFill="1" applyBorder="1" applyAlignment="1">
      <alignment vertical="center"/>
    </xf>
    <xf numFmtId="214" fontId="0" fillId="0" borderId="80" xfId="48" applyNumberFormat="1" applyFill="1" applyBorder="1" applyAlignment="1">
      <alignment horizontal="center" vertical="center"/>
    </xf>
    <xf numFmtId="214" fontId="0" fillId="0" borderId="19" xfId="48" applyNumberFormat="1" applyFill="1" applyBorder="1" applyAlignment="1">
      <alignment horizontal="center" vertical="center"/>
    </xf>
    <xf numFmtId="214" fontId="0" fillId="0" borderId="59" xfId="48" applyNumberFormat="1" applyFill="1" applyBorder="1" applyAlignment="1">
      <alignment horizontal="center" vertical="center"/>
    </xf>
    <xf numFmtId="214" fontId="0" fillId="0" borderId="59" xfId="48" applyNumberFormat="1" applyFont="1" applyFill="1" applyBorder="1" applyAlignment="1">
      <alignment horizontal="right" vertical="center"/>
    </xf>
    <xf numFmtId="214" fontId="0" fillId="0" borderId="61" xfId="48" applyNumberFormat="1" applyFont="1" applyFill="1" applyBorder="1" applyAlignment="1">
      <alignment horizontal="right" vertical="center"/>
    </xf>
    <xf numFmtId="214" fontId="0" fillId="0" borderId="82" xfId="48" applyNumberFormat="1" applyFill="1" applyBorder="1" applyAlignment="1">
      <alignment vertical="center"/>
    </xf>
    <xf numFmtId="214" fontId="0" fillId="0" borderId="59" xfId="48" applyNumberFormat="1" applyFill="1" applyBorder="1" applyAlignment="1">
      <alignment vertical="center"/>
    </xf>
    <xf numFmtId="214" fontId="0" fillId="0" borderId="12" xfId="48" applyNumberFormat="1" applyFill="1" applyBorder="1" applyAlignment="1">
      <alignment vertical="center"/>
    </xf>
    <xf numFmtId="214" fontId="0" fillId="0" borderId="23" xfId="48" applyNumberFormat="1" applyFill="1" applyBorder="1" applyAlignment="1">
      <alignment vertical="center"/>
    </xf>
    <xf numFmtId="214" fontId="0" fillId="0" borderId="36" xfId="48" applyNumberFormat="1" applyFont="1" applyFill="1" applyBorder="1" applyAlignment="1">
      <alignment vertical="center"/>
    </xf>
    <xf numFmtId="214" fontId="0" fillId="0" borderId="40" xfId="48" applyNumberFormat="1" applyFill="1" applyBorder="1" applyAlignment="1">
      <alignment vertical="center"/>
    </xf>
    <xf numFmtId="214" fontId="0" fillId="0" borderId="71" xfId="48" applyNumberFormat="1" applyFill="1" applyBorder="1" applyAlignment="1">
      <alignment vertical="center"/>
    </xf>
    <xf numFmtId="214" fontId="0" fillId="0" borderId="23" xfId="48" applyNumberFormat="1" applyFont="1" applyFill="1" applyBorder="1" applyAlignment="1">
      <alignment vertical="center"/>
    </xf>
    <xf numFmtId="214" fontId="0" fillId="0" borderId="61" xfId="48" applyNumberFormat="1" applyFill="1" applyBorder="1" applyAlignment="1">
      <alignment horizontal="center" vertical="center"/>
    </xf>
    <xf numFmtId="214" fontId="0" fillId="0" borderId="35" xfId="48" applyNumberFormat="1" applyFill="1" applyBorder="1" applyAlignment="1">
      <alignment vertical="center"/>
    </xf>
    <xf numFmtId="214" fontId="0" fillId="0" borderId="36" xfId="48" applyNumberFormat="1" applyFont="1" applyFill="1" applyBorder="1" applyAlignment="1">
      <alignment horizontal="right" vertical="center"/>
    </xf>
    <xf numFmtId="41" fontId="0" fillId="0" borderId="69" xfId="0" applyNumberFormat="1" applyBorder="1" applyAlignment="1">
      <alignment horizontal="center" vertical="center"/>
    </xf>
    <xf numFmtId="41" fontId="0" fillId="0" borderId="10" xfId="0" applyNumberFormat="1" applyBorder="1" applyAlignment="1">
      <alignment horizontal="center" vertical="center"/>
    </xf>
    <xf numFmtId="41" fontId="0" fillId="0" borderId="11" xfId="0" applyNumberFormat="1" applyBorder="1" applyAlignment="1">
      <alignment horizontal="center" vertical="center"/>
    </xf>
    <xf numFmtId="41" fontId="0" fillId="0" borderId="48" xfId="0" applyNumberFormat="1" applyBorder="1" applyAlignment="1">
      <alignment horizontal="center" vertical="center"/>
    </xf>
    <xf numFmtId="41" fontId="0" fillId="0" borderId="73" xfId="0" applyNumberFormat="1" applyBorder="1" applyAlignment="1">
      <alignment horizontal="center" vertical="center"/>
    </xf>
    <xf numFmtId="41" fontId="0" fillId="0" borderId="85" xfId="0" applyNumberFormat="1" applyBorder="1" applyAlignment="1">
      <alignment horizontal="center" vertical="center"/>
    </xf>
    <xf numFmtId="41" fontId="0" fillId="0" borderId="86" xfId="0" applyNumberFormat="1" applyBorder="1" applyAlignment="1">
      <alignment horizontal="center" vertical="center"/>
    </xf>
    <xf numFmtId="41" fontId="0" fillId="0" borderId="70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4" fillId="0" borderId="13" xfId="0" applyNumberFormat="1" applyFont="1" applyBorder="1" applyAlignment="1">
      <alignment horizontal="center" vertical="center"/>
    </xf>
    <xf numFmtId="0" fontId="0" fillId="0" borderId="85" xfId="0" applyNumberFormat="1" applyBorder="1" applyAlignment="1">
      <alignment horizontal="center" vertical="center" textRotation="255"/>
    </xf>
    <xf numFmtId="0" fontId="0" fillId="0" borderId="86" xfId="0" applyBorder="1" applyAlignment="1">
      <alignment horizontal="center" vertical="center" textRotation="255"/>
    </xf>
    <xf numFmtId="0" fontId="0" fillId="0" borderId="70" xfId="0" applyBorder="1" applyAlignment="1">
      <alignment horizontal="center" vertical="center" textRotation="255"/>
    </xf>
    <xf numFmtId="41" fontId="0" fillId="0" borderId="13" xfId="0" applyNumberForma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41" fontId="0" fillId="0" borderId="72" xfId="0" applyNumberFormat="1" applyBorder="1" applyAlignment="1">
      <alignment horizontal="center" vertical="center"/>
    </xf>
    <xf numFmtId="41" fontId="0" fillId="0" borderId="13" xfId="0" applyNumberFormat="1" applyBorder="1" applyAlignment="1">
      <alignment horizontal="center" vertical="center"/>
    </xf>
    <xf numFmtId="41" fontId="0" fillId="0" borderId="20" xfId="0" applyNumberFormat="1" applyBorder="1" applyAlignment="1">
      <alignment horizontal="center" vertical="center"/>
    </xf>
    <xf numFmtId="41" fontId="0" fillId="0" borderId="0" xfId="0" applyNumberFormat="1" applyBorder="1" applyAlignment="1">
      <alignment horizontal="center" vertical="center"/>
    </xf>
    <xf numFmtId="0" fontId="11" fillId="0" borderId="10" xfId="60" applyNumberFormat="1" applyFont="1" applyBorder="1" applyAlignment="1">
      <alignment horizontal="distributed" vertical="center"/>
      <protection/>
    </xf>
    <xf numFmtId="0" fontId="11" fillId="0" borderId="11" xfId="0" applyFont="1" applyBorder="1" applyAlignment="1">
      <alignment horizontal="distributed" vertical="center"/>
    </xf>
    <xf numFmtId="0" fontId="11" fillId="0" borderId="48" xfId="0" applyFont="1" applyBorder="1" applyAlignment="1">
      <alignment horizontal="distributed" vertical="center"/>
    </xf>
    <xf numFmtId="0" fontId="11" fillId="0" borderId="12" xfId="0" applyFont="1" applyBorder="1" applyAlignment="1">
      <alignment horizontal="distributed" vertical="center"/>
    </xf>
    <xf numFmtId="0" fontId="11" fillId="0" borderId="13" xfId="0" applyFont="1" applyBorder="1" applyAlignment="1">
      <alignment horizontal="distributed" vertical="center"/>
    </xf>
    <xf numFmtId="0" fontId="11" fillId="0" borderId="20" xfId="0" applyFont="1" applyBorder="1" applyAlignment="1">
      <alignment horizontal="distributed" vertical="center"/>
    </xf>
    <xf numFmtId="217" fontId="10" fillId="0" borderId="85" xfId="48" applyNumberFormat="1" applyFont="1" applyBorder="1" applyAlignment="1">
      <alignment vertical="center" textRotation="255"/>
    </xf>
    <xf numFmtId="217" fontId="10" fillId="0" borderId="86" xfId="48" applyNumberFormat="1" applyFont="1" applyBorder="1" applyAlignment="1">
      <alignment vertical="center" textRotation="255"/>
    </xf>
    <xf numFmtId="217" fontId="10" fillId="0" borderId="70" xfId="48" applyNumberFormat="1" applyFont="1" applyBorder="1" applyAlignment="1">
      <alignment vertical="center" textRotation="255"/>
    </xf>
    <xf numFmtId="41" fontId="0" fillId="0" borderId="50" xfId="0" applyNumberFormat="1" applyBorder="1" applyAlignment="1">
      <alignment horizontal="right" vertical="center"/>
    </xf>
    <xf numFmtId="0" fontId="0" fillId="0" borderId="52" xfId="0" applyBorder="1" applyAlignment="1">
      <alignment horizontal="right" vertical="center"/>
    </xf>
    <xf numFmtId="214" fontId="0" fillId="0" borderId="64" xfId="48" applyNumberFormat="1" applyBorder="1" applyAlignment="1">
      <alignment vertical="center"/>
    </xf>
    <xf numFmtId="214" fontId="0" fillId="0" borderId="65" xfId="0" applyNumberFormat="1" applyBorder="1" applyAlignment="1">
      <alignment vertical="center"/>
    </xf>
    <xf numFmtId="0" fontId="13" fillId="0" borderId="86" xfId="61" applyFont="1" applyBorder="1" applyAlignment="1">
      <alignment vertical="center" textRotation="255"/>
      <protection/>
    </xf>
    <xf numFmtId="0" fontId="13" fillId="0" borderId="70" xfId="61" applyFont="1" applyBorder="1" applyAlignment="1">
      <alignment vertical="center" textRotation="255"/>
      <protection/>
    </xf>
    <xf numFmtId="214" fontId="0" fillId="0" borderId="60" xfId="48" applyNumberFormat="1" applyBorder="1" applyAlignment="1">
      <alignment vertical="center"/>
    </xf>
    <xf numFmtId="214" fontId="0" fillId="0" borderId="19" xfId="0" applyNumberFormat="1" applyBorder="1" applyAlignment="1">
      <alignment vertical="center"/>
    </xf>
    <xf numFmtId="0" fontId="13" fillId="0" borderId="86" xfId="61" applyFont="1" applyBorder="1" applyAlignment="1">
      <alignment vertical="center"/>
      <protection/>
    </xf>
    <xf numFmtId="0" fontId="13" fillId="0" borderId="70" xfId="61" applyFont="1" applyBorder="1" applyAlignment="1">
      <alignment vertical="center"/>
      <protection/>
    </xf>
    <xf numFmtId="217" fontId="10" fillId="0" borderId="14" xfId="48" applyNumberFormat="1" applyFont="1" applyBorder="1" applyAlignment="1">
      <alignment vertical="center" textRotation="255"/>
    </xf>
    <xf numFmtId="0" fontId="13" fillId="0" borderId="14" xfId="61" applyFont="1" applyBorder="1" applyAlignment="1">
      <alignment vertical="center"/>
      <protection/>
    </xf>
    <xf numFmtId="0" fontId="13" fillId="0" borderId="12" xfId="61" applyFont="1" applyBorder="1" applyAlignment="1">
      <alignment vertical="center"/>
      <protection/>
    </xf>
    <xf numFmtId="0" fontId="11" fillId="0" borderId="10" xfId="0" applyNumberFormat="1" applyFont="1" applyBorder="1" applyAlignment="1">
      <alignment horizontal="distributed" vertical="center"/>
    </xf>
    <xf numFmtId="0" fontId="11" fillId="0" borderId="11" xfId="0" applyNumberFormat="1" applyFont="1" applyBorder="1" applyAlignment="1">
      <alignment horizontal="distributed" vertical="center"/>
    </xf>
    <xf numFmtId="0" fontId="11" fillId="0" borderId="48" xfId="0" applyNumberFormat="1" applyFont="1" applyBorder="1" applyAlignment="1">
      <alignment horizontal="distributed" vertical="center"/>
    </xf>
    <xf numFmtId="0" fontId="11" fillId="0" borderId="12" xfId="0" applyNumberFormat="1" applyFont="1" applyBorder="1" applyAlignment="1">
      <alignment horizontal="distributed" vertical="center"/>
    </xf>
    <xf numFmtId="0" fontId="11" fillId="0" borderId="13" xfId="0" applyNumberFormat="1" applyFont="1" applyBorder="1" applyAlignment="1">
      <alignment horizontal="distributed" vertical="center"/>
    </xf>
    <xf numFmtId="0" fontId="11" fillId="0" borderId="20" xfId="0" applyNumberFormat="1" applyFont="1" applyBorder="1" applyAlignment="1">
      <alignment horizontal="distributed" vertical="center"/>
    </xf>
    <xf numFmtId="214" fontId="0" fillId="0" borderId="56" xfId="48" applyNumberFormat="1" applyBorder="1" applyAlignment="1">
      <alignment vertical="center"/>
    </xf>
    <xf numFmtId="214" fontId="0" fillId="0" borderId="17" xfId="0" applyNumberFormat="1" applyBorder="1" applyAlignment="1">
      <alignment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79" xfId="0" applyNumberFormat="1" applyFont="1" applyBorder="1" applyAlignment="1">
      <alignment horizontal="center" vertical="center"/>
    </xf>
    <xf numFmtId="203" fontId="0" fillId="0" borderId="23" xfId="0" applyNumberFormat="1" applyFont="1" applyBorder="1" applyAlignment="1">
      <alignment horizontal="center" vertical="center"/>
    </xf>
    <xf numFmtId="203" fontId="0" fillId="0" borderId="79" xfId="0" applyNumberFormat="1" applyFont="1" applyBorder="1" applyAlignment="1">
      <alignment horizontal="center" vertical="center"/>
    </xf>
    <xf numFmtId="41" fontId="0" fillId="0" borderId="23" xfId="0" applyNumberFormat="1" applyFill="1" applyBorder="1" applyAlignment="1">
      <alignment horizontal="center" vertical="center"/>
    </xf>
    <xf numFmtId="41" fontId="0" fillId="0" borderId="79" xfId="0" applyNumberFormat="1" applyFill="1" applyBorder="1" applyAlignment="1">
      <alignment horizontal="center" vertical="center"/>
    </xf>
    <xf numFmtId="41" fontId="0" fillId="0" borderId="23" xfId="0" applyNumberFormat="1" applyBorder="1" applyAlignment="1">
      <alignment horizontal="center" vertical="center"/>
    </xf>
    <xf numFmtId="41" fontId="0" fillId="0" borderId="79" xfId="0" applyNumberFormat="1" applyBorder="1" applyAlignment="1">
      <alignment horizontal="center" vertical="center"/>
    </xf>
    <xf numFmtId="0" fontId="0" fillId="0" borderId="85" xfId="0" applyBorder="1" applyAlignment="1">
      <alignment horizontal="center" vertical="center" textRotation="255"/>
    </xf>
    <xf numFmtId="41" fontId="16" fillId="0" borderId="36" xfId="0" applyNumberFormat="1" applyFont="1" applyBorder="1" applyAlignment="1">
      <alignment horizontal="right" vertical="center"/>
    </xf>
    <xf numFmtId="41" fontId="16" fillId="0" borderId="34" xfId="0" applyNumberFormat="1" applyFont="1" applyBorder="1" applyAlignment="1">
      <alignment horizontal="right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79" xfId="0" applyNumberFormat="1" applyFont="1" applyBorder="1" applyAlignment="1">
      <alignment horizontal="center" vertical="center"/>
    </xf>
    <xf numFmtId="214" fontId="0" fillId="0" borderId="10" xfId="48" applyNumberFormat="1" applyBorder="1" applyAlignment="1">
      <alignment vertical="center"/>
    </xf>
    <xf numFmtId="214" fontId="0" fillId="0" borderId="66" xfId="48" applyNumberFormat="1" applyFont="1" applyBorder="1" applyAlignment="1">
      <alignment vertical="center"/>
    </xf>
    <xf numFmtId="214" fontId="0" fillId="0" borderId="36" xfId="0" applyNumberFormat="1" applyBorder="1" applyAlignment="1" quotePrefix="1">
      <alignment horizontal="right" vertical="center"/>
    </xf>
    <xf numFmtId="214" fontId="0" fillId="0" borderId="60" xfId="48" applyNumberFormat="1" applyBorder="1" applyAlignment="1">
      <alignment horizontal="center" vertical="center"/>
    </xf>
    <xf numFmtId="214" fontId="0" fillId="0" borderId="64" xfId="48" applyNumberFormat="1" applyBorder="1" applyAlignment="1">
      <alignment horizontal="center" vertical="center"/>
    </xf>
    <xf numFmtId="214" fontId="0" fillId="0" borderId="19" xfId="48" applyNumberFormat="1" applyBorder="1" applyAlignment="1">
      <alignment horizontal="center" vertical="center"/>
    </xf>
    <xf numFmtId="214" fontId="0" fillId="0" borderId="65" xfId="48" applyNumberForma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１０決算ベース" xfId="60"/>
    <cellStyle name="標準_地方債公営企業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37329;&#35506;\02%20&#36039;&#37329;&#20418;\&#9733;&#29031;&#20250;&#12539;&#22238;&#31572;\01_&#32207;&#21209;&#30465;&#12539;&#22320;&#26041;&#20661;&#21332;&#20250;\04%20&#22320;&#26041;&#20661;&#21332;&#20250;\H28\0822%20%20&#25919;&#20196;&#24066;&#12398;&#36001;&#25919;&#29366;&#27841;\03_&#21508;&#35506;&#22238;&#31572;\&#9314;&#25351;&#23450;&#37117;&#24066;&#27096;&#24335;(&#19978;&#19979;&#27700;&#36947;&#23616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公営企業会計予算"/>
      <sheetName val="4.公営企業会計決算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3"/>
  <sheetViews>
    <sheetView tabSelected="1" view="pageBreakPreview" zoomScaleSheetLayoutView="100" zoomScalePageLayoutView="0" workbookViewId="0" topLeftCell="A1">
      <pane xSplit="5" ySplit="8" topLeftCell="F18" activePane="bottomRight" state="frozen"/>
      <selection pane="topLeft" activeCell="F17" sqref="F17"/>
      <selection pane="topRight" activeCell="F17" sqref="F17"/>
      <selection pane="bottomLeft" activeCell="F17" sqref="F17"/>
      <selection pane="bottomRight" activeCell="F37" sqref="F37"/>
    </sheetView>
  </sheetViews>
  <sheetFormatPr defaultColWidth="8.796875" defaultRowHeight="14.25"/>
  <cols>
    <col min="1" max="2" width="3.59765625" style="1" customWidth="1"/>
    <col min="3" max="4" width="1.59765625" style="1" customWidth="1"/>
    <col min="5" max="5" width="32.59765625" style="1" customWidth="1"/>
    <col min="6" max="6" width="15.59765625" style="1" customWidth="1"/>
    <col min="7" max="7" width="10.59765625" style="1" customWidth="1"/>
    <col min="8" max="8" width="15.59765625" style="1" customWidth="1"/>
    <col min="9" max="9" width="10.59765625" style="1" customWidth="1"/>
    <col min="10" max="12" width="9" style="1" customWidth="1"/>
    <col min="13" max="13" width="9.8984375" style="1" customWidth="1"/>
    <col min="14" max="27" width="9" style="1" customWidth="1"/>
    <col min="28" max="28" width="11.3984375" style="1" customWidth="1"/>
    <col min="29" max="29" width="12.69921875" style="1" customWidth="1"/>
    <col min="30" max="30" width="13.8984375" style="1" customWidth="1"/>
    <col min="31" max="31" width="14.69921875" style="1" customWidth="1"/>
    <col min="32" max="39" width="11.09765625" style="1" customWidth="1"/>
    <col min="40" max="16384" width="9" style="1" customWidth="1"/>
  </cols>
  <sheetData>
    <row r="1" spans="1:28" ht="33.75" customHeight="1">
      <c r="A1" s="310" t="s">
        <v>0</v>
      </c>
      <c r="B1" s="310"/>
      <c r="C1" s="310"/>
      <c r="D1" s="310"/>
      <c r="E1" s="76" t="s">
        <v>255</v>
      </c>
      <c r="F1" s="2"/>
      <c r="AA1" s="309" t="s">
        <v>90</v>
      </c>
      <c r="AB1" s="309"/>
    </row>
    <row r="2" spans="27:37" ht="14.25">
      <c r="AA2" s="301" t="s">
        <v>91</v>
      </c>
      <c r="AB2" s="301"/>
      <c r="AC2" s="306" t="s">
        <v>92</v>
      </c>
      <c r="AD2" s="302" t="s">
        <v>93</v>
      </c>
      <c r="AE2" s="303"/>
      <c r="AF2" s="304"/>
      <c r="AG2" s="301" t="s">
        <v>94</v>
      </c>
      <c r="AH2" s="301" t="s">
        <v>95</v>
      </c>
      <c r="AI2" s="301" t="s">
        <v>96</v>
      </c>
      <c r="AJ2" s="301" t="s">
        <v>97</v>
      </c>
      <c r="AK2" s="301" t="s">
        <v>98</v>
      </c>
    </row>
    <row r="3" spans="1:37" ht="15.75">
      <c r="A3" s="22" t="s">
        <v>89</v>
      </c>
      <c r="AA3" s="301"/>
      <c r="AB3" s="301"/>
      <c r="AC3" s="308"/>
      <c r="AD3" s="165"/>
      <c r="AE3" s="164" t="s">
        <v>111</v>
      </c>
      <c r="AF3" s="164" t="s">
        <v>112</v>
      </c>
      <c r="AG3" s="301"/>
      <c r="AH3" s="301"/>
      <c r="AI3" s="301"/>
      <c r="AJ3" s="301"/>
      <c r="AK3" s="301"/>
    </row>
    <row r="4" spans="27:38" ht="14.25">
      <c r="AA4" s="306" t="str">
        <f>E1</f>
        <v>堺市</v>
      </c>
      <c r="AB4" s="166" t="s">
        <v>99</v>
      </c>
      <c r="AC4" s="167">
        <f>F22</f>
        <v>389598</v>
      </c>
      <c r="AD4" s="167">
        <f>F9</f>
        <v>130762</v>
      </c>
      <c r="AE4" s="167">
        <f>F10</f>
        <v>53082</v>
      </c>
      <c r="AF4" s="167">
        <f>F13</f>
        <v>55667</v>
      </c>
      <c r="AG4" s="167">
        <f>F14</f>
        <v>2011</v>
      </c>
      <c r="AH4" s="167">
        <f>F15</f>
        <v>20000</v>
      </c>
      <c r="AI4" s="167">
        <f>F17</f>
        <v>101804</v>
      </c>
      <c r="AJ4" s="167">
        <f>F20</f>
        <v>55662</v>
      </c>
      <c r="AK4" s="167">
        <f>F21</f>
        <v>47357</v>
      </c>
      <c r="AL4" s="168"/>
    </row>
    <row r="5" spans="1:37" ht="14.25">
      <c r="A5" s="21" t="s">
        <v>245</v>
      </c>
      <c r="AA5" s="307"/>
      <c r="AB5" s="166" t="s">
        <v>100</v>
      </c>
      <c r="AC5" s="169"/>
      <c r="AD5" s="169">
        <f>G9</f>
        <v>33.563313980051234</v>
      </c>
      <c r="AE5" s="169">
        <f>G10</f>
        <v>13.624813269061956</v>
      </c>
      <c r="AF5" s="169">
        <f>G13</f>
        <v>14.28831770183625</v>
      </c>
      <c r="AG5" s="169">
        <f>G14</f>
        <v>0.5161730809706415</v>
      </c>
      <c r="AH5" s="169">
        <f>G15</f>
        <v>5.133496578524531</v>
      </c>
      <c r="AI5" s="169">
        <f>G17</f>
        <v>26.130524284005563</v>
      </c>
      <c r="AJ5" s="169">
        <f>G20</f>
        <v>14.28703432769162</v>
      </c>
      <c r="AK5" s="169">
        <f>G21</f>
        <v>12.15534987345931</v>
      </c>
    </row>
    <row r="6" spans="1:37" ht="15.75">
      <c r="A6" s="3"/>
      <c r="G6" s="314" t="s">
        <v>113</v>
      </c>
      <c r="H6" s="315"/>
      <c r="I6" s="315"/>
      <c r="AA6" s="308"/>
      <c r="AB6" s="166" t="s">
        <v>101</v>
      </c>
      <c r="AC6" s="169">
        <f>I22</f>
        <v>3.626135411540976</v>
      </c>
      <c r="AD6" s="169">
        <f>I9</f>
        <v>0.23379351050538677</v>
      </c>
      <c r="AE6" s="169">
        <f>I10</f>
        <v>-1.3803994426381805</v>
      </c>
      <c r="AF6" s="169">
        <f>I13</f>
        <v>1.1354965299225972</v>
      </c>
      <c r="AG6" s="169">
        <f>I14</f>
        <v>-3.410182516810756</v>
      </c>
      <c r="AH6" s="169">
        <f>I15</f>
        <v>2.564102564102555</v>
      </c>
      <c r="AI6" s="169">
        <f>I17</f>
        <v>15.505885689973042</v>
      </c>
      <c r="AJ6" s="169">
        <f>I20</f>
        <v>-3.3012926863589587</v>
      </c>
      <c r="AK6" s="169">
        <f>I21</f>
        <v>-0.6774328859060375</v>
      </c>
    </row>
    <row r="7" spans="1:9" ht="27" customHeight="1">
      <c r="A7" s="19"/>
      <c r="B7" s="5"/>
      <c r="C7" s="5"/>
      <c r="D7" s="5"/>
      <c r="E7" s="23"/>
      <c r="F7" s="62" t="s">
        <v>246</v>
      </c>
      <c r="G7" s="63"/>
      <c r="H7" s="64" t="s">
        <v>1</v>
      </c>
      <c r="I7" s="17" t="s">
        <v>21</v>
      </c>
    </row>
    <row r="8" spans="1:9" ht="16.5" customHeight="1">
      <c r="A8" s="6"/>
      <c r="B8" s="7"/>
      <c r="C8" s="7"/>
      <c r="D8" s="7"/>
      <c r="E8" s="24"/>
      <c r="F8" s="28" t="s">
        <v>87</v>
      </c>
      <c r="G8" s="29" t="s">
        <v>2</v>
      </c>
      <c r="H8" s="65"/>
      <c r="I8" s="18"/>
    </row>
    <row r="9" spans="1:29" ht="18" customHeight="1">
      <c r="A9" s="311" t="s">
        <v>80</v>
      </c>
      <c r="B9" s="311" t="s">
        <v>81</v>
      </c>
      <c r="C9" s="47" t="s">
        <v>3</v>
      </c>
      <c r="D9" s="48"/>
      <c r="E9" s="49"/>
      <c r="F9" s="77">
        <v>130762</v>
      </c>
      <c r="G9" s="78">
        <f aca="true" t="shared" si="0" ref="G9:G22">F9/$F$22*100</f>
        <v>33.563313980051234</v>
      </c>
      <c r="H9" s="77">
        <v>130457</v>
      </c>
      <c r="I9" s="79">
        <f aca="true" t="shared" si="1" ref="I9:I21">(F9/H9-1)*100</f>
        <v>0.23379351050538677</v>
      </c>
      <c r="AA9" s="317" t="s">
        <v>90</v>
      </c>
      <c r="AB9" s="318"/>
      <c r="AC9" s="319" t="s">
        <v>102</v>
      </c>
    </row>
    <row r="10" spans="1:37" ht="18" customHeight="1">
      <c r="A10" s="312"/>
      <c r="B10" s="312"/>
      <c r="C10" s="8"/>
      <c r="D10" s="50" t="s">
        <v>22</v>
      </c>
      <c r="E10" s="30"/>
      <c r="F10" s="80">
        <v>53082</v>
      </c>
      <c r="G10" s="81">
        <f t="shared" si="0"/>
        <v>13.624813269061956</v>
      </c>
      <c r="H10" s="80">
        <v>53825</v>
      </c>
      <c r="I10" s="82">
        <f t="shared" si="1"/>
        <v>-1.3803994426381805</v>
      </c>
      <c r="AA10" s="301" t="s">
        <v>91</v>
      </c>
      <c r="AB10" s="301"/>
      <c r="AC10" s="319"/>
      <c r="AD10" s="302" t="s">
        <v>103</v>
      </c>
      <c r="AE10" s="303"/>
      <c r="AF10" s="304"/>
      <c r="AG10" s="302" t="s">
        <v>104</v>
      </c>
      <c r="AH10" s="316"/>
      <c r="AI10" s="305"/>
      <c r="AJ10" s="302" t="s">
        <v>105</v>
      </c>
      <c r="AK10" s="305"/>
    </row>
    <row r="11" spans="1:37" ht="18" customHeight="1">
      <c r="A11" s="312"/>
      <c r="B11" s="312"/>
      <c r="C11" s="34"/>
      <c r="D11" s="35"/>
      <c r="E11" s="33" t="s">
        <v>23</v>
      </c>
      <c r="F11" s="83">
        <v>41921</v>
      </c>
      <c r="G11" s="84">
        <f t="shared" si="0"/>
        <v>10.760065503416342</v>
      </c>
      <c r="H11" s="83">
        <v>41284</v>
      </c>
      <c r="I11" s="86">
        <f t="shared" si="1"/>
        <v>1.5429706423796041</v>
      </c>
      <c r="AA11" s="301"/>
      <c r="AB11" s="301"/>
      <c r="AC11" s="317"/>
      <c r="AD11" s="165"/>
      <c r="AE11" s="164" t="s">
        <v>106</v>
      </c>
      <c r="AF11" s="164" t="s">
        <v>107</v>
      </c>
      <c r="AG11" s="165"/>
      <c r="AH11" s="164" t="s">
        <v>108</v>
      </c>
      <c r="AI11" s="164" t="s">
        <v>109</v>
      </c>
      <c r="AJ11" s="165"/>
      <c r="AK11" s="170" t="s">
        <v>110</v>
      </c>
    </row>
    <row r="12" spans="1:38" ht="18" customHeight="1">
      <c r="A12" s="312"/>
      <c r="B12" s="312"/>
      <c r="C12" s="34"/>
      <c r="D12" s="36"/>
      <c r="E12" s="33" t="s">
        <v>24</v>
      </c>
      <c r="F12" s="83">
        <v>7182</v>
      </c>
      <c r="G12" s="84">
        <f>F12/$F$22*100</f>
        <v>1.8434386213481586</v>
      </c>
      <c r="H12" s="83">
        <v>8321</v>
      </c>
      <c r="I12" s="86">
        <f t="shared" si="1"/>
        <v>-13.688258622761683</v>
      </c>
      <c r="AA12" s="306" t="str">
        <f>E1</f>
        <v>堺市</v>
      </c>
      <c r="AB12" s="166" t="s">
        <v>99</v>
      </c>
      <c r="AC12" s="167">
        <f>F40</f>
        <v>389598</v>
      </c>
      <c r="AD12" s="167">
        <f>F23</f>
        <v>204796</v>
      </c>
      <c r="AE12" s="167">
        <f>F24</f>
        <v>48818</v>
      </c>
      <c r="AF12" s="167">
        <f>F26</f>
        <v>34023</v>
      </c>
      <c r="AG12" s="167">
        <f>F27</f>
        <v>112789</v>
      </c>
      <c r="AH12" s="167">
        <f>F28</f>
        <v>46530</v>
      </c>
      <c r="AI12" s="167">
        <f>F32</f>
        <v>277</v>
      </c>
      <c r="AJ12" s="167">
        <f>F34</f>
        <v>72013</v>
      </c>
      <c r="AK12" s="167">
        <f>F35</f>
        <v>72013</v>
      </c>
      <c r="AL12" s="171"/>
    </row>
    <row r="13" spans="1:37" ht="18" customHeight="1">
      <c r="A13" s="312"/>
      <c r="B13" s="312"/>
      <c r="C13" s="11"/>
      <c r="D13" s="31" t="s">
        <v>25</v>
      </c>
      <c r="E13" s="32"/>
      <c r="F13" s="87">
        <v>55667</v>
      </c>
      <c r="G13" s="88">
        <f t="shared" si="0"/>
        <v>14.28831770183625</v>
      </c>
      <c r="H13" s="87">
        <v>55042</v>
      </c>
      <c r="I13" s="89">
        <f t="shared" si="1"/>
        <v>1.1354965299225972</v>
      </c>
      <c r="AA13" s="307"/>
      <c r="AB13" s="166" t="s">
        <v>100</v>
      </c>
      <c r="AC13" s="169"/>
      <c r="AD13" s="169">
        <f>G23</f>
        <v>52.56597826477548</v>
      </c>
      <c r="AE13" s="169">
        <f>G24</f>
        <v>12.530351798520526</v>
      </c>
      <c r="AF13" s="169">
        <f>G26</f>
        <v>8.732847704557004</v>
      </c>
      <c r="AG13" s="169">
        <f>G27</f>
        <v>28.95009727976016</v>
      </c>
      <c r="AH13" s="169">
        <f>G28</f>
        <v>11.94307978993732</v>
      </c>
      <c r="AI13" s="169">
        <f>G32</f>
        <v>0.07109892761256476</v>
      </c>
      <c r="AJ13" s="169">
        <f>G34</f>
        <v>18.48392445546435</v>
      </c>
      <c r="AK13" s="169">
        <f>G35</f>
        <v>18.48392445546435</v>
      </c>
    </row>
    <row r="14" spans="1:37" ht="18" customHeight="1">
      <c r="A14" s="312"/>
      <c r="B14" s="312"/>
      <c r="C14" s="52" t="s">
        <v>4</v>
      </c>
      <c r="D14" s="53"/>
      <c r="E14" s="54"/>
      <c r="F14" s="83">
        <v>2011</v>
      </c>
      <c r="G14" s="84">
        <f t="shared" si="0"/>
        <v>0.5161730809706415</v>
      </c>
      <c r="H14" s="83">
        <v>2082</v>
      </c>
      <c r="I14" s="86">
        <f t="shared" si="1"/>
        <v>-3.410182516810756</v>
      </c>
      <c r="AA14" s="308"/>
      <c r="AB14" s="166" t="s">
        <v>101</v>
      </c>
      <c r="AC14" s="169">
        <f>I40</f>
        <v>3.626162974256375</v>
      </c>
      <c r="AD14" s="169">
        <f>I23</f>
        <v>2.2060060176957608</v>
      </c>
      <c r="AE14" s="169">
        <f>I24</f>
        <v>-5.855444967919732</v>
      </c>
      <c r="AF14" s="169">
        <f>I26</f>
        <v>1.5275535568811671</v>
      </c>
      <c r="AG14" s="169">
        <f>I27</f>
        <v>-1.0492608676580306</v>
      </c>
      <c r="AH14" s="169">
        <f>I28</f>
        <v>0.1769728598555842</v>
      </c>
      <c r="AI14" s="169">
        <f>I32</f>
        <v>-7.171581769436985</v>
      </c>
      <c r="AJ14" s="169">
        <f>I34</f>
        <v>16.896250580317584</v>
      </c>
      <c r="AK14" s="169">
        <f>I35</f>
        <v>16.896250580317584</v>
      </c>
    </row>
    <row r="15" spans="1:9" ht="18" customHeight="1">
      <c r="A15" s="312"/>
      <c r="B15" s="312"/>
      <c r="C15" s="52" t="s">
        <v>5</v>
      </c>
      <c r="D15" s="53"/>
      <c r="E15" s="54"/>
      <c r="F15" s="83">
        <v>20000</v>
      </c>
      <c r="G15" s="84">
        <f t="shared" si="0"/>
        <v>5.133496578524531</v>
      </c>
      <c r="H15" s="83">
        <v>19500</v>
      </c>
      <c r="I15" s="86">
        <f t="shared" si="1"/>
        <v>2.564102564102555</v>
      </c>
    </row>
    <row r="16" spans="1:9" ht="18" customHeight="1">
      <c r="A16" s="312"/>
      <c r="B16" s="312"/>
      <c r="C16" s="52" t="s">
        <v>26</v>
      </c>
      <c r="D16" s="53"/>
      <c r="E16" s="54"/>
      <c r="F16" s="83">
        <v>6135</v>
      </c>
      <c r="G16" s="84">
        <f t="shared" si="0"/>
        <v>1.5747000754623997</v>
      </c>
      <c r="H16" s="83">
        <v>6353</v>
      </c>
      <c r="I16" s="86">
        <f t="shared" si="1"/>
        <v>-3.431449708798995</v>
      </c>
    </row>
    <row r="17" spans="1:9" ht="18" customHeight="1">
      <c r="A17" s="312"/>
      <c r="B17" s="312"/>
      <c r="C17" s="52" t="s">
        <v>6</v>
      </c>
      <c r="D17" s="53"/>
      <c r="E17" s="54"/>
      <c r="F17" s="83">
        <v>101804</v>
      </c>
      <c r="G17" s="84">
        <f t="shared" si="0"/>
        <v>26.130524284005563</v>
      </c>
      <c r="H17" s="83">
        <v>88137.5</v>
      </c>
      <c r="I17" s="86">
        <f t="shared" si="1"/>
        <v>15.505885689973042</v>
      </c>
    </row>
    <row r="18" spans="1:9" ht="18" customHeight="1">
      <c r="A18" s="312"/>
      <c r="B18" s="312"/>
      <c r="C18" s="52" t="s">
        <v>27</v>
      </c>
      <c r="D18" s="53"/>
      <c r="E18" s="54"/>
      <c r="F18" s="83">
        <v>21857</v>
      </c>
      <c r="G18" s="84">
        <f t="shared" si="0"/>
        <v>5.610141735840533</v>
      </c>
      <c r="H18" s="83">
        <v>20236.9</v>
      </c>
      <c r="I18" s="86">
        <f t="shared" si="1"/>
        <v>8.005672805617458</v>
      </c>
    </row>
    <row r="19" spans="1:9" ht="18" customHeight="1">
      <c r="A19" s="312"/>
      <c r="B19" s="312"/>
      <c r="C19" s="52" t="s">
        <v>28</v>
      </c>
      <c r="D19" s="53"/>
      <c r="E19" s="54"/>
      <c r="F19" s="83">
        <v>4010</v>
      </c>
      <c r="G19" s="84">
        <f t="shared" si="0"/>
        <v>1.0292660639941684</v>
      </c>
      <c r="H19" s="83">
        <v>3956.3</v>
      </c>
      <c r="I19" s="86">
        <f t="shared" si="1"/>
        <v>1.3573288173293285</v>
      </c>
    </row>
    <row r="20" spans="1:9" ht="18" customHeight="1">
      <c r="A20" s="312"/>
      <c r="B20" s="312"/>
      <c r="C20" s="52" t="s">
        <v>7</v>
      </c>
      <c r="D20" s="53"/>
      <c r="E20" s="54"/>
      <c r="F20" s="83">
        <v>55662</v>
      </c>
      <c r="G20" s="84">
        <f t="shared" si="0"/>
        <v>14.28703432769162</v>
      </c>
      <c r="H20" s="83">
        <v>57562.3</v>
      </c>
      <c r="I20" s="86">
        <f t="shared" si="1"/>
        <v>-3.3012926863589587</v>
      </c>
    </row>
    <row r="21" spans="1:9" ht="18" customHeight="1">
      <c r="A21" s="312"/>
      <c r="B21" s="312"/>
      <c r="C21" s="57" t="s">
        <v>8</v>
      </c>
      <c r="D21" s="58"/>
      <c r="E21" s="56"/>
      <c r="F21" s="90">
        <v>47357</v>
      </c>
      <c r="G21" s="91">
        <f t="shared" si="0"/>
        <v>12.15534987345931</v>
      </c>
      <c r="H21" s="90">
        <f>ROUND((438000+788000+750000+13700000+143000+421000+5728000+9600+650000+265000+3552193+56262+9265630+2+11913360)/1000,0)</f>
        <v>47680</v>
      </c>
      <c r="I21" s="92">
        <f t="shared" si="1"/>
        <v>-0.6774328859060375</v>
      </c>
    </row>
    <row r="22" spans="1:9" ht="18" customHeight="1">
      <c r="A22" s="312"/>
      <c r="B22" s="313"/>
      <c r="C22" s="59" t="s">
        <v>9</v>
      </c>
      <c r="D22" s="37"/>
      <c r="E22" s="60"/>
      <c r="F22" s="93">
        <f>SUM(F9,F14:F21)</f>
        <v>389598</v>
      </c>
      <c r="G22" s="94">
        <f t="shared" si="0"/>
        <v>100</v>
      </c>
      <c r="H22" s="93">
        <f>SUM(H9,H14:H21)</f>
        <v>375965</v>
      </c>
      <c r="I22" s="266">
        <f aca="true" t="shared" si="2" ref="I22:I40">(F22/H22-1)*100</f>
        <v>3.626135411540976</v>
      </c>
    </row>
    <row r="23" spans="1:9" ht="18" customHeight="1">
      <c r="A23" s="312"/>
      <c r="B23" s="311" t="s">
        <v>82</v>
      </c>
      <c r="C23" s="4" t="s">
        <v>10</v>
      </c>
      <c r="D23" s="5"/>
      <c r="E23" s="23"/>
      <c r="F23" s="77">
        <f>SUM(F24:F26)</f>
        <v>204796</v>
      </c>
      <c r="G23" s="78">
        <f aca="true" t="shared" si="3" ref="G23:G37">F23/$F$40*100</f>
        <v>52.56597826477548</v>
      </c>
      <c r="H23" s="77">
        <v>200375.7</v>
      </c>
      <c r="I23" s="95">
        <f t="shared" si="2"/>
        <v>2.2060060176957608</v>
      </c>
    </row>
    <row r="24" spans="1:9" ht="18" customHeight="1">
      <c r="A24" s="312"/>
      <c r="B24" s="312"/>
      <c r="C24" s="8"/>
      <c r="D24" s="10" t="s">
        <v>11</v>
      </c>
      <c r="E24" s="38"/>
      <c r="F24" s="83">
        <v>48818</v>
      </c>
      <c r="G24" s="84">
        <f t="shared" si="3"/>
        <v>12.530351798520526</v>
      </c>
      <c r="H24" s="83">
        <v>51854.3</v>
      </c>
      <c r="I24" s="86">
        <f t="shared" si="2"/>
        <v>-5.855444967919732</v>
      </c>
    </row>
    <row r="25" spans="1:9" ht="18" customHeight="1">
      <c r="A25" s="312"/>
      <c r="B25" s="312"/>
      <c r="C25" s="8"/>
      <c r="D25" s="10" t="s">
        <v>29</v>
      </c>
      <c r="E25" s="38"/>
      <c r="F25" s="83">
        <v>121955</v>
      </c>
      <c r="G25" s="84">
        <f t="shared" si="3"/>
        <v>31.302778761697958</v>
      </c>
      <c r="H25" s="83">
        <v>115010.3</v>
      </c>
      <c r="I25" s="86">
        <f t="shared" si="2"/>
        <v>6.038328740991017</v>
      </c>
    </row>
    <row r="26" spans="1:9" ht="18" customHeight="1">
      <c r="A26" s="312"/>
      <c r="B26" s="312"/>
      <c r="C26" s="11"/>
      <c r="D26" s="10" t="s">
        <v>12</v>
      </c>
      <c r="E26" s="38"/>
      <c r="F26" s="83">
        <v>34023</v>
      </c>
      <c r="G26" s="84">
        <f t="shared" si="3"/>
        <v>8.732847704557004</v>
      </c>
      <c r="H26" s="83">
        <v>33511.1</v>
      </c>
      <c r="I26" s="86">
        <f t="shared" si="2"/>
        <v>1.5275535568811671</v>
      </c>
    </row>
    <row r="27" spans="1:9" ht="18" customHeight="1">
      <c r="A27" s="312"/>
      <c r="B27" s="312"/>
      <c r="C27" s="8" t="s">
        <v>13</v>
      </c>
      <c r="D27" s="14"/>
      <c r="E27" s="25"/>
      <c r="F27" s="77">
        <v>112789</v>
      </c>
      <c r="G27" s="78">
        <f t="shared" si="3"/>
        <v>28.95009727976016</v>
      </c>
      <c r="H27" s="77">
        <f>ROUND((46447806+2085845+27056203+30511038+298480+1866945+5418985+300000)/1000,0)</f>
        <v>113985</v>
      </c>
      <c r="I27" s="95">
        <f t="shared" si="2"/>
        <v>-1.0492608676580306</v>
      </c>
    </row>
    <row r="28" spans="1:9" ht="18" customHeight="1">
      <c r="A28" s="312"/>
      <c r="B28" s="312"/>
      <c r="C28" s="8"/>
      <c r="D28" s="10" t="s">
        <v>14</v>
      </c>
      <c r="E28" s="38"/>
      <c r="F28" s="83">
        <v>46530</v>
      </c>
      <c r="G28" s="84">
        <f t="shared" si="3"/>
        <v>11.94307978993732</v>
      </c>
      <c r="H28" s="83">
        <v>46447.8</v>
      </c>
      <c r="I28" s="86">
        <f t="shared" si="2"/>
        <v>0.1769728598555842</v>
      </c>
    </row>
    <row r="29" spans="1:9" ht="18" customHeight="1">
      <c r="A29" s="312"/>
      <c r="B29" s="312"/>
      <c r="C29" s="8"/>
      <c r="D29" s="10" t="s">
        <v>30</v>
      </c>
      <c r="E29" s="38"/>
      <c r="F29" s="83">
        <v>1824</v>
      </c>
      <c r="G29" s="84">
        <f t="shared" si="3"/>
        <v>0.4681748879614372</v>
      </c>
      <c r="H29" s="83">
        <v>2085.8</v>
      </c>
      <c r="I29" s="86">
        <f t="shared" si="2"/>
        <v>-12.55153897785023</v>
      </c>
    </row>
    <row r="30" spans="1:9" ht="18" customHeight="1">
      <c r="A30" s="312"/>
      <c r="B30" s="312"/>
      <c r="C30" s="8"/>
      <c r="D30" s="10" t="s">
        <v>31</v>
      </c>
      <c r="E30" s="38"/>
      <c r="F30" s="83">
        <v>26571</v>
      </c>
      <c r="G30" s="84">
        <f t="shared" si="3"/>
        <v>6.8201068793987645</v>
      </c>
      <c r="H30" s="83">
        <v>27056.2</v>
      </c>
      <c r="I30" s="86">
        <f t="shared" si="2"/>
        <v>-1.7933043073306676</v>
      </c>
    </row>
    <row r="31" spans="1:9" ht="18" customHeight="1">
      <c r="A31" s="312"/>
      <c r="B31" s="312"/>
      <c r="C31" s="8"/>
      <c r="D31" s="10" t="s">
        <v>32</v>
      </c>
      <c r="E31" s="38"/>
      <c r="F31" s="83">
        <v>31515</v>
      </c>
      <c r="G31" s="84">
        <f t="shared" si="3"/>
        <v>8.08910723361003</v>
      </c>
      <c r="H31" s="83">
        <v>30511</v>
      </c>
      <c r="I31" s="86">
        <f t="shared" si="2"/>
        <v>3.29061649896758</v>
      </c>
    </row>
    <row r="32" spans="1:9" ht="18" customHeight="1">
      <c r="A32" s="312"/>
      <c r="B32" s="312"/>
      <c r="C32" s="8"/>
      <c r="D32" s="10" t="s">
        <v>15</v>
      </c>
      <c r="E32" s="38"/>
      <c r="F32" s="83">
        <v>277</v>
      </c>
      <c r="G32" s="84">
        <f t="shared" si="3"/>
        <v>0.07109892761256476</v>
      </c>
      <c r="H32" s="83">
        <v>298.4</v>
      </c>
      <c r="I32" s="86">
        <f t="shared" si="2"/>
        <v>-7.171581769436985</v>
      </c>
    </row>
    <row r="33" spans="1:9" ht="18" customHeight="1">
      <c r="A33" s="312"/>
      <c r="B33" s="312"/>
      <c r="C33" s="11"/>
      <c r="D33" s="10" t="s">
        <v>33</v>
      </c>
      <c r="E33" s="38"/>
      <c r="F33" s="83">
        <v>5771</v>
      </c>
      <c r="G33" s="84">
        <f t="shared" si="3"/>
        <v>1.4812704377332533</v>
      </c>
      <c r="H33" s="83">
        <v>7285.9</v>
      </c>
      <c r="I33" s="86">
        <f t="shared" si="2"/>
        <v>-20.792215100399403</v>
      </c>
    </row>
    <row r="34" spans="1:9" ht="18" customHeight="1">
      <c r="A34" s="312"/>
      <c r="B34" s="312"/>
      <c r="C34" s="8" t="s">
        <v>16</v>
      </c>
      <c r="D34" s="14"/>
      <c r="E34" s="25"/>
      <c r="F34" s="77">
        <v>72013</v>
      </c>
      <c r="G34" s="78">
        <f t="shared" si="3"/>
        <v>18.48392445546435</v>
      </c>
      <c r="H34" s="77">
        <v>61604.2</v>
      </c>
      <c r="I34" s="95">
        <f t="shared" si="2"/>
        <v>16.896250580317584</v>
      </c>
    </row>
    <row r="35" spans="1:9" ht="18" customHeight="1">
      <c r="A35" s="312"/>
      <c r="B35" s="312"/>
      <c r="C35" s="8"/>
      <c r="D35" s="39" t="s">
        <v>17</v>
      </c>
      <c r="E35" s="40"/>
      <c r="F35" s="80">
        <v>72013</v>
      </c>
      <c r="G35" s="81">
        <f t="shared" si="3"/>
        <v>18.48392445546435</v>
      </c>
      <c r="H35" s="80">
        <v>61604.2</v>
      </c>
      <c r="I35" s="82">
        <f t="shared" si="2"/>
        <v>16.896250580317584</v>
      </c>
    </row>
    <row r="36" spans="1:9" ht="18" customHeight="1">
      <c r="A36" s="312"/>
      <c r="B36" s="312"/>
      <c r="C36" s="8"/>
      <c r="D36" s="41"/>
      <c r="E36" s="153" t="s">
        <v>88</v>
      </c>
      <c r="F36" s="83">
        <f>F35-F37</f>
        <v>47392</v>
      </c>
      <c r="G36" s="84">
        <f t="shared" si="3"/>
        <v>12.164333492471727</v>
      </c>
      <c r="H36" s="277">
        <f>ROUND((30961683-300000+1545941)/1000,0)</f>
        <v>32208</v>
      </c>
      <c r="I36" s="86">
        <f>(F36/H36-1)*100</f>
        <v>47.14356681569796</v>
      </c>
    </row>
    <row r="37" spans="1:9" ht="18" customHeight="1">
      <c r="A37" s="312"/>
      <c r="B37" s="312"/>
      <c r="C37" s="8"/>
      <c r="D37" s="12"/>
      <c r="E37" s="33" t="s">
        <v>34</v>
      </c>
      <c r="F37" s="83">
        <v>24621</v>
      </c>
      <c r="G37" s="84">
        <f t="shared" si="3"/>
        <v>6.319590962992623</v>
      </c>
      <c r="H37" s="277">
        <f>ROUND((29096638+300000)/1000,0)</f>
        <v>29397</v>
      </c>
      <c r="I37" s="86">
        <f t="shared" si="2"/>
        <v>-16.24655577099704</v>
      </c>
    </row>
    <row r="38" spans="1:9" ht="18" customHeight="1">
      <c r="A38" s="312"/>
      <c r="B38" s="312"/>
      <c r="C38" s="8"/>
      <c r="D38" s="61" t="s">
        <v>35</v>
      </c>
      <c r="E38" s="54"/>
      <c r="F38" s="83">
        <v>0</v>
      </c>
      <c r="G38" s="81">
        <f>F38/$F$40*100</f>
        <v>0</v>
      </c>
      <c r="H38" s="83">
        <v>0</v>
      </c>
      <c r="I38" s="86" t="e">
        <f t="shared" si="2"/>
        <v>#DIV/0!</v>
      </c>
    </row>
    <row r="39" spans="1:9" ht="18" customHeight="1">
      <c r="A39" s="312"/>
      <c r="B39" s="312"/>
      <c r="C39" s="6"/>
      <c r="D39" s="55" t="s">
        <v>36</v>
      </c>
      <c r="E39" s="56"/>
      <c r="F39" s="90">
        <v>0</v>
      </c>
      <c r="G39" s="91">
        <f>F39/$F$40*100</f>
        <v>0</v>
      </c>
      <c r="H39" s="90">
        <v>0</v>
      </c>
      <c r="I39" s="92" t="e">
        <f t="shared" si="2"/>
        <v>#DIV/0!</v>
      </c>
    </row>
    <row r="40" spans="1:9" ht="18" customHeight="1">
      <c r="A40" s="313"/>
      <c r="B40" s="313"/>
      <c r="C40" s="6" t="s">
        <v>18</v>
      </c>
      <c r="D40" s="7"/>
      <c r="E40" s="24"/>
      <c r="F40" s="93">
        <f>SUM(F23,F27,F34)</f>
        <v>389598</v>
      </c>
      <c r="G40" s="267">
        <f>F40/$F$40*100</f>
        <v>100</v>
      </c>
      <c r="H40" s="93">
        <f>SUM(H23,H27,H34)</f>
        <v>375964.9</v>
      </c>
      <c r="I40" s="266">
        <f t="shared" si="2"/>
        <v>3.626162974256375</v>
      </c>
    </row>
    <row r="41" spans="1:2" ht="18" customHeight="1">
      <c r="A41" s="151" t="s">
        <v>19</v>
      </c>
      <c r="B41" s="151"/>
    </row>
    <row r="42" spans="1:2" ht="18" customHeight="1">
      <c r="A42" s="152" t="s">
        <v>20</v>
      </c>
      <c r="B42" s="151"/>
    </row>
    <row r="52" ht="13.5">
      <c r="J52" s="14"/>
    </row>
    <row r="53" ht="13.5">
      <c r="J53" s="14"/>
    </row>
  </sheetData>
  <sheetProtection/>
  <mergeCells count="24">
    <mergeCell ref="A1:D1"/>
    <mergeCell ref="A9:A40"/>
    <mergeCell ref="B9:B22"/>
    <mergeCell ref="B23:B40"/>
    <mergeCell ref="G6:I6"/>
    <mergeCell ref="AG10:AI10"/>
    <mergeCell ref="AA4:AA6"/>
    <mergeCell ref="AA9:AB9"/>
    <mergeCell ref="AC9:AC11"/>
    <mergeCell ref="AA10:AA11"/>
    <mergeCell ref="AA1:AB1"/>
    <mergeCell ref="AA2:AA3"/>
    <mergeCell ref="AB2:AB3"/>
    <mergeCell ref="AC2:AC3"/>
    <mergeCell ref="AD2:AF2"/>
    <mergeCell ref="AJ2:AJ3"/>
    <mergeCell ref="AB10:AB11"/>
    <mergeCell ref="AD10:AF10"/>
    <mergeCell ref="AG2:AG3"/>
    <mergeCell ref="AH2:AH3"/>
    <mergeCell ref="AJ10:AK10"/>
    <mergeCell ref="AA12:AA14"/>
    <mergeCell ref="AI2:AI3"/>
    <mergeCell ref="AK2:AK3"/>
  </mergeCells>
  <printOptions horizontalCentered="1" verticalCentered="1"/>
  <pageMargins left="0" right="0" top="0.4330708661417323" bottom="0.1968503937007874" header="0.1968503937007874" footer="0.31496062992125984"/>
  <pageSetup firstPageNumber="1" useFirstPageNumber="1" horizontalDpi="300" verticalDpi="300" orientation="portrait" paperSize="9" scale="97" r:id="rId3"/>
  <headerFooter alignWithMargins="0">
    <oddHeader>&amp;R&amp;"明朝,斜体"&amp;9指定都市－1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="94" zoomScaleSheetLayoutView="94" zoomScalePageLayoutView="0" workbookViewId="0" topLeftCell="A1">
      <pane xSplit="5" ySplit="7" topLeftCell="F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23" sqref="F23"/>
    </sheetView>
  </sheetViews>
  <sheetFormatPr defaultColWidth="8.796875" defaultRowHeight="14.25"/>
  <cols>
    <col min="1" max="1" width="3.59765625" style="1" customWidth="1"/>
    <col min="2" max="3" width="1.59765625" style="1" customWidth="1"/>
    <col min="4" max="4" width="22.59765625" style="1" customWidth="1"/>
    <col min="5" max="5" width="10.59765625" style="1" customWidth="1"/>
    <col min="6" max="11" width="13.59765625" style="1" customWidth="1"/>
    <col min="12" max="12" width="13.59765625" style="14" customWidth="1"/>
    <col min="13" max="21" width="13.59765625" style="1" customWidth="1"/>
    <col min="22" max="25" width="12" style="1" customWidth="1"/>
    <col min="26" max="16384" width="9" style="1" customWidth="1"/>
  </cols>
  <sheetData>
    <row r="1" spans="1:7" ht="33.75" customHeight="1">
      <c r="A1" s="70" t="s">
        <v>0</v>
      </c>
      <c r="B1" s="42"/>
      <c r="C1" s="42"/>
      <c r="D1" s="103" t="s">
        <v>262</v>
      </c>
      <c r="E1" s="44"/>
      <c r="F1" s="44"/>
      <c r="G1" s="44"/>
    </row>
    <row r="2" ht="15" customHeight="1"/>
    <row r="3" spans="1:4" ht="15" customHeight="1">
      <c r="A3" s="45" t="s">
        <v>43</v>
      </c>
      <c r="B3" s="45"/>
      <c r="C3" s="45"/>
      <c r="D3" s="45"/>
    </row>
    <row r="4" spans="1:4" ht="15" customHeight="1">
      <c r="A4" s="45"/>
      <c r="B4" s="45"/>
      <c r="C4" s="45"/>
      <c r="D4" s="45"/>
    </row>
    <row r="5" spans="1:15" ht="15.75" customHeight="1">
      <c r="A5" s="37" t="s">
        <v>263</v>
      </c>
      <c r="B5" s="37"/>
      <c r="C5" s="37"/>
      <c r="D5" s="37"/>
      <c r="K5" s="46"/>
      <c r="O5" s="46" t="s">
        <v>44</v>
      </c>
    </row>
    <row r="6" spans="1:15" ht="15.75" customHeight="1">
      <c r="A6" s="320" t="s">
        <v>45</v>
      </c>
      <c r="B6" s="321"/>
      <c r="C6" s="321"/>
      <c r="D6" s="321"/>
      <c r="E6" s="322"/>
      <c r="F6" s="361" t="s">
        <v>264</v>
      </c>
      <c r="G6" s="362"/>
      <c r="H6" s="361" t="s">
        <v>265</v>
      </c>
      <c r="I6" s="351"/>
      <c r="J6" s="361"/>
      <c r="K6" s="351"/>
      <c r="L6" s="350"/>
      <c r="M6" s="351"/>
      <c r="N6" s="350"/>
      <c r="O6" s="351"/>
    </row>
    <row r="7" spans="1:15" ht="15.75" customHeight="1">
      <c r="A7" s="323"/>
      <c r="B7" s="324"/>
      <c r="C7" s="324"/>
      <c r="D7" s="324"/>
      <c r="E7" s="325"/>
      <c r="F7" s="172" t="s">
        <v>247</v>
      </c>
      <c r="G7" s="51" t="s">
        <v>1</v>
      </c>
      <c r="H7" s="172" t="s">
        <v>247</v>
      </c>
      <c r="I7" s="51" t="s">
        <v>1</v>
      </c>
      <c r="J7" s="172" t="s">
        <v>247</v>
      </c>
      <c r="K7" s="51" t="s">
        <v>1</v>
      </c>
      <c r="L7" s="172" t="s">
        <v>247</v>
      </c>
      <c r="M7" s="51" t="s">
        <v>1</v>
      </c>
      <c r="N7" s="172" t="s">
        <v>247</v>
      </c>
      <c r="O7" s="51" t="s">
        <v>1</v>
      </c>
    </row>
    <row r="8" spans="1:25" ht="15.75" customHeight="1">
      <c r="A8" s="326" t="s">
        <v>83</v>
      </c>
      <c r="B8" s="47" t="s">
        <v>46</v>
      </c>
      <c r="C8" s="48"/>
      <c r="D8" s="48"/>
      <c r="E8" s="96" t="s">
        <v>37</v>
      </c>
      <c r="F8" s="363">
        <v>17627</v>
      </c>
      <c r="G8" s="149">
        <v>17691</v>
      </c>
      <c r="H8" s="109">
        <v>30766</v>
      </c>
      <c r="I8" s="111">
        <v>30647</v>
      </c>
      <c r="J8" s="109"/>
      <c r="K8" s="111"/>
      <c r="L8" s="109"/>
      <c r="M8" s="110"/>
      <c r="N8" s="109"/>
      <c r="O8" s="111"/>
      <c r="P8" s="71"/>
      <c r="Q8" s="71"/>
      <c r="R8" s="71"/>
      <c r="S8" s="71"/>
      <c r="T8" s="71"/>
      <c r="U8" s="71"/>
      <c r="V8" s="71"/>
      <c r="W8" s="71"/>
      <c r="X8" s="71"/>
      <c r="Y8" s="71"/>
    </row>
    <row r="9" spans="1:25" ht="15.75" customHeight="1">
      <c r="A9" s="327"/>
      <c r="B9" s="14"/>
      <c r="C9" s="61" t="s">
        <v>47</v>
      </c>
      <c r="D9" s="53"/>
      <c r="E9" s="97" t="s">
        <v>38</v>
      </c>
      <c r="F9" s="155">
        <v>17627</v>
      </c>
      <c r="G9" s="145">
        <v>17584</v>
      </c>
      <c r="H9" s="112">
        <v>30742</v>
      </c>
      <c r="I9" s="115">
        <v>30622</v>
      </c>
      <c r="J9" s="112"/>
      <c r="K9" s="115"/>
      <c r="L9" s="112"/>
      <c r="M9" s="114"/>
      <c r="N9" s="112"/>
      <c r="O9" s="115"/>
      <c r="P9" s="71"/>
      <c r="Q9" s="71"/>
      <c r="R9" s="71"/>
      <c r="S9" s="71"/>
      <c r="T9" s="71"/>
      <c r="U9" s="71"/>
      <c r="V9" s="71"/>
      <c r="W9" s="71"/>
      <c r="X9" s="71"/>
      <c r="Y9" s="71"/>
    </row>
    <row r="10" spans="1:25" ht="15.75" customHeight="1">
      <c r="A10" s="327"/>
      <c r="B10" s="11"/>
      <c r="C10" s="61" t="s">
        <v>48</v>
      </c>
      <c r="D10" s="53"/>
      <c r="E10" s="97" t="s">
        <v>39</v>
      </c>
      <c r="F10" s="155">
        <v>0</v>
      </c>
      <c r="G10" s="364">
        <v>107</v>
      </c>
      <c r="H10" s="116">
        <v>24</v>
      </c>
      <c r="I10" s="117">
        <v>25</v>
      </c>
      <c r="J10" s="116"/>
      <c r="K10" s="117"/>
      <c r="L10" s="112"/>
      <c r="M10" s="114"/>
      <c r="N10" s="112"/>
      <c r="O10" s="115"/>
      <c r="P10" s="71"/>
      <c r="Q10" s="71"/>
      <c r="R10" s="71"/>
      <c r="S10" s="71"/>
      <c r="T10" s="71"/>
      <c r="U10" s="71"/>
      <c r="V10" s="71"/>
      <c r="W10" s="71"/>
      <c r="X10" s="71"/>
      <c r="Y10" s="71"/>
    </row>
    <row r="11" spans="1:25" ht="15.75" customHeight="1">
      <c r="A11" s="327"/>
      <c r="B11" s="66" t="s">
        <v>49</v>
      </c>
      <c r="C11" s="67"/>
      <c r="D11" s="67"/>
      <c r="E11" s="99" t="s">
        <v>40</v>
      </c>
      <c r="F11" s="158">
        <v>16025</v>
      </c>
      <c r="G11" s="144">
        <v>16025</v>
      </c>
      <c r="H11" s="118">
        <v>29666</v>
      </c>
      <c r="I11" s="121">
        <v>29827</v>
      </c>
      <c r="J11" s="118"/>
      <c r="K11" s="121"/>
      <c r="L11" s="118"/>
      <c r="M11" s="120"/>
      <c r="N11" s="118"/>
      <c r="O11" s="121"/>
      <c r="P11" s="71"/>
      <c r="Q11" s="71"/>
      <c r="R11" s="71"/>
      <c r="S11" s="71"/>
      <c r="T11" s="71"/>
      <c r="U11" s="71"/>
      <c r="V11" s="71"/>
      <c r="W11" s="71"/>
      <c r="X11" s="71"/>
      <c r="Y11" s="71"/>
    </row>
    <row r="12" spans="1:25" ht="15.75" customHeight="1">
      <c r="A12" s="327"/>
      <c r="B12" s="8"/>
      <c r="C12" s="61" t="s">
        <v>50</v>
      </c>
      <c r="D12" s="53"/>
      <c r="E12" s="97" t="s">
        <v>41</v>
      </c>
      <c r="F12" s="158">
        <f>16014+1</f>
        <v>16015</v>
      </c>
      <c r="G12" s="145">
        <v>16020</v>
      </c>
      <c r="H12" s="118">
        <v>29244</v>
      </c>
      <c r="I12" s="115">
        <v>29406</v>
      </c>
      <c r="J12" s="118"/>
      <c r="K12" s="115"/>
      <c r="L12" s="112"/>
      <c r="M12" s="114"/>
      <c r="N12" s="112"/>
      <c r="O12" s="115"/>
      <c r="P12" s="71"/>
      <c r="Q12" s="71"/>
      <c r="R12" s="71"/>
      <c r="S12" s="71"/>
      <c r="T12" s="71"/>
      <c r="U12" s="71"/>
      <c r="V12" s="71"/>
      <c r="W12" s="71"/>
      <c r="X12" s="71"/>
      <c r="Y12" s="71"/>
    </row>
    <row r="13" spans="1:25" ht="15.75" customHeight="1">
      <c r="A13" s="327"/>
      <c r="B13" s="14"/>
      <c r="C13" s="50" t="s">
        <v>51</v>
      </c>
      <c r="D13" s="68"/>
      <c r="E13" s="100" t="s">
        <v>42</v>
      </c>
      <c r="F13" s="365">
        <v>10</v>
      </c>
      <c r="G13" s="145">
        <v>5</v>
      </c>
      <c r="H13" s="116">
        <v>422</v>
      </c>
      <c r="I13" s="117">
        <v>421</v>
      </c>
      <c r="J13" s="116"/>
      <c r="K13" s="117"/>
      <c r="L13" s="122"/>
      <c r="M13" s="124"/>
      <c r="N13" s="122"/>
      <c r="O13" s="125"/>
      <c r="P13" s="71"/>
      <c r="Q13" s="71"/>
      <c r="R13" s="71"/>
      <c r="S13" s="71"/>
      <c r="T13" s="71"/>
      <c r="U13" s="71"/>
      <c r="V13" s="71"/>
      <c r="W13" s="71"/>
      <c r="X13" s="71"/>
      <c r="Y13" s="71"/>
    </row>
    <row r="14" spans="1:25" ht="15.75" customHeight="1">
      <c r="A14" s="327"/>
      <c r="B14" s="52" t="s">
        <v>52</v>
      </c>
      <c r="C14" s="53"/>
      <c r="D14" s="53"/>
      <c r="E14" s="97" t="s">
        <v>266</v>
      </c>
      <c r="F14" s="155">
        <f aca="true" t="shared" si="0" ref="F14:O15">F9-F12</f>
        <v>1612</v>
      </c>
      <c r="G14" s="145">
        <f t="shared" si="0"/>
        <v>1564</v>
      </c>
      <c r="H14" s="155">
        <f t="shared" si="0"/>
        <v>1498</v>
      </c>
      <c r="I14" s="145">
        <f t="shared" si="0"/>
        <v>1216</v>
      </c>
      <c r="J14" s="155">
        <f t="shared" si="0"/>
        <v>0</v>
      </c>
      <c r="K14" s="145">
        <f t="shared" si="0"/>
        <v>0</v>
      </c>
      <c r="L14" s="155">
        <f t="shared" si="0"/>
        <v>0</v>
      </c>
      <c r="M14" s="145">
        <f t="shared" si="0"/>
        <v>0</v>
      </c>
      <c r="N14" s="155">
        <f t="shared" si="0"/>
        <v>0</v>
      </c>
      <c r="O14" s="145">
        <f t="shared" si="0"/>
        <v>0</v>
      </c>
      <c r="P14" s="71"/>
      <c r="Q14" s="71"/>
      <c r="R14" s="71"/>
      <c r="S14" s="71"/>
      <c r="T14" s="71"/>
      <c r="U14" s="71"/>
      <c r="V14" s="71"/>
      <c r="W14" s="71"/>
      <c r="X14" s="71"/>
      <c r="Y14" s="71"/>
    </row>
    <row r="15" spans="1:25" ht="15.75" customHeight="1">
      <c r="A15" s="327"/>
      <c r="B15" s="52" t="s">
        <v>53</v>
      </c>
      <c r="C15" s="53"/>
      <c r="D15" s="53"/>
      <c r="E15" s="97" t="s">
        <v>267</v>
      </c>
      <c r="F15" s="155">
        <f t="shared" si="0"/>
        <v>-10</v>
      </c>
      <c r="G15" s="145">
        <f t="shared" si="0"/>
        <v>102</v>
      </c>
      <c r="H15" s="155">
        <f t="shared" si="0"/>
        <v>-398</v>
      </c>
      <c r="I15" s="145">
        <f t="shared" si="0"/>
        <v>-396</v>
      </c>
      <c r="J15" s="155">
        <f t="shared" si="0"/>
        <v>0</v>
      </c>
      <c r="K15" s="145">
        <f t="shared" si="0"/>
        <v>0</v>
      </c>
      <c r="L15" s="155">
        <f t="shared" si="0"/>
        <v>0</v>
      </c>
      <c r="M15" s="145">
        <f t="shared" si="0"/>
        <v>0</v>
      </c>
      <c r="N15" s="155">
        <f t="shared" si="0"/>
        <v>0</v>
      </c>
      <c r="O15" s="145">
        <f t="shared" si="0"/>
        <v>0</v>
      </c>
      <c r="P15" s="71"/>
      <c r="Q15" s="71"/>
      <c r="R15" s="71"/>
      <c r="S15" s="71"/>
      <c r="T15" s="71"/>
      <c r="U15" s="71"/>
      <c r="V15" s="71"/>
      <c r="W15" s="71"/>
      <c r="X15" s="71"/>
      <c r="Y15" s="71"/>
    </row>
    <row r="16" spans="1:25" ht="15.75" customHeight="1">
      <c r="A16" s="327"/>
      <c r="B16" s="52" t="s">
        <v>54</v>
      </c>
      <c r="C16" s="53"/>
      <c r="D16" s="53"/>
      <c r="E16" s="97" t="s">
        <v>268</v>
      </c>
      <c r="F16" s="154">
        <f>F8-F11</f>
        <v>1602</v>
      </c>
      <c r="G16" s="134">
        <f>G8-G11</f>
        <v>1666</v>
      </c>
      <c r="H16" s="154">
        <f>H8-H11</f>
        <v>1100</v>
      </c>
      <c r="I16" s="134">
        <f>I8-I11</f>
        <v>820</v>
      </c>
      <c r="J16" s="154">
        <f aca="true" t="shared" si="1" ref="J16:O16">J8-J11</f>
        <v>0</v>
      </c>
      <c r="K16" s="134">
        <f t="shared" si="1"/>
        <v>0</v>
      </c>
      <c r="L16" s="154">
        <f t="shared" si="1"/>
        <v>0</v>
      </c>
      <c r="M16" s="134">
        <f t="shared" si="1"/>
        <v>0</v>
      </c>
      <c r="N16" s="154">
        <f t="shared" si="1"/>
        <v>0</v>
      </c>
      <c r="O16" s="134">
        <f t="shared" si="1"/>
        <v>0</v>
      </c>
      <c r="P16" s="71"/>
      <c r="Q16" s="71"/>
      <c r="R16" s="71"/>
      <c r="S16" s="71"/>
      <c r="T16" s="71"/>
      <c r="U16" s="71"/>
      <c r="V16" s="71"/>
      <c r="W16" s="71"/>
      <c r="X16" s="71"/>
      <c r="Y16" s="71"/>
    </row>
    <row r="17" spans="1:25" ht="15.75" customHeight="1">
      <c r="A17" s="327"/>
      <c r="B17" s="52" t="s">
        <v>55</v>
      </c>
      <c r="C17" s="53"/>
      <c r="D17" s="53"/>
      <c r="E17" s="43"/>
      <c r="F17" s="116"/>
      <c r="G17" s="117"/>
      <c r="H17" s="112">
        <v>4895</v>
      </c>
      <c r="I17" s="115">
        <v>5847</v>
      </c>
      <c r="J17" s="112"/>
      <c r="K17" s="115"/>
      <c r="L17" s="112"/>
      <c r="M17" s="114"/>
      <c r="N17" s="116"/>
      <c r="O17" s="126"/>
      <c r="P17" s="71"/>
      <c r="Q17" s="71"/>
      <c r="R17" s="71"/>
      <c r="S17" s="71"/>
      <c r="T17" s="71"/>
      <c r="U17" s="71"/>
      <c r="V17" s="71"/>
      <c r="W17" s="71"/>
      <c r="X17" s="71"/>
      <c r="Y17" s="71"/>
    </row>
    <row r="18" spans="1:25" ht="15.75" customHeight="1">
      <c r="A18" s="328"/>
      <c r="B18" s="59" t="s">
        <v>56</v>
      </c>
      <c r="C18" s="37"/>
      <c r="D18" s="37"/>
      <c r="E18" s="15"/>
      <c r="F18" s="127"/>
      <c r="G18" s="128"/>
      <c r="H18" s="127">
        <v>0</v>
      </c>
      <c r="I18" s="128">
        <v>0</v>
      </c>
      <c r="J18" s="127"/>
      <c r="K18" s="128"/>
      <c r="L18" s="127"/>
      <c r="M18" s="128"/>
      <c r="N18" s="127"/>
      <c r="O18" s="129"/>
      <c r="P18" s="71"/>
      <c r="Q18" s="71"/>
      <c r="R18" s="71"/>
      <c r="S18" s="71"/>
      <c r="T18" s="71"/>
      <c r="U18" s="71"/>
      <c r="V18" s="71"/>
      <c r="W18" s="71"/>
      <c r="X18" s="71"/>
      <c r="Y18" s="71"/>
    </row>
    <row r="19" spans="1:25" ht="15.75" customHeight="1">
      <c r="A19" s="327" t="s">
        <v>84</v>
      </c>
      <c r="B19" s="66" t="s">
        <v>57</v>
      </c>
      <c r="C19" s="69"/>
      <c r="D19" s="69"/>
      <c r="E19" s="101"/>
      <c r="F19" s="157">
        <v>4646</v>
      </c>
      <c r="G19" s="149">
        <v>4620</v>
      </c>
      <c r="H19" s="130">
        <v>18647</v>
      </c>
      <c r="I19" s="133">
        <v>21164</v>
      </c>
      <c r="J19" s="130"/>
      <c r="K19" s="133"/>
      <c r="L19" s="130"/>
      <c r="M19" s="132"/>
      <c r="N19" s="130"/>
      <c r="O19" s="133"/>
      <c r="P19" s="71"/>
      <c r="Q19" s="71"/>
      <c r="R19" s="71"/>
      <c r="S19" s="71"/>
      <c r="T19" s="71"/>
      <c r="U19" s="71"/>
      <c r="V19" s="71"/>
      <c r="W19" s="71"/>
      <c r="X19" s="71"/>
      <c r="Y19" s="71"/>
    </row>
    <row r="20" spans="1:25" ht="15.75" customHeight="1">
      <c r="A20" s="327"/>
      <c r="B20" s="13"/>
      <c r="C20" s="61" t="s">
        <v>58</v>
      </c>
      <c r="D20" s="53"/>
      <c r="E20" s="97"/>
      <c r="F20" s="155">
        <v>3941</v>
      </c>
      <c r="G20" s="145">
        <v>3377</v>
      </c>
      <c r="H20" s="112">
        <v>13127</v>
      </c>
      <c r="I20" s="117">
        <v>15430</v>
      </c>
      <c r="J20" s="112"/>
      <c r="K20" s="117"/>
      <c r="L20" s="112"/>
      <c r="M20" s="114"/>
      <c r="N20" s="112"/>
      <c r="O20" s="115"/>
      <c r="P20" s="71"/>
      <c r="Q20" s="71"/>
      <c r="R20" s="71"/>
      <c r="S20" s="71"/>
      <c r="T20" s="71"/>
      <c r="U20" s="71"/>
      <c r="V20" s="71"/>
      <c r="W20" s="71"/>
      <c r="X20" s="71"/>
      <c r="Y20" s="71"/>
    </row>
    <row r="21" spans="1:25" ht="15.75" customHeight="1">
      <c r="A21" s="327"/>
      <c r="B21" s="26" t="s">
        <v>59</v>
      </c>
      <c r="C21" s="67"/>
      <c r="D21" s="67"/>
      <c r="E21" s="99" t="s">
        <v>269</v>
      </c>
      <c r="F21" s="158">
        <v>4646</v>
      </c>
      <c r="G21" s="144">
        <v>4620</v>
      </c>
      <c r="H21" s="118">
        <v>18647</v>
      </c>
      <c r="I21" s="121">
        <v>21164</v>
      </c>
      <c r="J21" s="118"/>
      <c r="K21" s="121"/>
      <c r="L21" s="118"/>
      <c r="M21" s="120"/>
      <c r="N21" s="118"/>
      <c r="O21" s="121"/>
      <c r="P21" s="71"/>
      <c r="Q21" s="71"/>
      <c r="R21" s="71"/>
      <c r="S21" s="71"/>
      <c r="T21" s="71"/>
      <c r="U21" s="71"/>
      <c r="V21" s="71"/>
      <c r="W21" s="71"/>
      <c r="X21" s="71"/>
      <c r="Y21" s="71"/>
    </row>
    <row r="22" spans="1:25" ht="15.75" customHeight="1">
      <c r="A22" s="327"/>
      <c r="B22" s="66" t="s">
        <v>60</v>
      </c>
      <c r="C22" s="69"/>
      <c r="D22" s="69"/>
      <c r="E22" s="101" t="s">
        <v>270</v>
      </c>
      <c r="F22" s="157">
        <v>11071</v>
      </c>
      <c r="G22" s="150">
        <v>10347</v>
      </c>
      <c r="H22" s="130">
        <v>28841</v>
      </c>
      <c r="I22" s="133">
        <v>31023</v>
      </c>
      <c r="J22" s="130"/>
      <c r="K22" s="133"/>
      <c r="L22" s="130"/>
      <c r="M22" s="132"/>
      <c r="N22" s="130"/>
      <c r="O22" s="133"/>
      <c r="P22" s="71"/>
      <c r="Q22" s="71"/>
      <c r="R22" s="71"/>
      <c r="S22" s="71"/>
      <c r="T22" s="71"/>
      <c r="U22" s="71"/>
      <c r="V22" s="71"/>
      <c r="W22" s="71"/>
      <c r="X22" s="71"/>
      <c r="Y22" s="71"/>
    </row>
    <row r="23" spans="1:25" ht="15.75" customHeight="1">
      <c r="A23" s="327"/>
      <c r="B23" s="8" t="s">
        <v>61</v>
      </c>
      <c r="C23" s="50" t="s">
        <v>62</v>
      </c>
      <c r="D23" s="68"/>
      <c r="E23" s="100"/>
      <c r="F23" s="154">
        <v>1507</v>
      </c>
      <c r="G23" s="145">
        <v>1992</v>
      </c>
      <c r="H23" s="122">
        <v>15718</v>
      </c>
      <c r="I23" s="125">
        <v>15527</v>
      </c>
      <c r="J23" s="122"/>
      <c r="K23" s="125"/>
      <c r="L23" s="122"/>
      <c r="M23" s="124"/>
      <c r="N23" s="122"/>
      <c r="O23" s="125"/>
      <c r="P23" s="71"/>
      <c r="Q23" s="71"/>
      <c r="R23" s="71"/>
      <c r="S23" s="71"/>
      <c r="T23" s="71"/>
      <c r="U23" s="71"/>
      <c r="V23" s="71"/>
      <c r="W23" s="71"/>
      <c r="X23" s="71"/>
      <c r="Y23" s="71"/>
    </row>
    <row r="24" spans="1:25" ht="15.75" customHeight="1">
      <c r="A24" s="327"/>
      <c r="B24" s="52" t="s">
        <v>271</v>
      </c>
      <c r="C24" s="53"/>
      <c r="D24" s="53"/>
      <c r="E24" s="97" t="s">
        <v>272</v>
      </c>
      <c r="F24" s="155">
        <f>F21-F22</f>
        <v>-6425</v>
      </c>
      <c r="G24" s="145">
        <f>G21-G22</f>
        <v>-5727</v>
      </c>
      <c r="H24" s="155">
        <f>H21-H22</f>
        <v>-10194</v>
      </c>
      <c r="I24" s="145">
        <f>I21-I22</f>
        <v>-9859</v>
      </c>
      <c r="J24" s="155">
        <f aca="true" t="shared" si="2" ref="J24:O24">J21-J22</f>
        <v>0</v>
      </c>
      <c r="K24" s="145">
        <f t="shared" si="2"/>
        <v>0</v>
      </c>
      <c r="L24" s="155">
        <f t="shared" si="2"/>
        <v>0</v>
      </c>
      <c r="M24" s="145">
        <f t="shared" si="2"/>
        <v>0</v>
      </c>
      <c r="N24" s="155">
        <f t="shared" si="2"/>
        <v>0</v>
      </c>
      <c r="O24" s="145">
        <f t="shared" si="2"/>
        <v>0</v>
      </c>
      <c r="P24" s="71"/>
      <c r="Q24" s="71"/>
      <c r="R24" s="71"/>
      <c r="S24" s="71"/>
      <c r="T24" s="71"/>
      <c r="U24" s="71"/>
      <c r="V24" s="71"/>
      <c r="W24" s="71"/>
      <c r="X24" s="71"/>
      <c r="Y24" s="71"/>
    </row>
    <row r="25" spans="1:25" ht="15.75" customHeight="1">
      <c r="A25" s="327"/>
      <c r="B25" s="108" t="s">
        <v>63</v>
      </c>
      <c r="C25" s="68"/>
      <c r="D25" s="68"/>
      <c r="E25" s="329" t="s">
        <v>273</v>
      </c>
      <c r="F25" s="366">
        <v>6425</v>
      </c>
      <c r="G25" s="367">
        <v>5727</v>
      </c>
      <c r="H25" s="335">
        <v>10194</v>
      </c>
      <c r="I25" s="331">
        <v>9859</v>
      </c>
      <c r="J25" s="335"/>
      <c r="K25" s="331"/>
      <c r="L25" s="335"/>
      <c r="M25" s="331"/>
      <c r="N25" s="335"/>
      <c r="O25" s="331"/>
      <c r="P25" s="71"/>
      <c r="Q25" s="71"/>
      <c r="R25" s="71"/>
      <c r="S25" s="71"/>
      <c r="T25" s="71"/>
      <c r="U25" s="71"/>
      <c r="V25" s="71"/>
      <c r="W25" s="71"/>
      <c r="X25" s="71"/>
      <c r="Y25" s="71"/>
    </row>
    <row r="26" spans="1:25" ht="15.75" customHeight="1">
      <c r="A26" s="327"/>
      <c r="B26" s="26" t="s">
        <v>64</v>
      </c>
      <c r="C26" s="67"/>
      <c r="D26" s="67"/>
      <c r="E26" s="330"/>
      <c r="F26" s="368"/>
      <c r="G26" s="369"/>
      <c r="H26" s="336"/>
      <c r="I26" s="332"/>
      <c r="J26" s="336"/>
      <c r="K26" s="332"/>
      <c r="L26" s="336"/>
      <c r="M26" s="332"/>
      <c r="N26" s="336"/>
      <c r="O26" s="332"/>
      <c r="P26" s="71"/>
      <c r="Q26" s="71"/>
      <c r="R26" s="71"/>
      <c r="S26" s="71"/>
      <c r="T26" s="71"/>
      <c r="U26" s="71"/>
      <c r="V26" s="71"/>
      <c r="W26" s="71"/>
      <c r="X26" s="71"/>
      <c r="Y26" s="71"/>
    </row>
    <row r="27" spans="1:25" ht="15.75" customHeight="1">
      <c r="A27" s="328"/>
      <c r="B27" s="59" t="s">
        <v>274</v>
      </c>
      <c r="C27" s="37"/>
      <c r="D27" s="37"/>
      <c r="E27" s="102" t="s">
        <v>275</v>
      </c>
      <c r="F27" s="159">
        <f>F24+F25</f>
        <v>0</v>
      </c>
      <c r="G27" s="146">
        <f>G24+G25</f>
        <v>0</v>
      </c>
      <c r="H27" s="159">
        <f>H24+H25</f>
        <v>0</v>
      </c>
      <c r="I27" s="146">
        <f>I24+I25</f>
        <v>0</v>
      </c>
      <c r="J27" s="159">
        <f aca="true" t="shared" si="3" ref="J27:O27">J24+J25</f>
        <v>0</v>
      </c>
      <c r="K27" s="146">
        <f t="shared" si="3"/>
        <v>0</v>
      </c>
      <c r="L27" s="159">
        <f t="shared" si="3"/>
        <v>0</v>
      </c>
      <c r="M27" s="146">
        <f t="shared" si="3"/>
        <v>0</v>
      </c>
      <c r="N27" s="159">
        <f t="shared" si="3"/>
        <v>0</v>
      </c>
      <c r="O27" s="146">
        <f t="shared" si="3"/>
        <v>0</v>
      </c>
      <c r="P27" s="71"/>
      <c r="Q27" s="71"/>
      <c r="R27" s="71"/>
      <c r="S27" s="71"/>
      <c r="T27" s="71"/>
      <c r="U27" s="71"/>
      <c r="V27" s="71"/>
      <c r="W27" s="71"/>
      <c r="X27" s="71"/>
      <c r="Y27" s="71"/>
    </row>
    <row r="28" spans="1:25" ht="15.75" customHeight="1">
      <c r="A28" s="27"/>
      <c r="F28" s="71"/>
      <c r="G28" s="71"/>
      <c r="H28" s="71"/>
      <c r="I28" s="71"/>
      <c r="J28" s="71"/>
      <c r="K28" s="71"/>
      <c r="L28" s="72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</row>
    <row r="29" spans="1:25" ht="15.75" customHeight="1">
      <c r="A29" s="37"/>
      <c r="F29" s="71"/>
      <c r="G29" s="71"/>
      <c r="H29" s="71"/>
      <c r="I29" s="71"/>
      <c r="J29" s="73"/>
      <c r="K29" s="73"/>
      <c r="L29" s="72"/>
      <c r="M29" s="71"/>
      <c r="N29" s="71"/>
      <c r="O29" s="73" t="s">
        <v>276</v>
      </c>
      <c r="P29" s="71"/>
      <c r="Q29" s="71"/>
      <c r="R29" s="71"/>
      <c r="S29" s="71"/>
      <c r="T29" s="71"/>
      <c r="U29" s="71"/>
      <c r="V29" s="71"/>
      <c r="W29" s="71"/>
      <c r="X29" s="71"/>
      <c r="Y29" s="73"/>
    </row>
    <row r="30" spans="1:25" ht="15.75" customHeight="1">
      <c r="A30" s="342" t="s">
        <v>65</v>
      </c>
      <c r="B30" s="343"/>
      <c r="C30" s="343"/>
      <c r="D30" s="343"/>
      <c r="E30" s="344"/>
      <c r="F30" s="352"/>
      <c r="G30" s="353"/>
      <c r="H30" s="352"/>
      <c r="I30" s="353"/>
      <c r="J30" s="352"/>
      <c r="K30" s="353"/>
      <c r="L30" s="352"/>
      <c r="M30" s="353"/>
      <c r="N30" s="352"/>
      <c r="O30" s="353"/>
      <c r="P30" s="143"/>
      <c r="Q30" s="72"/>
      <c r="R30" s="143"/>
      <c r="S30" s="72"/>
      <c r="T30" s="143"/>
      <c r="U30" s="72"/>
      <c r="V30" s="143"/>
      <c r="W30" s="72"/>
      <c r="X30" s="143"/>
      <c r="Y30" s="72"/>
    </row>
    <row r="31" spans="1:25" ht="15.75" customHeight="1">
      <c r="A31" s="345"/>
      <c r="B31" s="346"/>
      <c r="C31" s="346"/>
      <c r="D31" s="346"/>
      <c r="E31" s="347"/>
      <c r="F31" s="172" t="s">
        <v>247</v>
      </c>
      <c r="G31" s="74" t="s">
        <v>1</v>
      </c>
      <c r="H31" s="172" t="s">
        <v>247</v>
      </c>
      <c r="I31" s="74" t="s">
        <v>1</v>
      </c>
      <c r="J31" s="172" t="s">
        <v>247</v>
      </c>
      <c r="K31" s="75" t="s">
        <v>1</v>
      </c>
      <c r="L31" s="172" t="s">
        <v>247</v>
      </c>
      <c r="M31" s="74" t="s">
        <v>1</v>
      </c>
      <c r="N31" s="172" t="s">
        <v>247</v>
      </c>
      <c r="O31" s="148" t="s">
        <v>1</v>
      </c>
      <c r="P31" s="141"/>
      <c r="Q31" s="141"/>
      <c r="R31" s="141"/>
      <c r="S31" s="141"/>
      <c r="T31" s="141"/>
      <c r="U31" s="141"/>
      <c r="V31" s="141"/>
      <c r="W31" s="141"/>
      <c r="X31" s="141"/>
      <c r="Y31" s="141"/>
    </row>
    <row r="32" spans="1:25" ht="15.75" customHeight="1">
      <c r="A32" s="326" t="s">
        <v>85</v>
      </c>
      <c r="B32" s="47" t="s">
        <v>46</v>
      </c>
      <c r="C32" s="48"/>
      <c r="D32" s="48"/>
      <c r="E32" s="16" t="s">
        <v>37</v>
      </c>
      <c r="F32" s="130"/>
      <c r="G32" s="131"/>
      <c r="H32" s="109"/>
      <c r="I32" s="110"/>
      <c r="J32" s="109"/>
      <c r="K32" s="111"/>
      <c r="L32" s="130"/>
      <c r="M32" s="131"/>
      <c r="N32" s="109"/>
      <c r="O32" s="149"/>
      <c r="P32" s="131"/>
      <c r="Q32" s="131"/>
      <c r="R32" s="131"/>
      <c r="S32" s="131"/>
      <c r="T32" s="142"/>
      <c r="U32" s="142"/>
      <c r="V32" s="131"/>
      <c r="W32" s="131"/>
      <c r="X32" s="142"/>
      <c r="Y32" s="142"/>
    </row>
    <row r="33" spans="1:25" ht="15.75" customHeight="1">
      <c r="A33" s="333"/>
      <c r="B33" s="14"/>
      <c r="C33" s="50" t="s">
        <v>66</v>
      </c>
      <c r="D33" s="68"/>
      <c r="E33" s="104"/>
      <c r="F33" s="122"/>
      <c r="G33" s="123"/>
      <c r="H33" s="122"/>
      <c r="I33" s="124"/>
      <c r="J33" s="122"/>
      <c r="K33" s="125"/>
      <c r="L33" s="122"/>
      <c r="M33" s="123"/>
      <c r="N33" s="122"/>
      <c r="O33" s="134"/>
      <c r="P33" s="131"/>
      <c r="Q33" s="131"/>
      <c r="R33" s="131"/>
      <c r="S33" s="131"/>
      <c r="T33" s="142"/>
      <c r="U33" s="142"/>
      <c r="V33" s="131"/>
      <c r="W33" s="131"/>
      <c r="X33" s="142"/>
      <c r="Y33" s="142"/>
    </row>
    <row r="34" spans="1:25" ht="15.75" customHeight="1">
      <c r="A34" s="333"/>
      <c r="B34" s="14"/>
      <c r="C34" s="12"/>
      <c r="D34" s="61" t="s">
        <v>67</v>
      </c>
      <c r="E34" s="98"/>
      <c r="F34" s="112"/>
      <c r="G34" s="113"/>
      <c r="H34" s="112"/>
      <c r="I34" s="114"/>
      <c r="J34" s="112"/>
      <c r="K34" s="115"/>
      <c r="L34" s="112"/>
      <c r="M34" s="113"/>
      <c r="N34" s="112"/>
      <c r="O34" s="145"/>
      <c r="P34" s="131"/>
      <c r="Q34" s="131"/>
      <c r="R34" s="131"/>
      <c r="S34" s="131"/>
      <c r="T34" s="142"/>
      <c r="U34" s="142"/>
      <c r="V34" s="131"/>
      <c r="W34" s="131"/>
      <c r="X34" s="142"/>
      <c r="Y34" s="142"/>
    </row>
    <row r="35" spans="1:25" ht="15.75" customHeight="1">
      <c r="A35" s="333"/>
      <c r="B35" s="11"/>
      <c r="C35" s="31" t="s">
        <v>68</v>
      </c>
      <c r="D35" s="67"/>
      <c r="E35" s="105"/>
      <c r="F35" s="118"/>
      <c r="G35" s="119"/>
      <c r="H35" s="118"/>
      <c r="I35" s="120"/>
      <c r="J35" s="139"/>
      <c r="K35" s="140"/>
      <c r="L35" s="118"/>
      <c r="M35" s="119"/>
      <c r="N35" s="118"/>
      <c r="O35" s="144"/>
      <c r="P35" s="131"/>
      <c r="Q35" s="131"/>
      <c r="R35" s="131"/>
      <c r="S35" s="131"/>
      <c r="T35" s="142"/>
      <c r="U35" s="142"/>
      <c r="V35" s="131"/>
      <c r="W35" s="131"/>
      <c r="X35" s="142"/>
      <c r="Y35" s="142"/>
    </row>
    <row r="36" spans="1:25" ht="15.75" customHeight="1">
      <c r="A36" s="333"/>
      <c r="B36" s="66" t="s">
        <v>49</v>
      </c>
      <c r="C36" s="69"/>
      <c r="D36" s="69"/>
      <c r="E36" s="16" t="s">
        <v>38</v>
      </c>
      <c r="F36" s="157"/>
      <c r="G36" s="134"/>
      <c r="H36" s="130"/>
      <c r="I36" s="132"/>
      <c r="J36" s="130"/>
      <c r="K36" s="133"/>
      <c r="L36" s="130"/>
      <c r="M36" s="131"/>
      <c r="N36" s="130"/>
      <c r="O36" s="150"/>
      <c r="P36" s="131"/>
      <c r="Q36" s="131"/>
      <c r="R36" s="131"/>
      <c r="S36" s="131"/>
      <c r="T36" s="131"/>
      <c r="U36" s="131"/>
      <c r="V36" s="131"/>
      <c r="W36" s="131"/>
      <c r="X36" s="142"/>
      <c r="Y36" s="142"/>
    </row>
    <row r="37" spans="1:25" ht="15.75" customHeight="1">
      <c r="A37" s="333"/>
      <c r="B37" s="14"/>
      <c r="C37" s="61" t="s">
        <v>69</v>
      </c>
      <c r="D37" s="53"/>
      <c r="E37" s="98"/>
      <c r="F37" s="155"/>
      <c r="G37" s="145"/>
      <c r="H37" s="112"/>
      <c r="I37" s="114"/>
      <c r="J37" s="112"/>
      <c r="K37" s="115"/>
      <c r="L37" s="112"/>
      <c r="M37" s="113"/>
      <c r="N37" s="112"/>
      <c r="O37" s="145"/>
      <c r="P37" s="131"/>
      <c r="Q37" s="131"/>
      <c r="R37" s="131"/>
      <c r="S37" s="131"/>
      <c r="T37" s="131"/>
      <c r="U37" s="131"/>
      <c r="V37" s="131"/>
      <c r="W37" s="131"/>
      <c r="X37" s="142"/>
      <c r="Y37" s="142"/>
    </row>
    <row r="38" spans="1:25" ht="15.75" customHeight="1">
      <c r="A38" s="333"/>
      <c r="B38" s="11"/>
      <c r="C38" s="61" t="s">
        <v>70</v>
      </c>
      <c r="D38" s="53"/>
      <c r="E38" s="98"/>
      <c r="F38" s="155"/>
      <c r="G38" s="145"/>
      <c r="H38" s="112"/>
      <c r="I38" s="114"/>
      <c r="J38" s="112"/>
      <c r="K38" s="140"/>
      <c r="L38" s="112"/>
      <c r="M38" s="113"/>
      <c r="N38" s="112"/>
      <c r="O38" s="145"/>
      <c r="P38" s="131"/>
      <c r="Q38" s="131"/>
      <c r="R38" s="142"/>
      <c r="S38" s="142"/>
      <c r="T38" s="131"/>
      <c r="U38" s="131"/>
      <c r="V38" s="131"/>
      <c r="W38" s="131"/>
      <c r="X38" s="142"/>
      <c r="Y38" s="142"/>
    </row>
    <row r="39" spans="1:25" ht="15.75" customHeight="1">
      <c r="A39" s="334"/>
      <c r="B39" s="6" t="s">
        <v>71</v>
      </c>
      <c r="C39" s="7"/>
      <c r="D39" s="7"/>
      <c r="E39" s="106" t="s">
        <v>277</v>
      </c>
      <c r="F39" s="159">
        <f aca="true" t="shared" si="4" ref="F39:O39">F32-F36</f>
        <v>0</v>
      </c>
      <c r="G39" s="146">
        <f t="shared" si="4"/>
        <v>0</v>
      </c>
      <c r="H39" s="159">
        <f t="shared" si="4"/>
        <v>0</v>
      </c>
      <c r="I39" s="146">
        <f t="shared" si="4"/>
        <v>0</v>
      </c>
      <c r="J39" s="159">
        <f t="shared" si="4"/>
        <v>0</v>
      </c>
      <c r="K39" s="146">
        <f t="shared" si="4"/>
        <v>0</v>
      </c>
      <c r="L39" s="159">
        <f t="shared" si="4"/>
        <v>0</v>
      </c>
      <c r="M39" s="146">
        <f t="shared" si="4"/>
        <v>0</v>
      </c>
      <c r="N39" s="159">
        <f t="shared" si="4"/>
        <v>0</v>
      </c>
      <c r="O39" s="146">
        <f t="shared" si="4"/>
        <v>0</v>
      </c>
      <c r="P39" s="131"/>
      <c r="Q39" s="131"/>
      <c r="R39" s="131"/>
      <c r="S39" s="131"/>
      <c r="T39" s="131"/>
      <c r="U39" s="131"/>
      <c r="V39" s="131"/>
      <c r="W39" s="131"/>
      <c r="X39" s="142"/>
      <c r="Y39" s="142"/>
    </row>
    <row r="40" spans="1:25" ht="15.75" customHeight="1">
      <c r="A40" s="326" t="s">
        <v>86</v>
      </c>
      <c r="B40" s="66" t="s">
        <v>72</v>
      </c>
      <c r="C40" s="69"/>
      <c r="D40" s="69"/>
      <c r="E40" s="16" t="s">
        <v>40</v>
      </c>
      <c r="F40" s="157"/>
      <c r="G40" s="150"/>
      <c r="H40" s="130"/>
      <c r="I40" s="132"/>
      <c r="J40" s="130"/>
      <c r="K40" s="133"/>
      <c r="L40" s="130"/>
      <c r="M40" s="131"/>
      <c r="N40" s="130"/>
      <c r="O40" s="150"/>
      <c r="P40" s="131"/>
      <c r="Q40" s="131"/>
      <c r="R40" s="131"/>
      <c r="S40" s="131"/>
      <c r="T40" s="142"/>
      <c r="U40" s="142"/>
      <c r="V40" s="142"/>
      <c r="W40" s="142"/>
      <c r="X40" s="131"/>
      <c r="Y40" s="131"/>
    </row>
    <row r="41" spans="1:25" ht="15.75" customHeight="1">
      <c r="A41" s="337"/>
      <c r="B41" s="11"/>
      <c r="C41" s="61" t="s">
        <v>73</v>
      </c>
      <c r="D41" s="53"/>
      <c r="E41" s="98"/>
      <c r="F41" s="161"/>
      <c r="G41" s="163"/>
      <c r="H41" s="139"/>
      <c r="I41" s="140"/>
      <c r="J41" s="112"/>
      <c r="K41" s="115"/>
      <c r="L41" s="112"/>
      <c r="M41" s="113"/>
      <c r="N41" s="112"/>
      <c r="O41" s="145"/>
      <c r="P41" s="142"/>
      <c r="Q41" s="142"/>
      <c r="R41" s="142"/>
      <c r="S41" s="142"/>
      <c r="T41" s="142"/>
      <c r="U41" s="142"/>
      <c r="V41" s="142"/>
      <c r="W41" s="142"/>
      <c r="X41" s="131"/>
      <c r="Y41" s="131"/>
    </row>
    <row r="42" spans="1:25" ht="15.75" customHeight="1">
      <c r="A42" s="337"/>
      <c r="B42" s="66" t="s">
        <v>60</v>
      </c>
      <c r="C42" s="69"/>
      <c r="D42" s="69"/>
      <c r="E42" s="16" t="s">
        <v>41</v>
      </c>
      <c r="F42" s="157"/>
      <c r="G42" s="150"/>
      <c r="H42" s="130"/>
      <c r="I42" s="132"/>
      <c r="J42" s="130"/>
      <c r="K42" s="133"/>
      <c r="L42" s="130"/>
      <c r="M42" s="131"/>
      <c r="N42" s="130"/>
      <c r="O42" s="150"/>
      <c r="P42" s="131"/>
      <c r="Q42" s="131"/>
      <c r="R42" s="131"/>
      <c r="S42" s="131"/>
      <c r="T42" s="142"/>
      <c r="U42" s="142"/>
      <c r="V42" s="131"/>
      <c r="W42" s="131"/>
      <c r="X42" s="131"/>
      <c r="Y42" s="131"/>
    </row>
    <row r="43" spans="1:25" ht="15.75" customHeight="1">
      <c r="A43" s="337"/>
      <c r="B43" s="11"/>
      <c r="C43" s="61" t="s">
        <v>74</v>
      </c>
      <c r="D43" s="53"/>
      <c r="E43" s="98"/>
      <c r="F43" s="155"/>
      <c r="G43" s="145"/>
      <c r="H43" s="112"/>
      <c r="I43" s="114"/>
      <c r="J43" s="139"/>
      <c r="K43" s="140"/>
      <c r="L43" s="112"/>
      <c r="M43" s="113"/>
      <c r="N43" s="112"/>
      <c r="O43" s="145"/>
      <c r="P43" s="131"/>
      <c r="Q43" s="131"/>
      <c r="R43" s="142"/>
      <c r="S43" s="131"/>
      <c r="T43" s="142"/>
      <c r="U43" s="142"/>
      <c r="V43" s="131"/>
      <c r="W43" s="131"/>
      <c r="X43" s="142"/>
      <c r="Y43" s="142"/>
    </row>
    <row r="44" spans="1:25" ht="15.75" customHeight="1">
      <c r="A44" s="338"/>
      <c r="B44" s="59" t="s">
        <v>71</v>
      </c>
      <c r="C44" s="37"/>
      <c r="D44" s="37"/>
      <c r="E44" s="106" t="s">
        <v>278</v>
      </c>
      <c r="F44" s="156">
        <f aca="true" t="shared" si="5" ref="F44:O44">F40-F42</f>
        <v>0</v>
      </c>
      <c r="G44" s="160">
        <f t="shared" si="5"/>
        <v>0</v>
      </c>
      <c r="H44" s="156">
        <f t="shared" si="5"/>
        <v>0</v>
      </c>
      <c r="I44" s="160">
        <f t="shared" si="5"/>
        <v>0</v>
      </c>
      <c r="J44" s="156">
        <f t="shared" si="5"/>
        <v>0</v>
      </c>
      <c r="K44" s="160">
        <f t="shared" si="5"/>
        <v>0</v>
      </c>
      <c r="L44" s="156">
        <f t="shared" si="5"/>
        <v>0</v>
      </c>
      <c r="M44" s="160">
        <f t="shared" si="5"/>
        <v>0</v>
      </c>
      <c r="N44" s="156">
        <f t="shared" si="5"/>
        <v>0</v>
      </c>
      <c r="O44" s="160">
        <f t="shared" si="5"/>
        <v>0</v>
      </c>
      <c r="P44" s="142"/>
      <c r="Q44" s="142"/>
      <c r="R44" s="131"/>
      <c r="S44" s="131"/>
      <c r="T44" s="142"/>
      <c r="U44" s="142"/>
      <c r="V44" s="131"/>
      <c r="W44" s="131"/>
      <c r="X44" s="131"/>
      <c r="Y44" s="131"/>
    </row>
    <row r="45" spans="1:25" ht="15.75" customHeight="1">
      <c r="A45" s="339" t="s">
        <v>79</v>
      </c>
      <c r="B45" s="20" t="s">
        <v>75</v>
      </c>
      <c r="C45" s="9"/>
      <c r="D45" s="9"/>
      <c r="E45" s="107" t="s">
        <v>279</v>
      </c>
      <c r="F45" s="162">
        <f aca="true" t="shared" si="6" ref="F45:O45">F39+F44</f>
        <v>0</v>
      </c>
      <c r="G45" s="147">
        <f t="shared" si="6"/>
        <v>0</v>
      </c>
      <c r="H45" s="162">
        <f t="shared" si="6"/>
        <v>0</v>
      </c>
      <c r="I45" s="147">
        <f t="shared" si="6"/>
        <v>0</v>
      </c>
      <c r="J45" s="162">
        <f t="shared" si="6"/>
        <v>0</v>
      </c>
      <c r="K45" s="147">
        <f t="shared" si="6"/>
        <v>0</v>
      </c>
      <c r="L45" s="162">
        <f t="shared" si="6"/>
        <v>0</v>
      </c>
      <c r="M45" s="147">
        <f t="shared" si="6"/>
        <v>0</v>
      </c>
      <c r="N45" s="162">
        <f t="shared" si="6"/>
        <v>0</v>
      </c>
      <c r="O45" s="147">
        <f t="shared" si="6"/>
        <v>0</v>
      </c>
      <c r="P45" s="131"/>
      <c r="Q45" s="131"/>
      <c r="R45" s="131"/>
      <c r="S45" s="131"/>
      <c r="T45" s="131"/>
      <c r="U45" s="131"/>
      <c r="V45" s="131"/>
      <c r="W45" s="131"/>
      <c r="X45" s="131"/>
      <c r="Y45" s="131"/>
    </row>
    <row r="46" spans="1:25" ht="15.75" customHeight="1">
      <c r="A46" s="340"/>
      <c r="B46" s="52" t="s">
        <v>76</v>
      </c>
      <c r="C46" s="53"/>
      <c r="D46" s="53"/>
      <c r="E46" s="53"/>
      <c r="F46" s="161"/>
      <c r="G46" s="163"/>
      <c r="H46" s="139"/>
      <c r="I46" s="140"/>
      <c r="J46" s="139"/>
      <c r="K46" s="140"/>
      <c r="L46" s="112"/>
      <c r="M46" s="113"/>
      <c r="N46" s="139"/>
      <c r="O46" s="126"/>
      <c r="P46" s="142"/>
      <c r="Q46" s="142"/>
      <c r="R46" s="142"/>
      <c r="S46" s="142"/>
      <c r="T46" s="142"/>
      <c r="U46" s="142"/>
      <c r="V46" s="142"/>
      <c r="W46" s="142"/>
      <c r="X46" s="142"/>
      <c r="Y46" s="142"/>
    </row>
    <row r="47" spans="1:25" ht="15.75" customHeight="1">
      <c r="A47" s="340"/>
      <c r="B47" s="52" t="s">
        <v>77</v>
      </c>
      <c r="C47" s="53"/>
      <c r="D47" s="53"/>
      <c r="E47" s="53"/>
      <c r="F47" s="155"/>
      <c r="G47" s="145"/>
      <c r="H47" s="112"/>
      <c r="I47" s="114"/>
      <c r="J47" s="112"/>
      <c r="K47" s="115"/>
      <c r="L47" s="112"/>
      <c r="M47" s="113"/>
      <c r="N47" s="112"/>
      <c r="O47" s="145"/>
      <c r="P47" s="131"/>
      <c r="Q47" s="131"/>
      <c r="R47" s="131"/>
      <c r="S47" s="131"/>
      <c r="T47" s="131"/>
      <c r="U47" s="131"/>
      <c r="V47" s="131"/>
      <c r="W47" s="131"/>
      <c r="X47" s="131"/>
      <c r="Y47" s="131"/>
    </row>
    <row r="48" spans="1:25" ht="15.75" customHeight="1">
      <c r="A48" s="341"/>
      <c r="B48" s="59" t="s">
        <v>78</v>
      </c>
      <c r="C48" s="37"/>
      <c r="D48" s="37"/>
      <c r="E48" s="37"/>
      <c r="F48" s="135"/>
      <c r="G48" s="136"/>
      <c r="H48" s="135"/>
      <c r="I48" s="137"/>
      <c r="J48" s="135"/>
      <c r="K48" s="138"/>
      <c r="L48" s="135"/>
      <c r="M48" s="136"/>
      <c r="N48" s="135"/>
      <c r="O48" s="146"/>
      <c r="P48" s="131"/>
      <c r="Q48" s="131"/>
      <c r="R48" s="131"/>
      <c r="S48" s="131"/>
      <c r="T48" s="131"/>
      <c r="U48" s="131"/>
      <c r="V48" s="131"/>
      <c r="W48" s="131"/>
      <c r="X48" s="131"/>
      <c r="Y48" s="131"/>
    </row>
    <row r="49" spans="1:16" ht="15.75" customHeight="1">
      <c r="A49" s="27" t="s">
        <v>280</v>
      </c>
      <c r="O49" s="14"/>
      <c r="P49" s="14"/>
    </row>
    <row r="50" spans="1:16" ht="15.75" customHeight="1">
      <c r="A50" s="27"/>
      <c r="O50" s="14"/>
      <c r="P50" s="14"/>
    </row>
  </sheetData>
  <sheetProtection/>
  <mergeCells count="28"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  <mergeCell ref="I25:I26"/>
    <mergeCell ref="J25:J26"/>
    <mergeCell ref="K25:K26"/>
    <mergeCell ref="L25:L26"/>
    <mergeCell ref="M25:M26"/>
    <mergeCell ref="N25:N26"/>
    <mergeCell ref="A8:A18"/>
    <mergeCell ref="A19:A27"/>
    <mergeCell ref="E25:E26"/>
    <mergeCell ref="F25:F26"/>
    <mergeCell ref="G25:G26"/>
    <mergeCell ref="H25:H26"/>
    <mergeCell ref="A6:E7"/>
    <mergeCell ref="F6:G6"/>
    <mergeCell ref="H6:I6"/>
    <mergeCell ref="J6:K6"/>
    <mergeCell ref="L6:M6"/>
    <mergeCell ref="N6:O6"/>
  </mergeCells>
  <printOptions horizontalCentered="1"/>
  <pageMargins left="0.7874015748031497" right="0.36" top="0.28" bottom="0.23" header="0.1968503937007874" footer="0.1968503937007874"/>
  <pageSetup firstPageNumber="3" useFirstPageNumber="1" horizontalDpi="300" verticalDpi="300" orientation="landscape" paperSize="9" scale="75" r:id="rId1"/>
  <headerFooter alignWithMargins="0">
    <oddHeader>&amp;R&amp;"明朝,斜体"&amp;9指定都市－2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L53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E1" sqref="E1"/>
    </sheetView>
  </sheetViews>
  <sheetFormatPr defaultColWidth="8.796875" defaultRowHeight="14.25"/>
  <cols>
    <col min="1" max="2" width="3.59765625" style="1" customWidth="1"/>
    <col min="3" max="4" width="1.59765625" style="1" customWidth="1"/>
    <col min="5" max="5" width="32.59765625" style="1" customWidth="1"/>
    <col min="6" max="6" width="15.59765625" style="1" customWidth="1"/>
    <col min="7" max="7" width="10.59765625" style="1" customWidth="1"/>
    <col min="8" max="8" width="15.59765625" style="1" customWidth="1"/>
    <col min="9" max="25" width="10.59765625" style="1" customWidth="1"/>
    <col min="26" max="27" width="9" style="1" customWidth="1"/>
    <col min="28" max="28" width="11.3984375" style="1" customWidth="1"/>
    <col min="29" max="29" width="12.69921875" style="1" customWidth="1"/>
    <col min="30" max="30" width="13.8984375" style="1" customWidth="1"/>
    <col min="31" max="31" width="14.69921875" style="1" customWidth="1"/>
    <col min="32" max="39" width="11.09765625" style="1" customWidth="1"/>
    <col min="40" max="16384" width="9" style="1" customWidth="1"/>
  </cols>
  <sheetData>
    <row r="1" spans="1:28" ht="33.75" customHeight="1">
      <c r="A1" s="310" t="s">
        <v>0</v>
      </c>
      <c r="B1" s="310"/>
      <c r="C1" s="310"/>
      <c r="D1" s="310"/>
      <c r="E1" s="76" t="s">
        <v>255</v>
      </c>
      <c r="F1" s="2"/>
      <c r="AA1" s="309" t="s">
        <v>114</v>
      </c>
      <c r="AB1" s="309"/>
    </row>
    <row r="2" spans="27:37" ht="13.5">
      <c r="AA2" s="301" t="s">
        <v>91</v>
      </c>
      <c r="AB2" s="301"/>
      <c r="AC2" s="306" t="s">
        <v>92</v>
      </c>
      <c r="AD2" s="302" t="s">
        <v>93</v>
      </c>
      <c r="AE2" s="303"/>
      <c r="AF2" s="304"/>
      <c r="AG2" s="301" t="s">
        <v>94</v>
      </c>
      <c r="AH2" s="301" t="s">
        <v>95</v>
      </c>
      <c r="AI2" s="301" t="s">
        <v>96</v>
      </c>
      <c r="AJ2" s="301" t="s">
        <v>97</v>
      </c>
      <c r="AK2" s="301" t="s">
        <v>98</v>
      </c>
    </row>
    <row r="3" spans="1:37" ht="14.25">
      <c r="A3" s="22" t="s">
        <v>115</v>
      </c>
      <c r="AA3" s="301"/>
      <c r="AB3" s="301"/>
      <c r="AC3" s="308"/>
      <c r="AD3" s="165"/>
      <c r="AE3" s="164" t="s">
        <v>111</v>
      </c>
      <c r="AF3" s="164" t="s">
        <v>112</v>
      </c>
      <c r="AG3" s="301"/>
      <c r="AH3" s="301"/>
      <c r="AI3" s="301"/>
      <c r="AJ3" s="301"/>
      <c r="AK3" s="301"/>
    </row>
    <row r="4" spans="27:38" ht="13.5">
      <c r="AA4" s="166" t="str">
        <f>E1</f>
        <v>堺市</v>
      </c>
      <c r="AB4" s="166" t="s">
        <v>116</v>
      </c>
      <c r="AC4" s="167">
        <f>SUM(F22)</f>
        <v>353079</v>
      </c>
      <c r="AD4" s="167">
        <f>F9</f>
        <v>132747</v>
      </c>
      <c r="AE4" s="167">
        <f>F10</f>
        <v>54736</v>
      </c>
      <c r="AF4" s="167">
        <f>F13</f>
        <v>56216</v>
      </c>
      <c r="AG4" s="167">
        <f>F14</f>
        <v>2067</v>
      </c>
      <c r="AH4" s="167">
        <f>F15</f>
        <v>23629</v>
      </c>
      <c r="AI4" s="167">
        <f>F17</f>
        <v>81002</v>
      </c>
      <c r="AJ4" s="167">
        <f>F20</f>
        <v>48801</v>
      </c>
      <c r="AK4" s="167">
        <f>F21</f>
        <v>40575</v>
      </c>
      <c r="AL4" s="168"/>
    </row>
    <row r="5" spans="1:37" ht="14.25">
      <c r="A5" s="21" t="s">
        <v>248</v>
      </c>
      <c r="E5" s="3"/>
      <c r="AA5" s="166" t="str">
        <f>E1</f>
        <v>堺市</v>
      </c>
      <c r="AB5" s="166" t="s">
        <v>100</v>
      </c>
      <c r="AC5" s="169"/>
      <c r="AD5" s="169">
        <f>G9</f>
        <v>37.59696838384611</v>
      </c>
      <c r="AE5" s="169">
        <f>G10</f>
        <v>15.50247961504366</v>
      </c>
      <c r="AF5" s="169">
        <f>G13</f>
        <v>15.921649262629609</v>
      </c>
      <c r="AG5" s="169">
        <f>G14</f>
        <v>0.5854213929460546</v>
      </c>
      <c r="AH5" s="169">
        <f>G15</f>
        <v>6.692270001897592</v>
      </c>
      <c r="AI5" s="169">
        <f>G17</f>
        <v>22.94160796875487</v>
      </c>
      <c r="AJ5" s="169">
        <f>G20</f>
        <v>13.821552683677025</v>
      </c>
      <c r="AK5" s="169">
        <f>G21</f>
        <v>11.491762466756732</v>
      </c>
    </row>
    <row r="6" spans="1:37" ht="14.25">
      <c r="A6" s="3"/>
      <c r="G6" s="314" t="s">
        <v>117</v>
      </c>
      <c r="H6" s="315"/>
      <c r="I6" s="315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AA6" s="166" t="str">
        <f>E1</f>
        <v>堺市</v>
      </c>
      <c r="AB6" s="166" t="s">
        <v>101</v>
      </c>
      <c r="AC6" s="169">
        <f>SUM(I22)</f>
        <v>3.741497598025534</v>
      </c>
      <c r="AD6" s="169">
        <f>I9</f>
        <v>1.2880468247482568</v>
      </c>
      <c r="AE6" s="169">
        <f>I10</f>
        <v>3.6411489595364888</v>
      </c>
      <c r="AF6" s="169">
        <f>I13</f>
        <v>-0.2979568671963695</v>
      </c>
      <c r="AG6" s="169">
        <f>I14</f>
        <v>-5.482646668800584</v>
      </c>
      <c r="AH6" s="169">
        <f>I15</f>
        <v>11.050536477156836</v>
      </c>
      <c r="AI6" s="169">
        <f>I17</f>
        <v>-0.2241821048482473</v>
      </c>
      <c r="AJ6" s="169">
        <f>I20</f>
        <v>9.744085634613665</v>
      </c>
      <c r="AK6" s="169">
        <f>I21</f>
        <v>11.05181049347237</v>
      </c>
    </row>
    <row r="7" spans="1:25" ht="27" customHeight="1">
      <c r="A7" s="19"/>
      <c r="B7" s="5"/>
      <c r="C7" s="5"/>
      <c r="D7" s="5"/>
      <c r="E7" s="23"/>
      <c r="F7" s="62" t="s">
        <v>249</v>
      </c>
      <c r="G7" s="63"/>
      <c r="H7" s="268" t="s">
        <v>1</v>
      </c>
      <c r="I7" s="175" t="s">
        <v>21</v>
      </c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</row>
    <row r="8" spans="1:25" ht="16.5" customHeight="1">
      <c r="A8" s="6"/>
      <c r="B8" s="7"/>
      <c r="C8" s="7"/>
      <c r="D8" s="7"/>
      <c r="E8" s="24"/>
      <c r="F8" s="28" t="s">
        <v>118</v>
      </c>
      <c r="G8" s="29" t="s">
        <v>2</v>
      </c>
      <c r="H8" s="269"/>
      <c r="I8" s="18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</row>
    <row r="9" spans="1:29" ht="18" customHeight="1">
      <c r="A9" s="311" t="s">
        <v>80</v>
      </c>
      <c r="B9" s="311" t="s">
        <v>81</v>
      </c>
      <c r="C9" s="47" t="s">
        <v>3</v>
      </c>
      <c r="D9" s="48"/>
      <c r="E9" s="49"/>
      <c r="F9" s="77">
        <v>132747</v>
      </c>
      <c r="G9" s="78">
        <f aca="true" t="shared" si="0" ref="G9:G22">F9/$F$22*100</f>
        <v>37.59696838384611</v>
      </c>
      <c r="H9" s="77">
        <v>131058.9</v>
      </c>
      <c r="I9" s="270">
        <f aca="true" t="shared" si="1" ref="I9:I40">(F9/H9-1)*100</f>
        <v>1.2880468247482568</v>
      </c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AA9" s="317" t="s">
        <v>114</v>
      </c>
      <c r="AB9" s="318"/>
      <c r="AC9" s="319" t="s">
        <v>102</v>
      </c>
    </row>
    <row r="10" spans="1:37" ht="18" customHeight="1">
      <c r="A10" s="312"/>
      <c r="B10" s="312"/>
      <c r="C10" s="8"/>
      <c r="D10" s="50" t="s">
        <v>22</v>
      </c>
      <c r="E10" s="30"/>
      <c r="F10" s="80">
        <v>54736</v>
      </c>
      <c r="G10" s="81">
        <f t="shared" si="0"/>
        <v>15.50247961504366</v>
      </c>
      <c r="H10" s="80">
        <v>52813</v>
      </c>
      <c r="I10" s="271">
        <f t="shared" si="1"/>
        <v>3.6411489595364888</v>
      </c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AA10" s="301" t="s">
        <v>91</v>
      </c>
      <c r="AB10" s="301"/>
      <c r="AC10" s="319"/>
      <c r="AD10" s="302" t="s">
        <v>103</v>
      </c>
      <c r="AE10" s="303"/>
      <c r="AF10" s="304"/>
      <c r="AG10" s="302" t="s">
        <v>104</v>
      </c>
      <c r="AH10" s="316"/>
      <c r="AI10" s="305"/>
      <c r="AJ10" s="302" t="s">
        <v>105</v>
      </c>
      <c r="AK10" s="305"/>
    </row>
    <row r="11" spans="1:37" ht="18" customHeight="1">
      <c r="A11" s="312"/>
      <c r="B11" s="312"/>
      <c r="C11" s="34"/>
      <c r="D11" s="35"/>
      <c r="E11" s="33" t="s">
        <v>23</v>
      </c>
      <c r="F11" s="83">
        <v>41912</v>
      </c>
      <c r="G11" s="84">
        <f t="shared" si="0"/>
        <v>11.870431263258364</v>
      </c>
      <c r="H11" s="277">
        <v>40835</v>
      </c>
      <c r="I11" s="272">
        <f t="shared" si="1"/>
        <v>2.6374433696583877</v>
      </c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AA11" s="301"/>
      <c r="AB11" s="301"/>
      <c r="AC11" s="317"/>
      <c r="AD11" s="165"/>
      <c r="AE11" s="164" t="s">
        <v>106</v>
      </c>
      <c r="AF11" s="164" t="s">
        <v>107</v>
      </c>
      <c r="AG11" s="165"/>
      <c r="AH11" s="164" t="s">
        <v>108</v>
      </c>
      <c r="AI11" s="164" t="s">
        <v>109</v>
      </c>
      <c r="AJ11" s="165"/>
      <c r="AK11" s="170" t="s">
        <v>110</v>
      </c>
    </row>
    <row r="12" spans="1:38" ht="18" customHeight="1">
      <c r="A12" s="312"/>
      <c r="B12" s="312"/>
      <c r="C12" s="34"/>
      <c r="D12" s="36"/>
      <c r="E12" s="33" t="s">
        <v>24</v>
      </c>
      <c r="F12" s="83">
        <v>9342</v>
      </c>
      <c r="G12" s="84">
        <f t="shared" si="0"/>
        <v>2.6458667890188883</v>
      </c>
      <c r="H12" s="277">
        <v>7929</v>
      </c>
      <c r="I12" s="272">
        <f t="shared" si="1"/>
        <v>17.82065834279227</v>
      </c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AA12" s="166" t="str">
        <f>E1</f>
        <v>堺市</v>
      </c>
      <c r="AB12" s="166" t="s">
        <v>116</v>
      </c>
      <c r="AC12" s="167">
        <f>F40</f>
        <v>350241</v>
      </c>
      <c r="AD12" s="167">
        <f>F23</f>
        <v>195577</v>
      </c>
      <c r="AE12" s="167">
        <f>F24</f>
        <v>48667</v>
      </c>
      <c r="AF12" s="167">
        <f>F26</f>
        <v>32907</v>
      </c>
      <c r="AG12" s="167">
        <f>F27</f>
        <v>106414</v>
      </c>
      <c r="AH12" s="167">
        <f>F28</f>
        <v>41875</v>
      </c>
      <c r="AI12" s="167">
        <f>F32</f>
        <v>2812</v>
      </c>
      <c r="AJ12" s="167">
        <f>F34</f>
        <v>48250</v>
      </c>
      <c r="AK12" s="167">
        <f>F35</f>
        <v>48250</v>
      </c>
      <c r="AL12" s="171"/>
    </row>
    <row r="13" spans="1:37" ht="18" customHeight="1">
      <c r="A13" s="312"/>
      <c r="B13" s="312"/>
      <c r="C13" s="11"/>
      <c r="D13" s="31" t="s">
        <v>25</v>
      </c>
      <c r="E13" s="32"/>
      <c r="F13" s="87">
        <v>56216</v>
      </c>
      <c r="G13" s="88">
        <f t="shared" si="0"/>
        <v>15.921649262629609</v>
      </c>
      <c r="H13" s="87">
        <v>56384</v>
      </c>
      <c r="I13" s="273">
        <f t="shared" si="1"/>
        <v>-0.2979568671963695</v>
      </c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AA13" s="166" t="str">
        <f>E1</f>
        <v>堺市</v>
      </c>
      <c r="AB13" s="166" t="s">
        <v>100</v>
      </c>
      <c r="AC13" s="169"/>
      <c r="AD13" s="169">
        <f>G23</f>
        <v>55.84069255170011</v>
      </c>
      <c r="AE13" s="169">
        <f>G24</f>
        <v>13.895289243692199</v>
      </c>
      <c r="AF13" s="169">
        <f>G26</f>
        <v>9.395530506137202</v>
      </c>
      <c r="AG13" s="169">
        <f>G27</f>
        <v>30.383079079833603</v>
      </c>
      <c r="AH13" s="169">
        <f>G28</f>
        <v>11.956053117710375</v>
      </c>
      <c r="AI13" s="169">
        <f>G32</f>
        <v>0.8028757341373512</v>
      </c>
      <c r="AJ13" s="169">
        <f>G34</f>
        <v>13.776228368466285</v>
      </c>
      <c r="AK13" s="169">
        <f>G35</f>
        <v>13.776228368466285</v>
      </c>
    </row>
    <row r="14" spans="1:37" ht="18" customHeight="1">
      <c r="A14" s="312"/>
      <c r="B14" s="312"/>
      <c r="C14" s="52" t="s">
        <v>4</v>
      </c>
      <c r="D14" s="53"/>
      <c r="E14" s="54"/>
      <c r="F14" s="83">
        <v>2067</v>
      </c>
      <c r="G14" s="84">
        <f t="shared" si="0"/>
        <v>0.5854213929460546</v>
      </c>
      <c r="H14" s="83">
        <v>2186.9</v>
      </c>
      <c r="I14" s="272">
        <f t="shared" si="1"/>
        <v>-5.482646668800584</v>
      </c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AA14" s="166" t="str">
        <f>E1</f>
        <v>堺市</v>
      </c>
      <c r="AB14" s="166" t="s">
        <v>101</v>
      </c>
      <c r="AC14" s="169">
        <f>I40</f>
        <v>3.8153145529246535</v>
      </c>
      <c r="AD14" s="169">
        <f>I23</f>
        <v>2.2635530829080652</v>
      </c>
      <c r="AE14" s="169">
        <f>I24</f>
        <v>-0.8293597424298027</v>
      </c>
      <c r="AF14" s="169">
        <f>I26</f>
        <v>-2.719720932982528</v>
      </c>
      <c r="AG14" s="169">
        <f>I27</f>
        <v>1.483911575654684</v>
      </c>
      <c r="AH14" s="169">
        <f>I28</f>
        <v>2.8384644099098244</v>
      </c>
      <c r="AI14" s="169">
        <f>I32</f>
        <v>-32.38921882137963</v>
      </c>
      <c r="AJ14" s="169">
        <f>I34</f>
        <v>16.931995259710185</v>
      </c>
      <c r="AK14" s="169">
        <f>I35</f>
        <v>16.931995259710185</v>
      </c>
    </row>
    <row r="15" spans="1:25" ht="18" customHeight="1">
      <c r="A15" s="312"/>
      <c r="B15" s="312"/>
      <c r="C15" s="52" t="s">
        <v>5</v>
      </c>
      <c r="D15" s="53"/>
      <c r="E15" s="54"/>
      <c r="F15" s="83">
        <v>23629</v>
      </c>
      <c r="G15" s="84">
        <f t="shared" si="0"/>
        <v>6.692270001897592</v>
      </c>
      <c r="H15" s="83">
        <v>21277.7</v>
      </c>
      <c r="I15" s="272">
        <f t="shared" si="1"/>
        <v>11.050536477156836</v>
      </c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</row>
    <row r="16" spans="1:25" ht="18" customHeight="1">
      <c r="A16" s="312"/>
      <c r="B16" s="312"/>
      <c r="C16" s="52" t="s">
        <v>26</v>
      </c>
      <c r="D16" s="53"/>
      <c r="E16" s="54"/>
      <c r="F16" s="83">
        <v>6168</v>
      </c>
      <c r="G16" s="84">
        <f t="shared" si="0"/>
        <v>1.7469178285879363</v>
      </c>
      <c r="H16" s="83">
        <v>6387.5</v>
      </c>
      <c r="I16" s="272">
        <f t="shared" si="1"/>
        <v>-3.436399217221131</v>
      </c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</row>
    <row r="17" spans="1:25" ht="18" customHeight="1">
      <c r="A17" s="312"/>
      <c r="B17" s="312"/>
      <c r="C17" s="52" t="s">
        <v>6</v>
      </c>
      <c r="D17" s="53"/>
      <c r="E17" s="54"/>
      <c r="F17" s="83">
        <v>81002</v>
      </c>
      <c r="G17" s="84">
        <f t="shared" si="0"/>
        <v>22.94160796875487</v>
      </c>
      <c r="H17" s="83">
        <v>81184</v>
      </c>
      <c r="I17" s="272">
        <f t="shared" si="1"/>
        <v>-0.2241821048482473</v>
      </c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</row>
    <row r="18" spans="1:25" ht="18" customHeight="1">
      <c r="A18" s="312"/>
      <c r="B18" s="312"/>
      <c r="C18" s="52" t="s">
        <v>27</v>
      </c>
      <c r="D18" s="53"/>
      <c r="E18" s="54"/>
      <c r="F18" s="83">
        <v>16409</v>
      </c>
      <c r="G18" s="84">
        <f t="shared" si="0"/>
        <v>4.647401856241804</v>
      </c>
      <c r="H18" s="83">
        <v>15810</v>
      </c>
      <c r="I18" s="272">
        <f t="shared" si="1"/>
        <v>3.788741302972798</v>
      </c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</row>
    <row r="19" spans="1:25" ht="18" customHeight="1">
      <c r="A19" s="312"/>
      <c r="B19" s="312"/>
      <c r="C19" s="52" t="s">
        <v>28</v>
      </c>
      <c r="D19" s="53"/>
      <c r="E19" s="54"/>
      <c r="F19" s="83">
        <v>1681</v>
      </c>
      <c r="G19" s="84">
        <f t="shared" si="0"/>
        <v>0.4760974172918809</v>
      </c>
      <c r="H19" s="83">
        <v>1435</v>
      </c>
      <c r="I19" s="272">
        <f t="shared" si="1"/>
        <v>17.14285714285715</v>
      </c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</row>
    <row r="20" spans="1:25" ht="18" customHeight="1">
      <c r="A20" s="312"/>
      <c r="B20" s="312"/>
      <c r="C20" s="52" t="s">
        <v>7</v>
      </c>
      <c r="D20" s="53"/>
      <c r="E20" s="54"/>
      <c r="F20" s="83">
        <v>48801</v>
      </c>
      <c r="G20" s="84">
        <f t="shared" si="0"/>
        <v>13.821552683677025</v>
      </c>
      <c r="H20" s="83">
        <v>44468</v>
      </c>
      <c r="I20" s="272">
        <f t="shared" si="1"/>
        <v>9.744085634613665</v>
      </c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</row>
    <row r="21" spans="1:25" ht="18" customHeight="1">
      <c r="A21" s="312"/>
      <c r="B21" s="312"/>
      <c r="C21" s="57" t="s">
        <v>8</v>
      </c>
      <c r="D21" s="58"/>
      <c r="E21" s="56"/>
      <c r="F21" s="90">
        <v>40575</v>
      </c>
      <c r="G21" s="91">
        <f t="shared" si="0"/>
        <v>11.491762466756732</v>
      </c>
      <c r="H21" s="90">
        <f>ROUND((458612+666834+1024093+7551327+142590+965470+5656883+714468+333289+5597532+9796+75313+1958452+2434456+8948576)/1000,0)-1</f>
        <v>36537</v>
      </c>
      <c r="I21" s="274">
        <f t="shared" si="1"/>
        <v>11.05181049347237</v>
      </c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</row>
    <row r="22" spans="1:25" ht="18" customHeight="1">
      <c r="A22" s="312"/>
      <c r="B22" s="313"/>
      <c r="C22" s="59" t="s">
        <v>9</v>
      </c>
      <c r="D22" s="37"/>
      <c r="E22" s="60"/>
      <c r="F22" s="93">
        <f>SUM(F9,F14:F21)</f>
        <v>353079</v>
      </c>
      <c r="G22" s="94">
        <f t="shared" si="0"/>
        <v>100</v>
      </c>
      <c r="H22" s="93">
        <f>SUM(H9,H14:H21)</f>
        <v>340345</v>
      </c>
      <c r="I22" s="275">
        <f t="shared" si="1"/>
        <v>3.741497598025534</v>
      </c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</row>
    <row r="23" spans="1:25" ht="18" customHeight="1">
      <c r="A23" s="312"/>
      <c r="B23" s="311" t="s">
        <v>82</v>
      </c>
      <c r="C23" s="4" t="s">
        <v>10</v>
      </c>
      <c r="D23" s="5"/>
      <c r="E23" s="23"/>
      <c r="F23" s="77">
        <v>195577</v>
      </c>
      <c r="G23" s="78">
        <f aca="true" t="shared" si="2" ref="G23:G40">F23/$F$40*100</f>
        <v>55.84069255170011</v>
      </c>
      <c r="H23" s="278">
        <f>ROUND((49074366+108346648+33826733)/1000,0)</f>
        <v>191248</v>
      </c>
      <c r="I23" s="276">
        <f t="shared" si="1"/>
        <v>2.2635530829080652</v>
      </c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</row>
    <row r="24" spans="1:25" ht="18" customHeight="1">
      <c r="A24" s="312"/>
      <c r="B24" s="312"/>
      <c r="C24" s="8"/>
      <c r="D24" s="10" t="s">
        <v>11</v>
      </c>
      <c r="E24" s="38"/>
      <c r="F24" s="83">
        <v>48667</v>
      </c>
      <c r="G24" s="84">
        <f t="shared" si="2"/>
        <v>13.895289243692199</v>
      </c>
      <c r="H24" s="87">
        <v>49074</v>
      </c>
      <c r="I24" s="272">
        <f t="shared" si="1"/>
        <v>-0.8293597424298027</v>
      </c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</row>
    <row r="25" spans="1:25" ht="18" customHeight="1">
      <c r="A25" s="312"/>
      <c r="B25" s="312"/>
      <c r="C25" s="8"/>
      <c r="D25" s="10" t="s">
        <v>29</v>
      </c>
      <c r="E25" s="38"/>
      <c r="F25" s="83">
        <v>114003</v>
      </c>
      <c r="G25" s="84">
        <f t="shared" si="2"/>
        <v>32.54987280187071</v>
      </c>
      <c r="H25" s="83">
        <v>108347</v>
      </c>
      <c r="I25" s="272">
        <f t="shared" si="1"/>
        <v>5.220264520475881</v>
      </c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</row>
    <row r="26" spans="1:25" ht="18" customHeight="1">
      <c r="A26" s="312"/>
      <c r="B26" s="312"/>
      <c r="C26" s="11"/>
      <c r="D26" s="10" t="s">
        <v>12</v>
      </c>
      <c r="E26" s="38"/>
      <c r="F26" s="83">
        <v>32907</v>
      </c>
      <c r="G26" s="84">
        <f t="shared" si="2"/>
        <v>9.395530506137202</v>
      </c>
      <c r="H26" s="83">
        <v>33827</v>
      </c>
      <c r="I26" s="272">
        <f t="shared" si="1"/>
        <v>-2.719720932982528</v>
      </c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</row>
    <row r="27" spans="1:25" ht="18" customHeight="1">
      <c r="A27" s="312"/>
      <c r="B27" s="312"/>
      <c r="C27" s="8" t="s">
        <v>13</v>
      </c>
      <c r="D27" s="14"/>
      <c r="E27" s="25"/>
      <c r="F27" s="77">
        <v>106414</v>
      </c>
      <c r="G27" s="78">
        <f t="shared" si="2"/>
        <v>30.383079079833603</v>
      </c>
      <c r="H27" s="77">
        <f>ROUND((40719230+1727168+26951973+25961178+4159170+5339125)/1000,0)</f>
        <v>104858</v>
      </c>
      <c r="I27" s="276">
        <f t="shared" si="1"/>
        <v>1.483911575654684</v>
      </c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</row>
    <row r="28" spans="1:25" ht="18" customHeight="1">
      <c r="A28" s="312"/>
      <c r="B28" s="312"/>
      <c r="C28" s="8"/>
      <c r="D28" s="10" t="s">
        <v>14</v>
      </c>
      <c r="E28" s="38"/>
      <c r="F28" s="83">
        <v>41875</v>
      </c>
      <c r="G28" s="84">
        <f t="shared" si="2"/>
        <v>11.956053117710375</v>
      </c>
      <c r="H28" s="83">
        <v>40719.2</v>
      </c>
      <c r="I28" s="272">
        <f t="shared" si="1"/>
        <v>2.8384644099098244</v>
      </c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</row>
    <row r="29" spans="1:25" ht="18" customHeight="1">
      <c r="A29" s="312"/>
      <c r="B29" s="312"/>
      <c r="C29" s="8"/>
      <c r="D29" s="10" t="s">
        <v>30</v>
      </c>
      <c r="E29" s="38"/>
      <c r="F29" s="83">
        <v>1858</v>
      </c>
      <c r="G29" s="84">
        <f t="shared" si="2"/>
        <v>0.5304918613183494</v>
      </c>
      <c r="H29" s="83">
        <v>1727.1</v>
      </c>
      <c r="I29" s="272">
        <f t="shared" si="1"/>
        <v>7.579178970528644</v>
      </c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</row>
    <row r="30" spans="1:25" ht="18" customHeight="1">
      <c r="A30" s="312"/>
      <c r="B30" s="312"/>
      <c r="C30" s="8"/>
      <c r="D30" s="10" t="s">
        <v>31</v>
      </c>
      <c r="E30" s="38"/>
      <c r="F30" s="83">
        <v>26746</v>
      </c>
      <c r="G30" s="84">
        <f t="shared" si="2"/>
        <v>7.636456040269414</v>
      </c>
      <c r="H30" s="83">
        <v>26951.9</v>
      </c>
      <c r="I30" s="272">
        <f t="shared" si="1"/>
        <v>-0.7639535617155024</v>
      </c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</row>
    <row r="31" spans="1:25" ht="18" customHeight="1">
      <c r="A31" s="312"/>
      <c r="B31" s="312"/>
      <c r="C31" s="8"/>
      <c r="D31" s="10" t="s">
        <v>32</v>
      </c>
      <c r="E31" s="38"/>
      <c r="F31" s="83">
        <v>27570</v>
      </c>
      <c r="G31" s="84">
        <f t="shared" si="2"/>
        <v>7.871722613857315</v>
      </c>
      <c r="H31" s="83">
        <v>25961.1</v>
      </c>
      <c r="I31" s="272">
        <f t="shared" si="1"/>
        <v>6.197349110784978</v>
      </c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</row>
    <row r="32" spans="1:25" ht="18" customHeight="1">
      <c r="A32" s="312"/>
      <c r="B32" s="312"/>
      <c r="C32" s="8"/>
      <c r="D32" s="10" t="s">
        <v>15</v>
      </c>
      <c r="E32" s="38"/>
      <c r="F32" s="83">
        <v>2812</v>
      </c>
      <c r="G32" s="84">
        <f t="shared" si="2"/>
        <v>0.8028757341373512</v>
      </c>
      <c r="H32" s="83">
        <v>4159.1</v>
      </c>
      <c r="I32" s="272">
        <f t="shared" si="1"/>
        <v>-32.38921882137963</v>
      </c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</row>
    <row r="33" spans="1:25" ht="18" customHeight="1">
      <c r="A33" s="312"/>
      <c r="B33" s="312"/>
      <c r="C33" s="11"/>
      <c r="D33" s="10" t="s">
        <v>33</v>
      </c>
      <c r="E33" s="38"/>
      <c r="F33" s="83">
        <v>5554</v>
      </c>
      <c r="G33" s="84">
        <f t="shared" si="2"/>
        <v>1.5857652302271863</v>
      </c>
      <c r="H33" s="83">
        <v>5339.1</v>
      </c>
      <c r="I33" s="272">
        <f t="shared" si="1"/>
        <v>4.025022943941847</v>
      </c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</row>
    <row r="34" spans="1:25" ht="18" customHeight="1">
      <c r="A34" s="312"/>
      <c r="B34" s="312"/>
      <c r="C34" s="8" t="s">
        <v>16</v>
      </c>
      <c r="D34" s="14"/>
      <c r="E34" s="25"/>
      <c r="F34" s="77">
        <v>48250</v>
      </c>
      <c r="G34" s="78">
        <f t="shared" si="2"/>
        <v>13.776228368466285</v>
      </c>
      <c r="H34" s="77">
        <v>41263.3</v>
      </c>
      <c r="I34" s="276">
        <f t="shared" si="1"/>
        <v>16.931995259710185</v>
      </c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</row>
    <row r="35" spans="1:25" ht="18" customHeight="1">
      <c r="A35" s="312"/>
      <c r="B35" s="312"/>
      <c r="C35" s="8"/>
      <c r="D35" s="39" t="s">
        <v>17</v>
      </c>
      <c r="E35" s="40"/>
      <c r="F35" s="80">
        <v>48250</v>
      </c>
      <c r="G35" s="81">
        <f t="shared" si="2"/>
        <v>13.776228368466285</v>
      </c>
      <c r="H35" s="85">
        <v>41263.3</v>
      </c>
      <c r="I35" s="271">
        <f t="shared" si="1"/>
        <v>16.931995259710185</v>
      </c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</row>
    <row r="36" spans="1:25" ht="18" customHeight="1">
      <c r="A36" s="312"/>
      <c r="B36" s="312"/>
      <c r="C36" s="8"/>
      <c r="D36" s="41"/>
      <c r="E36" s="153" t="s">
        <v>88</v>
      </c>
      <c r="F36" s="83">
        <v>21060</v>
      </c>
      <c r="G36" s="84">
        <f t="shared" si="2"/>
        <v>6.01300247543834</v>
      </c>
      <c r="H36" s="279">
        <f>ROUND((24316638+112500)/1000,0)</f>
        <v>24429</v>
      </c>
      <c r="I36" s="272">
        <f t="shared" si="1"/>
        <v>-13.790986123050475</v>
      </c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</row>
    <row r="37" spans="1:25" ht="18" customHeight="1">
      <c r="A37" s="312"/>
      <c r="B37" s="312"/>
      <c r="C37" s="8"/>
      <c r="D37" s="12"/>
      <c r="E37" s="33" t="s">
        <v>34</v>
      </c>
      <c r="F37" s="83">
        <v>27190</v>
      </c>
      <c r="G37" s="84">
        <f t="shared" si="2"/>
        <v>7.763225893027943</v>
      </c>
      <c r="H37" s="280">
        <f>ROUND((16776700+57476)/1000,0)</f>
        <v>16834</v>
      </c>
      <c r="I37" s="272">
        <f t="shared" si="1"/>
        <v>61.5183557086848</v>
      </c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</row>
    <row r="38" spans="1:25" ht="18" customHeight="1">
      <c r="A38" s="312"/>
      <c r="B38" s="312"/>
      <c r="C38" s="8"/>
      <c r="D38" s="61" t="s">
        <v>35</v>
      </c>
      <c r="E38" s="54"/>
      <c r="F38" s="83">
        <v>0</v>
      </c>
      <c r="G38" s="84">
        <f t="shared" si="2"/>
        <v>0</v>
      </c>
      <c r="H38" s="83">
        <v>0</v>
      </c>
      <c r="I38" s="272" t="e">
        <f t="shared" si="1"/>
        <v>#DIV/0!</v>
      </c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</row>
    <row r="39" spans="1:25" ht="18" customHeight="1">
      <c r="A39" s="312"/>
      <c r="B39" s="312"/>
      <c r="C39" s="6"/>
      <c r="D39" s="55" t="s">
        <v>36</v>
      </c>
      <c r="E39" s="56"/>
      <c r="F39" s="90">
        <v>0</v>
      </c>
      <c r="G39" s="91">
        <f t="shared" si="2"/>
        <v>0</v>
      </c>
      <c r="H39" s="90">
        <v>0</v>
      </c>
      <c r="I39" s="274" t="e">
        <f t="shared" si="1"/>
        <v>#DIV/0!</v>
      </c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</row>
    <row r="40" spans="1:25" ht="18" customHeight="1">
      <c r="A40" s="313"/>
      <c r="B40" s="313"/>
      <c r="C40" s="6" t="s">
        <v>18</v>
      </c>
      <c r="D40" s="7"/>
      <c r="E40" s="24"/>
      <c r="F40" s="93">
        <f>SUM(F23,F27,F34)</f>
        <v>350241</v>
      </c>
      <c r="G40" s="94">
        <f t="shared" si="2"/>
        <v>100</v>
      </c>
      <c r="H40" s="93">
        <f>SUM(H23,H27,H34)</f>
        <v>337369.3</v>
      </c>
      <c r="I40" s="275">
        <f t="shared" si="1"/>
        <v>3.8153145529246535</v>
      </c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</row>
    <row r="41" ht="18" customHeight="1">
      <c r="A41" s="151" t="s">
        <v>19</v>
      </c>
    </row>
    <row r="42" ht="18" customHeight="1">
      <c r="A42" s="152" t="s">
        <v>20</v>
      </c>
    </row>
    <row r="52" ht="13.5">
      <c r="Z52" s="14"/>
    </row>
    <row r="53" ht="13.5">
      <c r="Z53" s="14"/>
    </row>
  </sheetData>
  <sheetProtection/>
  <mergeCells count="22">
    <mergeCell ref="AD10:AF10"/>
    <mergeCell ref="AG10:AI10"/>
    <mergeCell ref="AJ10:AK10"/>
    <mergeCell ref="B23:B40"/>
    <mergeCell ref="A9:A40"/>
    <mergeCell ref="B9:B22"/>
    <mergeCell ref="AA9:AB9"/>
    <mergeCell ref="AC9:AC11"/>
    <mergeCell ref="AA10:AA11"/>
    <mergeCell ref="AB10:AB11"/>
    <mergeCell ref="AG2:AG3"/>
    <mergeCell ref="AH2:AH3"/>
    <mergeCell ref="AI2:AI3"/>
    <mergeCell ref="AJ2:AJ3"/>
    <mergeCell ref="AK2:AK3"/>
    <mergeCell ref="G6:I6"/>
    <mergeCell ref="A1:D1"/>
    <mergeCell ref="AA1:AB1"/>
    <mergeCell ref="AA2:AA3"/>
    <mergeCell ref="AB2:AB3"/>
    <mergeCell ref="AC2:AC3"/>
    <mergeCell ref="AD2:AF2"/>
  </mergeCells>
  <printOptions horizontalCentered="1" verticalCentered="1"/>
  <pageMargins left="0" right="0" top="0.4330708661417323" bottom="0.1968503937007874" header="0.1968503937007874" footer="0.31496062992125984"/>
  <pageSetup firstPageNumber="1" useFirstPageNumber="1" horizontalDpi="300" verticalDpi="300" orientation="portrait" paperSize="9" r:id="rId1"/>
  <headerFooter alignWithMargins="0">
    <oddHeader>&amp;R&amp;"明朝,斜体"&amp;9指定都市－3-1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S36"/>
  <sheetViews>
    <sheetView view="pageBreakPreview" zoomScale="85" zoomScaleSheetLayoutView="85" zoomScalePageLayoutView="0" workbookViewId="0" topLeftCell="A1">
      <pane xSplit="4" ySplit="6" topLeftCell="E7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I31" sqref="I31"/>
    </sheetView>
  </sheetViews>
  <sheetFormatPr defaultColWidth="8.796875" defaultRowHeight="14.25"/>
  <cols>
    <col min="1" max="1" width="5.3984375" style="1" customWidth="1"/>
    <col min="2" max="2" width="3.09765625" style="1" customWidth="1"/>
    <col min="3" max="3" width="34.69921875" style="1" customWidth="1"/>
    <col min="4" max="9" width="11.8984375" style="1" customWidth="1"/>
    <col min="10" max="27" width="9" style="1" customWidth="1"/>
    <col min="28" max="45" width="13.59765625" style="1" customWidth="1"/>
    <col min="46" max="16384" width="9" style="1" customWidth="1"/>
  </cols>
  <sheetData>
    <row r="1" spans="1:45" ht="33.75" customHeight="1">
      <c r="A1" s="179" t="s">
        <v>0</v>
      </c>
      <c r="B1" s="179"/>
      <c r="C1" s="76" t="s">
        <v>255</v>
      </c>
      <c r="D1" s="180"/>
      <c r="E1" s="180"/>
      <c r="AA1" s="1" t="str">
        <f>C1</f>
        <v>堺市</v>
      </c>
      <c r="AB1" s="1" t="s">
        <v>119</v>
      </c>
      <c r="AC1" s="1" t="s">
        <v>120</v>
      </c>
      <c r="AD1" s="181" t="s">
        <v>121</v>
      </c>
      <c r="AE1" s="1" t="s">
        <v>122</v>
      </c>
      <c r="AF1" s="1" t="s">
        <v>123</v>
      </c>
      <c r="AG1" s="1" t="s">
        <v>124</v>
      </c>
      <c r="AH1" s="1" t="s">
        <v>125</v>
      </c>
      <c r="AI1" s="1" t="s">
        <v>126</v>
      </c>
      <c r="AJ1" s="1" t="s">
        <v>127</v>
      </c>
      <c r="AK1" s="1" t="s">
        <v>128</v>
      </c>
      <c r="AL1" s="1" t="s">
        <v>129</v>
      </c>
      <c r="AM1" s="1" t="s">
        <v>130</v>
      </c>
      <c r="AN1" s="1" t="s">
        <v>131</v>
      </c>
      <c r="AO1" s="1" t="s">
        <v>132</v>
      </c>
      <c r="AP1" s="1" t="s">
        <v>109</v>
      </c>
      <c r="AQ1" s="1" t="s">
        <v>133</v>
      </c>
      <c r="AR1" s="1" t="s">
        <v>134</v>
      </c>
      <c r="AS1" s="1" t="s">
        <v>135</v>
      </c>
    </row>
    <row r="2" spans="27:45" ht="13.5">
      <c r="AA2" s="1" t="s">
        <v>136</v>
      </c>
      <c r="AB2" s="182">
        <f>I7</f>
        <v>353079</v>
      </c>
      <c r="AC2" s="182">
        <f>I9</f>
        <v>350241</v>
      </c>
      <c r="AD2" s="182">
        <f>I10</f>
        <v>2837</v>
      </c>
      <c r="AE2" s="182">
        <f>I11</f>
        <v>1097</v>
      </c>
      <c r="AF2" s="182">
        <f>I12</f>
        <v>1740</v>
      </c>
      <c r="AG2" s="182">
        <f>I13</f>
        <v>148</v>
      </c>
      <c r="AH2" s="1">
        <f>I14</f>
        <v>0</v>
      </c>
      <c r="AI2" s="182">
        <f>I15</f>
        <v>152</v>
      </c>
      <c r="AJ2" s="182">
        <f>I25</f>
        <v>189378</v>
      </c>
      <c r="AK2" s="183">
        <f>I26</f>
        <v>0.839</v>
      </c>
      <c r="AL2" s="184">
        <f>I27</f>
        <v>0.9</v>
      </c>
      <c r="AM2" s="184">
        <f>I28</f>
        <v>95.3</v>
      </c>
      <c r="AN2" s="184">
        <f>I29</f>
        <v>46.3</v>
      </c>
      <c r="AO2" s="184">
        <f>I33</f>
        <v>21.9</v>
      </c>
      <c r="AP2" s="182">
        <f>I16</f>
        <v>39354</v>
      </c>
      <c r="AQ2" s="182">
        <f>I17</f>
        <v>80663</v>
      </c>
      <c r="AR2" s="182">
        <f>I18</f>
        <v>385678</v>
      </c>
      <c r="AS2" s="185">
        <f>I21</f>
        <v>2.019156562695065</v>
      </c>
    </row>
    <row r="3" spans="27:45" ht="13.5">
      <c r="AA3" s="1" t="s">
        <v>137</v>
      </c>
      <c r="AB3" s="182">
        <f>H7</f>
        <v>340345</v>
      </c>
      <c r="AC3" s="182">
        <f>H9</f>
        <v>337369</v>
      </c>
      <c r="AD3" s="182">
        <f>H10</f>
        <v>2976</v>
      </c>
      <c r="AE3" s="182">
        <f>H11</f>
        <v>1384</v>
      </c>
      <c r="AF3" s="182">
        <f>H12</f>
        <v>1592</v>
      </c>
      <c r="AG3" s="182">
        <f>H13</f>
        <v>51</v>
      </c>
      <c r="AH3" s="1">
        <f>H14</f>
        <v>0</v>
      </c>
      <c r="AI3" s="182">
        <f>H15</f>
        <v>56</v>
      </c>
      <c r="AJ3" s="182">
        <f>H25</f>
        <v>186685</v>
      </c>
      <c r="AK3" s="183">
        <f>H26</f>
        <v>0.84</v>
      </c>
      <c r="AL3" s="184">
        <f>H27</f>
        <v>0.9</v>
      </c>
      <c r="AM3" s="184">
        <f>H28</f>
        <v>96.3</v>
      </c>
      <c r="AN3" s="184">
        <f>H29</f>
        <v>46.3</v>
      </c>
      <c r="AO3" s="184">
        <f>H33</f>
        <v>27.6</v>
      </c>
      <c r="AP3" s="182">
        <f>H16</f>
        <v>40253</v>
      </c>
      <c r="AQ3" s="182">
        <f>H17</f>
        <v>134059</v>
      </c>
      <c r="AR3" s="182">
        <f>H18</f>
        <v>364793</v>
      </c>
      <c r="AS3" s="185">
        <f>H21</f>
        <v>2.8177952823638566</v>
      </c>
    </row>
    <row r="4" spans="1:44" ht="13.5">
      <c r="A4" s="21" t="s">
        <v>138</v>
      </c>
      <c r="AP4" s="182"/>
      <c r="AQ4" s="182"/>
      <c r="AR4" s="182"/>
    </row>
    <row r="5" ht="13.5">
      <c r="I5" s="186" t="s">
        <v>139</v>
      </c>
    </row>
    <row r="6" spans="1:9" s="173" customFormat="1" ht="29.25" customHeight="1">
      <c r="A6" s="187" t="s">
        <v>140</v>
      </c>
      <c r="B6" s="188"/>
      <c r="C6" s="188"/>
      <c r="D6" s="189"/>
      <c r="E6" s="164" t="s">
        <v>241</v>
      </c>
      <c r="F6" s="164" t="s">
        <v>242</v>
      </c>
      <c r="G6" s="164" t="s">
        <v>243</v>
      </c>
      <c r="H6" s="164" t="s">
        <v>244</v>
      </c>
      <c r="I6" s="164" t="s">
        <v>250</v>
      </c>
    </row>
    <row r="7" spans="1:9" ht="27" customHeight="1">
      <c r="A7" s="311" t="s">
        <v>141</v>
      </c>
      <c r="B7" s="47" t="s">
        <v>142</v>
      </c>
      <c r="C7" s="48"/>
      <c r="D7" s="96" t="s">
        <v>143</v>
      </c>
      <c r="E7" s="190">
        <v>326925</v>
      </c>
      <c r="F7" s="190">
        <v>354988</v>
      </c>
      <c r="G7" s="190">
        <v>347539</v>
      </c>
      <c r="H7" s="190">
        <v>340345</v>
      </c>
      <c r="I7" s="190">
        <v>353079</v>
      </c>
    </row>
    <row r="8" spans="1:9" ht="27" customHeight="1">
      <c r="A8" s="312"/>
      <c r="B8" s="26"/>
      <c r="C8" s="61" t="s">
        <v>144</v>
      </c>
      <c r="D8" s="97" t="s">
        <v>38</v>
      </c>
      <c r="E8" s="191">
        <v>175473</v>
      </c>
      <c r="F8" s="191">
        <v>174005</v>
      </c>
      <c r="G8" s="191">
        <v>206430</v>
      </c>
      <c r="H8" s="192">
        <v>162751</v>
      </c>
      <c r="I8" s="192">
        <v>211468</v>
      </c>
    </row>
    <row r="9" spans="1:9" ht="27" customHeight="1">
      <c r="A9" s="312"/>
      <c r="B9" s="52" t="s">
        <v>145</v>
      </c>
      <c r="C9" s="53"/>
      <c r="D9" s="98"/>
      <c r="E9" s="193">
        <v>323655</v>
      </c>
      <c r="F9" s="193">
        <v>351950</v>
      </c>
      <c r="G9" s="193">
        <v>345105</v>
      </c>
      <c r="H9" s="194">
        <v>337369</v>
      </c>
      <c r="I9" s="194">
        <v>350241</v>
      </c>
    </row>
    <row r="10" spans="1:9" ht="27" customHeight="1">
      <c r="A10" s="312"/>
      <c r="B10" s="52" t="s">
        <v>146</v>
      </c>
      <c r="C10" s="53"/>
      <c r="D10" s="98"/>
      <c r="E10" s="193">
        <v>3270</v>
      </c>
      <c r="F10" s="193">
        <v>3038</v>
      </c>
      <c r="G10" s="193">
        <v>2434</v>
      </c>
      <c r="H10" s="194">
        <v>2976</v>
      </c>
      <c r="I10" s="194">
        <v>2837</v>
      </c>
    </row>
    <row r="11" spans="1:9" ht="27" customHeight="1">
      <c r="A11" s="312"/>
      <c r="B11" s="52" t="s">
        <v>147</v>
      </c>
      <c r="C11" s="53"/>
      <c r="D11" s="98"/>
      <c r="E11" s="193">
        <v>2295</v>
      </c>
      <c r="F11" s="193">
        <v>2046</v>
      </c>
      <c r="G11" s="193">
        <v>893</v>
      </c>
      <c r="H11" s="194">
        <v>1384</v>
      </c>
      <c r="I11" s="194">
        <v>1097</v>
      </c>
    </row>
    <row r="12" spans="1:9" ht="27" customHeight="1">
      <c r="A12" s="312"/>
      <c r="B12" s="52" t="s">
        <v>148</v>
      </c>
      <c r="C12" s="53"/>
      <c r="D12" s="98"/>
      <c r="E12" s="193">
        <v>975</v>
      </c>
      <c r="F12" s="193">
        <v>992</v>
      </c>
      <c r="G12" s="193">
        <v>1541</v>
      </c>
      <c r="H12" s="194">
        <v>1592</v>
      </c>
      <c r="I12" s="194">
        <v>1740</v>
      </c>
    </row>
    <row r="13" spans="1:9" ht="27" customHeight="1">
      <c r="A13" s="312"/>
      <c r="B13" s="52" t="s">
        <v>149</v>
      </c>
      <c r="C13" s="53"/>
      <c r="D13" s="104"/>
      <c r="E13" s="195">
        <v>261</v>
      </c>
      <c r="F13" s="195">
        <v>17</v>
      </c>
      <c r="G13" s="195">
        <v>549</v>
      </c>
      <c r="H13" s="196">
        <v>51</v>
      </c>
      <c r="I13" s="196">
        <v>148</v>
      </c>
    </row>
    <row r="14" spans="1:9" ht="27" customHeight="1">
      <c r="A14" s="312"/>
      <c r="B14" s="108" t="s">
        <v>150</v>
      </c>
      <c r="C14" s="68"/>
      <c r="D14" s="104"/>
      <c r="E14" s="195">
        <v>24</v>
      </c>
      <c r="F14" s="195">
        <v>439</v>
      </c>
      <c r="G14" s="195">
        <v>0</v>
      </c>
      <c r="H14" s="196">
        <v>0</v>
      </c>
      <c r="I14" s="196">
        <v>0</v>
      </c>
    </row>
    <row r="15" spans="1:9" ht="27" customHeight="1">
      <c r="A15" s="312"/>
      <c r="B15" s="57" t="s">
        <v>151</v>
      </c>
      <c r="C15" s="58"/>
      <c r="D15" s="197"/>
      <c r="E15" s="198">
        <v>785</v>
      </c>
      <c r="F15" s="198">
        <v>460</v>
      </c>
      <c r="G15" s="198">
        <v>552</v>
      </c>
      <c r="H15" s="199">
        <v>56</v>
      </c>
      <c r="I15" s="199">
        <v>152</v>
      </c>
    </row>
    <row r="16" spans="1:9" ht="27" customHeight="1">
      <c r="A16" s="312"/>
      <c r="B16" s="200" t="s">
        <v>152</v>
      </c>
      <c r="C16" s="201"/>
      <c r="D16" s="202" t="s">
        <v>39</v>
      </c>
      <c r="E16" s="203">
        <v>37500</v>
      </c>
      <c r="F16" s="203">
        <v>38091</v>
      </c>
      <c r="G16" s="203">
        <v>37994</v>
      </c>
      <c r="H16" s="281">
        <v>40253</v>
      </c>
      <c r="I16" s="204">
        <v>39354</v>
      </c>
    </row>
    <row r="17" spans="1:9" ht="27" customHeight="1">
      <c r="A17" s="312"/>
      <c r="B17" s="52" t="s">
        <v>153</v>
      </c>
      <c r="C17" s="53"/>
      <c r="D17" s="97" t="s">
        <v>40</v>
      </c>
      <c r="E17" s="193">
        <v>133180</v>
      </c>
      <c r="F17" s="193">
        <v>117333</v>
      </c>
      <c r="G17" s="193">
        <v>104471</v>
      </c>
      <c r="H17" s="282">
        <v>134059</v>
      </c>
      <c r="I17" s="194">
        <v>80663</v>
      </c>
    </row>
    <row r="18" spans="1:9" ht="27" customHeight="1">
      <c r="A18" s="312"/>
      <c r="B18" s="52" t="s">
        <v>154</v>
      </c>
      <c r="C18" s="53"/>
      <c r="D18" s="97" t="s">
        <v>41</v>
      </c>
      <c r="E18" s="193">
        <v>298161</v>
      </c>
      <c r="F18" s="193">
        <v>330350</v>
      </c>
      <c r="G18" s="193">
        <v>349141</v>
      </c>
      <c r="H18" s="282">
        <v>364793</v>
      </c>
      <c r="I18" s="194">
        <v>385678</v>
      </c>
    </row>
    <row r="19" spans="1:9" ht="27" customHeight="1">
      <c r="A19" s="312"/>
      <c r="B19" s="52" t="s">
        <v>155</v>
      </c>
      <c r="C19" s="53"/>
      <c r="D19" s="97" t="s">
        <v>156</v>
      </c>
      <c r="E19" s="193">
        <f>E17+E18-E16</f>
        <v>393841</v>
      </c>
      <c r="F19" s="193">
        <f>F17+F18-F16</f>
        <v>409592</v>
      </c>
      <c r="G19" s="193">
        <f>G17+G18-G16</f>
        <v>415618</v>
      </c>
      <c r="H19" s="193">
        <f>H17+H18-H16</f>
        <v>458599</v>
      </c>
      <c r="I19" s="193">
        <f>I17+I18-I16</f>
        <v>426987</v>
      </c>
    </row>
    <row r="20" spans="1:9" ht="27" customHeight="1">
      <c r="A20" s="312"/>
      <c r="B20" s="52" t="s">
        <v>157</v>
      </c>
      <c r="C20" s="53"/>
      <c r="D20" s="98" t="s">
        <v>158</v>
      </c>
      <c r="E20" s="205">
        <f>E18/E8</f>
        <v>1.6991844899215265</v>
      </c>
      <c r="F20" s="205">
        <f>F18/F8</f>
        <v>1.898508663544151</v>
      </c>
      <c r="G20" s="205">
        <f>G18/G8</f>
        <v>1.691328779731628</v>
      </c>
      <c r="H20" s="205">
        <f>H18/H8</f>
        <v>2.241417871472372</v>
      </c>
      <c r="I20" s="205">
        <f>I18/I8</f>
        <v>1.8238125863014736</v>
      </c>
    </row>
    <row r="21" spans="1:9" ht="27" customHeight="1">
      <c r="A21" s="312"/>
      <c r="B21" s="52" t="s">
        <v>159</v>
      </c>
      <c r="C21" s="53"/>
      <c r="D21" s="98" t="s">
        <v>160</v>
      </c>
      <c r="E21" s="205">
        <f>E19/E8</f>
        <v>2.244453562656363</v>
      </c>
      <c r="F21" s="205">
        <f>F19/F8</f>
        <v>2.35390937042039</v>
      </c>
      <c r="G21" s="205">
        <f>G19/G8</f>
        <v>2.013360461173279</v>
      </c>
      <c r="H21" s="205">
        <f>H19/H8</f>
        <v>2.8177952823638566</v>
      </c>
      <c r="I21" s="205">
        <f>I19/I8</f>
        <v>2.019156562695065</v>
      </c>
    </row>
    <row r="22" spans="1:9" ht="27" customHeight="1">
      <c r="A22" s="312"/>
      <c r="B22" s="52" t="s">
        <v>161</v>
      </c>
      <c r="C22" s="53"/>
      <c r="D22" s="98" t="s">
        <v>162</v>
      </c>
      <c r="E22" s="193">
        <f>E18/E24*1000000</f>
        <v>358812.51459145144</v>
      </c>
      <c r="F22" s="193">
        <f>F18/F24*1000000</f>
        <v>392355.5107925973</v>
      </c>
      <c r="G22" s="193">
        <f>G18/G24*1000000</f>
        <v>414673.5141323997</v>
      </c>
      <c r="H22" s="193">
        <f>H18/H24*1000000</f>
        <v>433263.338424592</v>
      </c>
      <c r="I22" s="193">
        <f>I18/I24*1000000</f>
        <v>458068.37805802136</v>
      </c>
    </row>
    <row r="23" spans="1:9" ht="27" customHeight="1">
      <c r="A23" s="312"/>
      <c r="B23" s="52" t="s">
        <v>163</v>
      </c>
      <c r="C23" s="53"/>
      <c r="D23" s="98" t="s">
        <v>164</v>
      </c>
      <c r="E23" s="193">
        <f>E19/E24*1000000</f>
        <v>473955.6131057107</v>
      </c>
      <c r="F23" s="193">
        <f>F19/F24*1000000</f>
        <v>486470.9501333783</v>
      </c>
      <c r="G23" s="193">
        <f>G19/G24*1000000</f>
        <v>493628.0087319441</v>
      </c>
      <c r="H23" s="193">
        <f>H19/H24*1000000</f>
        <v>544676.3883577246</v>
      </c>
      <c r="I23" s="193">
        <f>I19/I24*1000000</f>
        <v>507130.9292774293</v>
      </c>
    </row>
    <row r="24" spans="1:9" ht="27" customHeight="1">
      <c r="A24" s="312"/>
      <c r="B24" s="206" t="s">
        <v>165</v>
      </c>
      <c r="C24" s="207"/>
      <c r="D24" s="208" t="s">
        <v>166</v>
      </c>
      <c r="E24" s="198">
        <v>830966</v>
      </c>
      <c r="F24" s="198">
        <v>841966</v>
      </c>
      <c r="G24" s="198">
        <f>F24</f>
        <v>841966</v>
      </c>
      <c r="H24" s="199">
        <f>G24</f>
        <v>841966</v>
      </c>
      <c r="I24" s="199">
        <f>H24</f>
        <v>841966</v>
      </c>
    </row>
    <row r="25" spans="1:9" ht="27" customHeight="1">
      <c r="A25" s="312"/>
      <c r="B25" s="11" t="s">
        <v>167</v>
      </c>
      <c r="C25" s="209"/>
      <c r="D25" s="210"/>
      <c r="E25" s="191">
        <v>176599</v>
      </c>
      <c r="F25" s="191">
        <v>183402</v>
      </c>
      <c r="G25" s="191">
        <v>184522</v>
      </c>
      <c r="H25" s="211">
        <v>186685</v>
      </c>
      <c r="I25" s="211">
        <v>189378</v>
      </c>
    </row>
    <row r="26" spans="1:9" ht="27" customHeight="1">
      <c r="A26" s="312"/>
      <c r="B26" s="212" t="s">
        <v>168</v>
      </c>
      <c r="C26" s="213"/>
      <c r="D26" s="214"/>
      <c r="E26" s="215">
        <v>0.825</v>
      </c>
      <c r="F26" s="215">
        <v>0.829</v>
      </c>
      <c r="G26" s="215">
        <v>0.833</v>
      </c>
      <c r="H26" s="216">
        <v>0.84</v>
      </c>
      <c r="I26" s="216">
        <v>0.839</v>
      </c>
    </row>
    <row r="27" spans="1:9" ht="27" customHeight="1">
      <c r="A27" s="312"/>
      <c r="B27" s="212" t="s">
        <v>169</v>
      </c>
      <c r="C27" s="213"/>
      <c r="D27" s="214"/>
      <c r="E27" s="217">
        <v>0.6</v>
      </c>
      <c r="F27" s="217">
        <v>0.5</v>
      </c>
      <c r="G27" s="217">
        <v>0.8</v>
      </c>
      <c r="H27" s="218">
        <v>0.9</v>
      </c>
      <c r="I27" s="218">
        <v>0.9</v>
      </c>
    </row>
    <row r="28" spans="1:9" ht="27" customHeight="1">
      <c r="A28" s="312"/>
      <c r="B28" s="212" t="s">
        <v>170</v>
      </c>
      <c r="C28" s="213"/>
      <c r="D28" s="214"/>
      <c r="E28" s="217">
        <v>95.1</v>
      </c>
      <c r="F28" s="217">
        <v>95.5</v>
      </c>
      <c r="G28" s="217">
        <v>96.7</v>
      </c>
      <c r="H28" s="218">
        <v>96.3</v>
      </c>
      <c r="I28" s="218">
        <v>95.3</v>
      </c>
    </row>
    <row r="29" spans="1:9" ht="27" customHeight="1">
      <c r="A29" s="312"/>
      <c r="B29" s="219" t="s">
        <v>171</v>
      </c>
      <c r="C29" s="220"/>
      <c r="D29" s="221"/>
      <c r="E29" s="222">
        <v>48.7</v>
      </c>
      <c r="F29" s="222">
        <v>45.4</v>
      </c>
      <c r="G29" s="222">
        <v>45.7</v>
      </c>
      <c r="H29" s="227">
        <v>46.3</v>
      </c>
      <c r="I29" s="223">
        <v>46.3</v>
      </c>
    </row>
    <row r="30" spans="1:9" ht="27" customHeight="1">
      <c r="A30" s="312"/>
      <c r="B30" s="311" t="s">
        <v>172</v>
      </c>
      <c r="C30" s="20" t="s">
        <v>173</v>
      </c>
      <c r="D30" s="224"/>
      <c r="E30" s="225" t="s">
        <v>256</v>
      </c>
      <c r="F30" s="225" t="s">
        <v>256</v>
      </c>
      <c r="G30" s="225" t="s">
        <v>257</v>
      </c>
      <c r="H30" s="283" t="s">
        <v>257</v>
      </c>
      <c r="I30" s="226" t="s">
        <v>257</v>
      </c>
    </row>
    <row r="31" spans="1:9" ht="27" customHeight="1">
      <c r="A31" s="312"/>
      <c r="B31" s="312"/>
      <c r="C31" s="212" t="s">
        <v>174</v>
      </c>
      <c r="D31" s="214"/>
      <c r="E31" s="217" t="s">
        <v>256</v>
      </c>
      <c r="F31" s="217" t="s">
        <v>256</v>
      </c>
      <c r="G31" s="217" t="s">
        <v>257</v>
      </c>
      <c r="H31" s="284" t="s">
        <v>257</v>
      </c>
      <c r="I31" s="218" t="s">
        <v>257</v>
      </c>
    </row>
    <row r="32" spans="1:9" ht="27" customHeight="1">
      <c r="A32" s="312"/>
      <c r="B32" s="312"/>
      <c r="C32" s="212" t="s">
        <v>175</v>
      </c>
      <c r="D32" s="214"/>
      <c r="E32" s="217">
        <v>5.4</v>
      </c>
      <c r="F32" s="217">
        <v>4.9</v>
      </c>
      <c r="G32" s="217">
        <v>4.9</v>
      </c>
      <c r="H32" s="284">
        <v>5.2</v>
      </c>
      <c r="I32" s="218">
        <v>5.4</v>
      </c>
    </row>
    <row r="33" spans="1:9" ht="27" customHeight="1">
      <c r="A33" s="313"/>
      <c r="B33" s="313"/>
      <c r="C33" s="219" t="s">
        <v>176</v>
      </c>
      <c r="D33" s="221"/>
      <c r="E33" s="222">
        <v>59.8</v>
      </c>
      <c r="F33" s="222">
        <v>52.8</v>
      </c>
      <c r="G33" s="222">
        <v>36.9</v>
      </c>
      <c r="H33" s="227">
        <v>27.6</v>
      </c>
      <c r="I33" s="227">
        <v>21.9</v>
      </c>
    </row>
    <row r="34" spans="1:9" ht="27" customHeight="1">
      <c r="A34" s="1" t="s">
        <v>254</v>
      </c>
      <c r="B34" s="14"/>
      <c r="C34" s="14"/>
      <c r="D34" s="14"/>
      <c r="E34" s="228"/>
      <c r="F34" s="228"/>
      <c r="G34" s="228"/>
      <c r="H34" s="228"/>
      <c r="I34" s="229"/>
    </row>
    <row r="35" ht="27" customHeight="1">
      <c r="A35" s="27" t="s">
        <v>177</v>
      </c>
    </row>
    <row r="36" ht="13.5">
      <c r="A36" s="230"/>
    </row>
  </sheetData>
  <sheetProtection/>
  <mergeCells count="2">
    <mergeCell ref="A7:A33"/>
    <mergeCell ref="B30:B33"/>
  </mergeCells>
  <printOptions/>
  <pageMargins left="0.31496062992125984" right="0.1968503937007874" top="0.984251968503937" bottom="0.984251968503937" header="0.5118110236220472" footer="0.5118110236220472"/>
  <pageSetup firstPageNumber="2" useFirstPageNumber="1" horizontalDpi="300" verticalDpi="300" orientation="portrait" paperSize="9" scale="85" r:id="rId1"/>
  <headerFooter alignWithMargins="0">
    <oddHeader>&amp;R&amp;"明朝,斜体"&amp;9指定都市－3-2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SheetLayoutView="100" zoomScalePageLayoutView="0" workbookViewId="0" topLeftCell="A1">
      <pane xSplit="5" ySplit="7" topLeftCell="F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23" sqref="D23"/>
    </sheetView>
  </sheetViews>
  <sheetFormatPr defaultColWidth="8.796875" defaultRowHeight="14.25"/>
  <cols>
    <col min="1" max="1" width="3.59765625" style="1" customWidth="1"/>
    <col min="2" max="3" width="1.59765625" style="1" customWidth="1"/>
    <col min="4" max="4" width="22.59765625" style="1" customWidth="1"/>
    <col min="5" max="5" width="10.59765625" style="1" customWidth="1"/>
    <col min="6" max="11" width="13.59765625" style="1" customWidth="1"/>
    <col min="12" max="12" width="13.59765625" style="14" customWidth="1"/>
    <col min="13" max="21" width="13.59765625" style="1" customWidth="1"/>
    <col min="22" max="25" width="12" style="1" customWidth="1"/>
    <col min="26" max="16384" width="9" style="1" customWidth="1"/>
  </cols>
  <sheetData>
    <row r="1" spans="1:7" ht="33.75" customHeight="1">
      <c r="A1" s="70" t="s">
        <v>0</v>
      </c>
      <c r="B1" s="42"/>
      <c r="C1" s="42"/>
      <c r="D1" s="103" t="s">
        <v>262</v>
      </c>
      <c r="E1" s="44"/>
      <c r="F1" s="44"/>
      <c r="G1" s="44"/>
    </row>
    <row r="2" ht="15" customHeight="1"/>
    <row r="3" spans="1:4" ht="15" customHeight="1">
      <c r="A3" s="45" t="s">
        <v>281</v>
      </c>
      <c r="B3" s="45"/>
      <c r="C3" s="45"/>
      <c r="D3" s="45"/>
    </row>
    <row r="4" spans="1:4" ht="15" customHeight="1">
      <c r="A4" s="45"/>
      <c r="B4" s="45"/>
      <c r="C4" s="45"/>
      <c r="D4" s="45"/>
    </row>
    <row r="5" spans="1:15" ht="15.75" customHeight="1">
      <c r="A5" s="37" t="s">
        <v>251</v>
      </c>
      <c r="B5" s="37"/>
      <c r="C5" s="37"/>
      <c r="D5" s="37"/>
      <c r="K5" s="46"/>
      <c r="O5" s="46" t="s">
        <v>44</v>
      </c>
    </row>
    <row r="6" spans="1:15" ht="15.75" customHeight="1">
      <c r="A6" s="320" t="s">
        <v>45</v>
      </c>
      <c r="B6" s="321"/>
      <c r="C6" s="321"/>
      <c r="D6" s="321"/>
      <c r="E6" s="322"/>
      <c r="F6" s="361" t="s">
        <v>264</v>
      </c>
      <c r="G6" s="351"/>
      <c r="H6" s="361" t="s">
        <v>265</v>
      </c>
      <c r="I6" s="351"/>
      <c r="J6" s="350"/>
      <c r="K6" s="351"/>
      <c r="L6" s="350"/>
      <c r="M6" s="351"/>
      <c r="N6" s="350"/>
      <c r="O6" s="351"/>
    </row>
    <row r="7" spans="1:15" ht="15.75" customHeight="1">
      <c r="A7" s="323"/>
      <c r="B7" s="324"/>
      <c r="C7" s="324"/>
      <c r="D7" s="324"/>
      <c r="E7" s="325"/>
      <c r="F7" s="172" t="s">
        <v>252</v>
      </c>
      <c r="G7" s="51" t="s">
        <v>1</v>
      </c>
      <c r="H7" s="172" t="s">
        <v>252</v>
      </c>
      <c r="I7" s="51" t="s">
        <v>1</v>
      </c>
      <c r="J7" s="172" t="s">
        <v>252</v>
      </c>
      <c r="K7" s="51" t="s">
        <v>1</v>
      </c>
      <c r="L7" s="172" t="s">
        <v>252</v>
      </c>
      <c r="M7" s="51" t="s">
        <v>1</v>
      </c>
      <c r="N7" s="172" t="s">
        <v>252</v>
      </c>
      <c r="O7" s="51" t="s">
        <v>1</v>
      </c>
    </row>
    <row r="8" spans="1:25" ht="15.75" customHeight="1">
      <c r="A8" s="326" t="s">
        <v>83</v>
      </c>
      <c r="B8" s="47" t="s">
        <v>46</v>
      </c>
      <c r="C8" s="48"/>
      <c r="D8" s="48"/>
      <c r="E8" s="96" t="s">
        <v>37</v>
      </c>
      <c r="F8" s="363">
        <v>16576</v>
      </c>
      <c r="G8" s="149">
        <v>16022</v>
      </c>
      <c r="H8" s="109">
        <v>28769</v>
      </c>
      <c r="I8" s="110">
        <v>23922</v>
      </c>
      <c r="J8" s="109"/>
      <c r="K8" s="111"/>
      <c r="L8" s="109"/>
      <c r="M8" s="110"/>
      <c r="N8" s="109"/>
      <c r="O8" s="111"/>
      <c r="P8" s="71"/>
      <c r="Q8" s="71"/>
      <c r="R8" s="71"/>
      <c r="S8" s="71"/>
      <c r="T8" s="71"/>
      <c r="U8" s="71"/>
      <c r="V8" s="71"/>
      <c r="W8" s="71"/>
      <c r="X8" s="71"/>
      <c r="Y8" s="71"/>
    </row>
    <row r="9" spans="1:25" ht="15.75" customHeight="1">
      <c r="A9" s="327"/>
      <c r="B9" s="14"/>
      <c r="C9" s="61" t="s">
        <v>47</v>
      </c>
      <c r="D9" s="53"/>
      <c r="E9" s="97" t="s">
        <v>38</v>
      </c>
      <c r="F9" s="155">
        <v>16574</v>
      </c>
      <c r="G9" s="145">
        <v>16020</v>
      </c>
      <c r="H9" s="112">
        <v>28308</v>
      </c>
      <c r="I9" s="114">
        <v>23894</v>
      </c>
      <c r="J9" s="112"/>
      <c r="K9" s="115"/>
      <c r="L9" s="112"/>
      <c r="M9" s="114"/>
      <c r="N9" s="112"/>
      <c r="O9" s="115"/>
      <c r="P9" s="71"/>
      <c r="Q9" s="71"/>
      <c r="R9" s="71"/>
      <c r="S9" s="71"/>
      <c r="T9" s="71"/>
      <c r="U9" s="71"/>
      <c r="V9" s="71"/>
      <c r="W9" s="71"/>
      <c r="X9" s="71"/>
      <c r="Y9" s="71"/>
    </row>
    <row r="10" spans="1:25" ht="15.75" customHeight="1">
      <c r="A10" s="327"/>
      <c r="B10" s="11"/>
      <c r="C10" s="61" t="s">
        <v>48</v>
      </c>
      <c r="D10" s="53"/>
      <c r="E10" s="97" t="s">
        <v>39</v>
      </c>
      <c r="F10" s="155">
        <v>2</v>
      </c>
      <c r="G10" s="145">
        <v>2</v>
      </c>
      <c r="H10" s="112">
        <v>461</v>
      </c>
      <c r="I10" s="114">
        <v>28</v>
      </c>
      <c r="J10" s="116"/>
      <c r="K10" s="117"/>
      <c r="L10" s="112"/>
      <c r="M10" s="114"/>
      <c r="N10" s="112"/>
      <c r="O10" s="115"/>
      <c r="P10" s="71"/>
      <c r="Q10" s="71"/>
      <c r="R10" s="71"/>
      <c r="S10" s="71"/>
      <c r="T10" s="71"/>
      <c r="U10" s="71"/>
      <c r="V10" s="71"/>
      <c r="W10" s="71"/>
      <c r="X10" s="71"/>
      <c r="Y10" s="71"/>
    </row>
    <row r="11" spans="1:25" ht="15.75" customHeight="1">
      <c r="A11" s="327"/>
      <c r="B11" s="66" t="s">
        <v>49</v>
      </c>
      <c r="C11" s="67"/>
      <c r="D11" s="67"/>
      <c r="E11" s="99" t="s">
        <v>40</v>
      </c>
      <c r="F11" s="158">
        <v>16860</v>
      </c>
      <c r="G11" s="144">
        <v>15335</v>
      </c>
      <c r="H11" s="118">
        <v>27510</v>
      </c>
      <c r="I11" s="120">
        <v>22532</v>
      </c>
      <c r="J11" s="118"/>
      <c r="K11" s="121"/>
      <c r="L11" s="118"/>
      <c r="M11" s="120"/>
      <c r="N11" s="118"/>
      <c r="O11" s="121"/>
      <c r="P11" s="71"/>
      <c r="Q11" s="71"/>
      <c r="R11" s="71"/>
      <c r="S11" s="71"/>
      <c r="T11" s="71"/>
      <c r="U11" s="71"/>
      <c r="V11" s="71"/>
      <c r="W11" s="71"/>
      <c r="X11" s="71"/>
      <c r="Y11" s="71"/>
    </row>
    <row r="12" spans="1:25" ht="15.75" customHeight="1">
      <c r="A12" s="327"/>
      <c r="B12" s="8"/>
      <c r="C12" s="61" t="s">
        <v>50</v>
      </c>
      <c r="D12" s="53"/>
      <c r="E12" s="97" t="s">
        <v>41</v>
      </c>
      <c r="F12" s="155">
        <v>15094</v>
      </c>
      <c r="G12" s="145">
        <v>15294</v>
      </c>
      <c r="H12" s="118">
        <v>26897</v>
      </c>
      <c r="I12" s="114">
        <v>22495</v>
      </c>
      <c r="J12" s="118"/>
      <c r="K12" s="115"/>
      <c r="L12" s="112"/>
      <c r="M12" s="114"/>
      <c r="N12" s="112"/>
      <c r="O12" s="115"/>
      <c r="P12" s="71"/>
      <c r="Q12" s="71"/>
      <c r="R12" s="71"/>
      <c r="S12" s="71"/>
      <c r="T12" s="71"/>
      <c r="U12" s="71"/>
      <c r="V12" s="71"/>
      <c r="W12" s="71"/>
      <c r="X12" s="71"/>
      <c r="Y12" s="71"/>
    </row>
    <row r="13" spans="1:25" ht="15.75" customHeight="1">
      <c r="A13" s="327"/>
      <c r="B13" s="14"/>
      <c r="C13" s="50" t="s">
        <v>51</v>
      </c>
      <c r="D13" s="68"/>
      <c r="E13" s="100" t="s">
        <v>42</v>
      </c>
      <c r="F13" s="154">
        <v>1766</v>
      </c>
      <c r="G13" s="145">
        <v>41</v>
      </c>
      <c r="H13" s="116">
        <v>613</v>
      </c>
      <c r="I13" s="117">
        <v>37</v>
      </c>
      <c r="J13" s="116"/>
      <c r="K13" s="117"/>
      <c r="L13" s="122"/>
      <c r="M13" s="124"/>
      <c r="N13" s="122"/>
      <c r="O13" s="125"/>
      <c r="P13" s="71"/>
      <c r="Q13" s="71"/>
      <c r="R13" s="71"/>
      <c r="S13" s="71"/>
      <c r="T13" s="71"/>
      <c r="U13" s="71"/>
      <c r="V13" s="71"/>
      <c r="W13" s="71"/>
      <c r="X13" s="71"/>
      <c r="Y13" s="71"/>
    </row>
    <row r="14" spans="1:25" ht="15.75" customHeight="1">
      <c r="A14" s="327"/>
      <c r="B14" s="52" t="s">
        <v>52</v>
      </c>
      <c r="C14" s="53"/>
      <c r="D14" s="53"/>
      <c r="E14" s="97" t="s">
        <v>266</v>
      </c>
      <c r="F14" s="155">
        <f>F9-F12</f>
        <v>1480</v>
      </c>
      <c r="G14" s="145">
        <f aca="true" t="shared" si="0" ref="F14:P15">G9-G12</f>
        <v>726</v>
      </c>
      <c r="H14" s="155">
        <f t="shared" si="0"/>
        <v>1411</v>
      </c>
      <c r="I14" s="145">
        <f t="shared" si="0"/>
        <v>1399</v>
      </c>
      <c r="J14" s="155">
        <f t="shared" si="0"/>
        <v>0</v>
      </c>
      <c r="K14" s="145">
        <f t="shared" si="0"/>
        <v>0</v>
      </c>
      <c r="L14" s="155">
        <f t="shared" si="0"/>
        <v>0</v>
      </c>
      <c r="M14" s="145">
        <f t="shared" si="0"/>
        <v>0</v>
      </c>
      <c r="N14" s="155">
        <f t="shared" si="0"/>
        <v>0</v>
      </c>
      <c r="O14" s="145">
        <f t="shared" si="0"/>
        <v>0</v>
      </c>
      <c r="P14" s="71"/>
      <c r="Q14" s="71"/>
      <c r="R14" s="71"/>
      <c r="S14" s="71"/>
      <c r="T14" s="71"/>
      <c r="U14" s="71"/>
      <c r="V14" s="71"/>
      <c r="W14" s="71"/>
      <c r="X14" s="71"/>
      <c r="Y14" s="71"/>
    </row>
    <row r="15" spans="1:25" ht="15.75" customHeight="1">
      <c r="A15" s="327"/>
      <c r="B15" s="52" t="s">
        <v>53</v>
      </c>
      <c r="C15" s="53"/>
      <c r="D15" s="53"/>
      <c r="E15" s="97" t="s">
        <v>267</v>
      </c>
      <c r="F15" s="155">
        <f t="shared" si="0"/>
        <v>-1764</v>
      </c>
      <c r="G15" s="145">
        <f t="shared" si="0"/>
        <v>-39</v>
      </c>
      <c r="H15" s="155">
        <f t="shared" si="0"/>
        <v>-152</v>
      </c>
      <c r="I15" s="145">
        <f t="shared" si="0"/>
        <v>-9</v>
      </c>
      <c r="J15" s="155">
        <f t="shared" si="0"/>
        <v>0</v>
      </c>
      <c r="K15" s="145">
        <f t="shared" si="0"/>
        <v>0</v>
      </c>
      <c r="L15" s="155">
        <f t="shared" si="0"/>
        <v>0</v>
      </c>
      <c r="M15" s="145">
        <f t="shared" si="0"/>
        <v>0</v>
      </c>
      <c r="N15" s="155">
        <f t="shared" si="0"/>
        <v>0</v>
      </c>
      <c r="O15" s="145">
        <f t="shared" si="0"/>
        <v>0</v>
      </c>
      <c r="P15" s="71"/>
      <c r="Q15" s="71"/>
      <c r="R15" s="71"/>
      <c r="S15" s="71"/>
      <c r="T15" s="71"/>
      <c r="U15" s="71"/>
      <c r="V15" s="71"/>
      <c r="W15" s="71"/>
      <c r="X15" s="71"/>
      <c r="Y15" s="71"/>
    </row>
    <row r="16" spans="1:25" ht="15.75" customHeight="1">
      <c r="A16" s="327"/>
      <c r="B16" s="52" t="s">
        <v>54</v>
      </c>
      <c r="C16" s="53"/>
      <c r="D16" s="53"/>
      <c r="E16" s="97" t="s">
        <v>268</v>
      </c>
      <c r="F16" s="155">
        <f aca="true" t="shared" si="1" ref="F16:O16">F8-F11</f>
        <v>-284</v>
      </c>
      <c r="G16" s="145">
        <f t="shared" si="1"/>
        <v>687</v>
      </c>
      <c r="H16" s="155">
        <f t="shared" si="1"/>
        <v>1259</v>
      </c>
      <c r="I16" s="145">
        <f t="shared" si="1"/>
        <v>1390</v>
      </c>
      <c r="J16" s="155">
        <f t="shared" si="1"/>
        <v>0</v>
      </c>
      <c r="K16" s="145">
        <f t="shared" si="1"/>
        <v>0</v>
      </c>
      <c r="L16" s="155">
        <f t="shared" si="1"/>
        <v>0</v>
      </c>
      <c r="M16" s="145">
        <f t="shared" si="1"/>
        <v>0</v>
      </c>
      <c r="N16" s="155">
        <f t="shared" si="1"/>
        <v>0</v>
      </c>
      <c r="O16" s="145">
        <f t="shared" si="1"/>
        <v>0</v>
      </c>
      <c r="P16" s="71"/>
      <c r="Q16" s="71"/>
      <c r="R16" s="71"/>
      <c r="S16" s="71"/>
      <c r="T16" s="71"/>
      <c r="U16" s="71"/>
      <c r="V16" s="71"/>
      <c r="W16" s="71"/>
      <c r="X16" s="71"/>
      <c r="Y16" s="71"/>
    </row>
    <row r="17" spans="1:25" ht="15.75" customHeight="1">
      <c r="A17" s="327"/>
      <c r="B17" s="52" t="s">
        <v>55</v>
      </c>
      <c r="C17" s="53"/>
      <c r="D17" s="53"/>
      <c r="E17" s="43"/>
      <c r="F17" s="232"/>
      <c r="G17" s="233"/>
      <c r="H17" s="116">
        <v>5315</v>
      </c>
      <c r="I17" s="117">
        <v>6574</v>
      </c>
      <c r="J17" s="112"/>
      <c r="K17" s="115"/>
      <c r="L17" s="112"/>
      <c r="M17" s="114"/>
      <c r="N17" s="116"/>
      <c r="O17" s="126"/>
      <c r="P17" s="71"/>
      <c r="Q17" s="71"/>
      <c r="R17" s="71"/>
      <c r="S17" s="71"/>
      <c r="T17" s="71"/>
      <c r="U17" s="71"/>
      <c r="V17" s="71"/>
      <c r="W17" s="71"/>
      <c r="X17" s="71"/>
      <c r="Y17" s="71"/>
    </row>
    <row r="18" spans="1:25" ht="15.75" customHeight="1">
      <c r="A18" s="328"/>
      <c r="B18" s="59" t="s">
        <v>56</v>
      </c>
      <c r="C18" s="37"/>
      <c r="D18" s="37"/>
      <c r="E18" s="15"/>
      <c r="F18" s="156"/>
      <c r="G18" s="160"/>
      <c r="H18" s="127">
        <v>0</v>
      </c>
      <c r="I18" s="128">
        <v>0</v>
      </c>
      <c r="J18" s="127"/>
      <c r="K18" s="128"/>
      <c r="L18" s="127"/>
      <c r="M18" s="128"/>
      <c r="N18" s="127"/>
      <c r="O18" s="129"/>
      <c r="P18" s="71"/>
      <c r="Q18" s="71"/>
      <c r="R18" s="71"/>
      <c r="S18" s="71"/>
      <c r="T18" s="71"/>
      <c r="U18" s="71"/>
      <c r="V18" s="71"/>
      <c r="W18" s="71"/>
      <c r="X18" s="71"/>
      <c r="Y18" s="71"/>
    </row>
    <row r="19" spans="1:25" ht="15.75" customHeight="1">
      <c r="A19" s="327" t="s">
        <v>84</v>
      </c>
      <c r="B19" s="66" t="s">
        <v>57</v>
      </c>
      <c r="C19" s="69"/>
      <c r="D19" s="69"/>
      <c r="E19" s="101"/>
      <c r="F19" s="157">
        <v>3091</v>
      </c>
      <c r="G19" s="149">
        <v>2463</v>
      </c>
      <c r="H19" s="130">
        <v>18846</v>
      </c>
      <c r="I19" s="132">
        <v>17791</v>
      </c>
      <c r="J19" s="130"/>
      <c r="K19" s="133"/>
      <c r="L19" s="130"/>
      <c r="M19" s="132"/>
      <c r="N19" s="130"/>
      <c r="O19" s="133"/>
      <c r="P19" s="71"/>
      <c r="Q19" s="71"/>
      <c r="R19" s="71"/>
      <c r="S19" s="71"/>
      <c r="T19" s="71"/>
      <c r="U19" s="71"/>
      <c r="V19" s="71"/>
      <c r="W19" s="71"/>
      <c r="X19" s="71"/>
      <c r="Y19" s="71"/>
    </row>
    <row r="20" spans="1:25" ht="15.75" customHeight="1">
      <c r="A20" s="327"/>
      <c r="B20" s="13"/>
      <c r="C20" s="61" t="s">
        <v>58</v>
      </c>
      <c r="D20" s="53"/>
      <c r="E20" s="97"/>
      <c r="F20" s="155">
        <v>2013</v>
      </c>
      <c r="G20" s="145">
        <v>1516</v>
      </c>
      <c r="H20" s="112">
        <v>11489</v>
      </c>
      <c r="I20" s="114">
        <v>11058</v>
      </c>
      <c r="J20" s="112"/>
      <c r="K20" s="117"/>
      <c r="L20" s="112"/>
      <c r="M20" s="114"/>
      <c r="N20" s="112"/>
      <c r="O20" s="115"/>
      <c r="P20" s="71"/>
      <c r="Q20" s="71"/>
      <c r="R20" s="71"/>
      <c r="S20" s="71"/>
      <c r="T20" s="71"/>
      <c r="U20" s="71"/>
      <c r="V20" s="71"/>
      <c r="W20" s="71"/>
      <c r="X20" s="71"/>
      <c r="Y20" s="71"/>
    </row>
    <row r="21" spans="1:25" ht="15.75" customHeight="1">
      <c r="A21" s="327"/>
      <c r="B21" s="26" t="s">
        <v>59</v>
      </c>
      <c r="C21" s="67"/>
      <c r="D21" s="67"/>
      <c r="E21" s="99" t="s">
        <v>269</v>
      </c>
      <c r="F21" s="158">
        <v>3091</v>
      </c>
      <c r="G21" s="144">
        <v>2463</v>
      </c>
      <c r="H21" s="118">
        <v>18846</v>
      </c>
      <c r="I21" s="120">
        <v>17791</v>
      </c>
      <c r="J21" s="118"/>
      <c r="K21" s="121"/>
      <c r="L21" s="118"/>
      <c r="M21" s="120"/>
      <c r="N21" s="118"/>
      <c r="O21" s="121"/>
      <c r="P21" s="71"/>
      <c r="Q21" s="71"/>
      <c r="R21" s="71"/>
      <c r="S21" s="71"/>
      <c r="T21" s="71"/>
      <c r="U21" s="71"/>
      <c r="V21" s="71"/>
      <c r="W21" s="71"/>
      <c r="X21" s="71"/>
      <c r="Y21" s="71"/>
    </row>
    <row r="22" spans="1:25" ht="15.75" customHeight="1">
      <c r="A22" s="327"/>
      <c r="B22" s="66" t="s">
        <v>60</v>
      </c>
      <c r="C22" s="69"/>
      <c r="D22" s="69"/>
      <c r="E22" s="101" t="s">
        <v>282</v>
      </c>
      <c r="F22" s="157">
        <f>7925-1</f>
        <v>7924</v>
      </c>
      <c r="G22" s="150">
        <v>6473</v>
      </c>
      <c r="H22" s="130">
        <v>28757</v>
      </c>
      <c r="I22" s="132">
        <v>27728</v>
      </c>
      <c r="J22" s="130"/>
      <c r="K22" s="133"/>
      <c r="L22" s="130"/>
      <c r="M22" s="132"/>
      <c r="N22" s="130"/>
      <c r="O22" s="133"/>
      <c r="P22" s="71"/>
      <c r="Q22" s="71"/>
      <c r="R22" s="71"/>
      <c r="S22" s="71"/>
      <c r="T22" s="71"/>
      <c r="U22" s="71"/>
      <c r="V22" s="71"/>
      <c r="W22" s="71"/>
      <c r="X22" s="71"/>
      <c r="Y22" s="71"/>
    </row>
    <row r="23" spans="1:25" ht="15.75" customHeight="1">
      <c r="A23" s="327"/>
      <c r="B23" s="8" t="s">
        <v>61</v>
      </c>
      <c r="C23" s="50" t="s">
        <v>62</v>
      </c>
      <c r="D23" s="68"/>
      <c r="E23" s="100"/>
      <c r="F23" s="154">
        <v>2105</v>
      </c>
      <c r="G23" s="145">
        <v>2009</v>
      </c>
      <c r="H23" s="122">
        <v>14977</v>
      </c>
      <c r="I23" s="124">
        <v>14114</v>
      </c>
      <c r="J23" s="122"/>
      <c r="K23" s="125"/>
      <c r="L23" s="122"/>
      <c r="M23" s="124"/>
      <c r="N23" s="122"/>
      <c r="O23" s="125"/>
      <c r="P23" s="71"/>
      <c r="Q23" s="71"/>
      <c r="R23" s="71"/>
      <c r="S23" s="71"/>
      <c r="T23" s="71"/>
      <c r="U23" s="71"/>
      <c r="V23" s="71"/>
      <c r="W23" s="71"/>
      <c r="X23" s="71"/>
      <c r="Y23" s="71"/>
    </row>
    <row r="24" spans="1:25" ht="15.75" customHeight="1">
      <c r="A24" s="327"/>
      <c r="B24" s="52" t="s">
        <v>283</v>
      </c>
      <c r="C24" s="53"/>
      <c r="D24" s="53"/>
      <c r="E24" s="97" t="s">
        <v>284</v>
      </c>
      <c r="F24" s="155">
        <f>F21-F22</f>
        <v>-4833</v>
      </c>
      <c r="G24" s="145">
        <f aca="true" t="shared" si="2" ref="G24:O24">G21-G22</f>
        <v>-4010</v>
      </c>
      <c r="H24" s="155">
        <f t="shared" si="2"/>
        <v>-9911</v>
      </c>
      <c r="I24" s="145">
        <f t="shared" si="2"/>
        <v>-9937</v>
      </c>
      <c r="J24" s="155">
        <f t="shared" si="2"/>
        <v>0</v>
      </c>
      <c r="K24" s="145">
        <f t="shared" si="2"/>
        <v>0</v>
      </c>
      <c r="L24" s="155">
        <f t="shared" si="2"/>
        <v>0</v>
      </c>
      <c r="M24" s="145">
        <f t="shared" si="2"/>
        <v>0</v>
      </c>
      <c r="N24" s="155">
        <f t="shared" si="2"/>
        <v>0</v>
      </c>
      <c r="O24" s="145">
        <f t="shared" si="2"/>
        <v>0</v>
      </c>
      <c r="P24" s="71"/>
      <c r="Q24" s="71"/>
      <c r="R24" s="71"/>
      <c r="S24" s="71"/>
      <c r="T24" s="71"/>
      <c r="U24" s="71"/>
      <c r="V24" s="71"/>
      <c r="W24" s="71"/>
      <c r="X24" s="71"/>
      <c r="Y24" s="71"/>
    </row>
    <row r="25" spans="1:25" ht="15.75" customHeight="1">
      <c r="A25" s="327"/>
      <c r="B25" s="108" t="s">
        <v>63</v>
      </c>
      <c r="C25" s="68"/>
      <c r="D25" s="68"/>
      <c r="E25" s="329" t="s">
        <v>285</v>
      </c>
      <c r="F25" s="348">
        <v>4833</v>
      </c>
      <c r="G25" s="331">
        <v>4010</v>
      </c>
      <c r="H25" s="335">
        <v>9911</v>
      </c>
      <c r="I25" s="331">
        <v>9592</v>
      </c>
      <c r="J25" s="335"/>
      <c r="K25" s="331"/>
      <c r="L25" s="335"/>
      <c r="M25" s="331"/>
      <c r="N25" s="335"/>
      <c r="O25" s="331"/>
      <c r="P25" s="71"/>
      <c r="Q25" s="71"/>
      <c r="R25" s="71"/>
      <c r="S25" s="71"/>
      <c r="T25" s="71"/>
      <c r="U25" s="71"/>
      <c r="V25" s="71"/>
      <c r="W25" s="71"/>
      <c r="X25" s="71"/>
      <c r="Y25" s="71"/>
    </row>
    <row r="26" spans="1:25" ht="15.75" customHeight="1">
      <c r="A26" s="327"/>
      <c r="B26" s="26" t="s">
        <v>64</v>
      </c>
      <c r="C26" s="67"/>
      <c r="D26" s="67"/>
      <c r="E26" s="330"/>
      <c r="F26" s="349"/>
      <c r="G26" s="332"/>
      <c r="H26" s="336"/>
      <c r="I26" s="332"/>
      <c r="J26" s="336"/>
      <c r="K26" s="332"/>
      <c r="L26" s="336"/>
      <c r="M26" s="332"/>
      <c r="N26" s="336"/>
      <c r="O26" s="332"/>
      <c r="P26" s="71"/>
      <c r="Q26" s="71"/>
      <c r="R26" s="71"/>
      <c r="S26" s="71"/>
      <c r="T26" s="71"/>
      <c r="U26" s="71"/>
      <c r="V26" s="71"/>
      <c r="W26" s="71"/>
      <c r="X26" s="71"/>
      <c r="Y26" s="71"/>
    </row>
    <row r="27" spans="1:25" ht="15.75" customHeight="1">
      <c r="A27" s="328"/>
      <c r="B27" s="59" t="s">
        <v>286</v>
      </c>
      <c r="C27" s="37"/>
      <c r="D27" s="37"/>
      <c r="E27" s="102" t="s">
        <v>287</v>
      </c>
      <c r="F27" s="159">
        <f>F24+F25</f>
        <v>0</v>
      </c>
      <c r="G27" s="146">
        <f aca="true" t="shared" si="3" ref="G27:O27">G24+G25</f>
        <v>0</v>
      </c>
      <c r="H27" s="159">
        <f t="shared" si="3"/>
        <v>0</v>
      </c>
      <c r="I27" s="146">
        <f t="shared" si="3"/>
        <v>-345</v>
      </c>
      <c r="J27" s="159">
        <f t="shared" si="3"/>
        <v>0</v>
      </c>
      <c r="K27" s="146">
        <f t="shared" si="3"/>
        <v>0</v>
      </c>
      <c r="L27" s="159">
        <f t="shared" si="3"/>
        <v>0</v>
      </c>
      <c r="M27" s="146">
        <f t="shared" si="3"/>
        <v>0</v>
      </c>
      <c r="N27" s="159">
        <f t="shared" si="3"/>
        <v>0</v>
      </c>
      <c r="O27" s="146">
        <f t="shared" si="3"/>
        <v>0</v>
      </c>
      <c r="P27" s="71"/>
      <c r="Q27" s="71"/>
      <c r="R27" s="71"/>
      <c r="S27" s="71"/>
      <c r="T27" s="71"/>
      <c r="U27" s="71"/>
      <c r="V27" s="71"/>
      <c r="W27" s="71"/>
      <c r="X27" s="71"/>
      <c r="Y27" s="71"/>
    </row>
    <row r="28" spans="1:25" ht="15.75" customHeight="1">
      <c r="A28" s="27"/>
      <c r="F28" s="71"/>
      <c r="G28" s="71"/>
      <c r="H28" s="71"/>
      <c r="I28" s="71"/>
      <c r="J28" s="71"/>
      <c r="K28" s="71"/>
      <c r="L28" s="72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</row>
    <row r="29" spans="1:25" ht="15.75" customHeight="1">
      <c r="A29" s="37"/>
      <c r="F29" s="71"/>
      <c r="G29" s="71"/>
      <c r="H29" s="71"/>
      <c r="I29" s="71"/>
      <c r="J29" s="73"/>
      <c r="K29" s="73"/>
      <c r="L29" s="72"/>
      <c r="M29" s="71"/>
      <c r="N29" s="71"/>
      <c r="O29" s="73" t="s">
        <v>288</v>
      </c>
      <c r="P29" s="71"/>
      <c r="Q29" s="71"/>
      <c r="R29" s="71"/>
      <c r="S29" s="71"/>
      <c r="T29" s="71"/>
      <c r="U29" s="71"/>
      <c r="V29" s="71"/>
      <c r="W29" s="71"/>
      <c r="X29" s="71"/>
      <c r="Y29" s="73"/>
    </row>
    <row r="30" spans="1:25" ht="15.75" customHeight="1">
      <c r="A30" s="342" t="s">
        <v>65</v>
      </c>
      <c r="B30" s="343"/>
      <c r="C30" s="343"/>
      <c r="D30" s="343"/>
      <c r="E30" s="344"/>
      <c r="F30" s="352"/>
      <c r="G30" s="353"/>
      <c r="H30" s="352"/>
      <c r="I30" s="353"/>
      <c r="J30" s="352"/>
      <c r="K30" s="353"/>
      <c r="L30" s="352"/>
      <c r="M30" s="353"/>
      <c r="N30" s="352"/>
      <c r="O30" s="353"/>
      <c r="P30" s="143"/>
      <c r="Q30" s="72"/>
      <c r="R30" s="143"/>
      <c r="S30" s="72"/>
      <c r="T30" s="143"/>
      <c r="U30" s="72"/>
      <c r="V30" s="143"/>
      <c r="W30" s="72"/>
      <c r="X30" s="143"/>
      <c r="Y30" s="72"/>
    </row>
    <row r="31" spans="1:25" ht="15.75" customHeight="1">
      <c r="A31" s="345"/>
      <c r="B31" s="346"/>
      <c r="C31" s="346"/>
      <c r="D31" s="346"/>
      <c r="E31" s="347"/>
      <c r="F31" s="172" t="s">
        <v>252</v>
      </c>
      <c r="G31" s="51" t="s">
        <v>1</v>
      </c>
      <c r="H31" s="172" t="s">
        <v>252</v>
      </c>
      <c r="I31" s="51" t="s">
        <v>1</v>
      </c>
      <c r="J31" s="172" t="s">
        <v>252</v>
      </c>
      <c r="K31" s="51" t="s">
        <v>1</v>
      </c>
      <c r="L31" s="172" t="s">
        <v>252</v>
      </c>
      <c r="M31" s="51" t="s">
        <v>1</v>
      </c>
      <c r="N31" s="172" t="s">
        <v>252</v>
      </c>
      <c r="O31" s="231" t="s">
        <v>1</v>
      </c>
      <c r="P31" s="141"/>
      <c r="Q31" s="141"/>
      <c r="R31" s="141"/>
      <c r="S31" s="141"/>
      <c r="T31" s="141"/>
      <c r="U31" s="141"/>
      <c r="V31" s="141"/>
      <c r="W31" s="141"/>
      <c r="X31" s="141"/>
      <c r="Y31" s="141"/>
    </row>
    <row r="32" spans="1:25" ht="15.75" customHeight="1">
      <c r="A32" s="326" t="s">
        <v>85</v>
      </c>
      <c r="B32" s="47" t="s">
        <v>46</v>
      </c>
      <c r="C32" s="48"/>
      <c r="D32" s="48"/>
      <c r="E32" s="16" t="s">
        <v>37</v>
      </c>
      <c r="F32" s="130"/>
      <c r="G32" s="131"/>
      <c r="H32" s="109"/>
      <c r="I32" s="110"/>
      <c r="J32" s="109"/>
      <c r="K32" s="111"/>
      <c r="L32" s="130"/>
      <c r="M32" s="131"/>
      <c r="N32" s="109"/>
      <c r="O32" s="149"/>
      <c r="P32" s="131"/>
      <c r="Q32" s="131"/>
      <c r="R32" s="131"/>
      <c r="S32" s="131"/>
      <c r="T32" s="142"/>
      <c r="U32" s="142"/>
      <c r="V32" s="131"/>
      <c r="W32" s="131"/>
      <c r="X32" s="142"/>
      <c r="Y32" s="142"/>
    </row>
    <row r="33" spans="1:25" ht="15.75" customHeight="1">
      <c r="A33" s="333"/>
      <c r="B33" s="14"/>
      <c r="C33" s="50" t="s">
        <v>66</v>
      </c>
      <c r="D33" s="68"/>
      <c r="E33" s="104"/>
      <c r="F33" s="122"/>
      <c r="G33" s="123"/>
      <c r="H33" s="122"/>
      <c r="I33" s="124"/>
      <c r="J33" s="122"/>
      <c r="K33" s="125"/>
      <c r="L33" s="122"/>
      <c r="M33" s="123"/>
      <c r="N33" s="122"/>
      <c r="O33" s="134"/>
      <c r="P33" s="131"/>
      <c r="Q33" s="131"/>
      <c r="R33" s="131"/>
      <c r="S33" s="131"/>
      <c r="T33" s="142"/>
      <c r="U33" s="142"/>
      <c r="V33" s="131"/>
      <c r="W33" s="131"/>
      <c r="X33" s="142"/>
      <c r="Y33" s="142"/>
    </row>
    <row r="34" spans="1:25" ht="15.75" customHeight="1">
      <c r="A34" s="333"/>
      <c r="B34" s="14"/>
      <c r="C34" s="12"/>
      <c r="D34" s="61" t="s">
        <v>67</v>
      </c>
      <c r="E34" s="98"/>
      <c r="F34" s="112"/>
      <c r="G34" s="113"/>
      <c r="H34" s="112"/>
      <c r="I34" s="114"/>
      <c r="J34" s="112"/>
      <c r="K34" s="115"/>
      <c r="L34" s="112"/>
      <c r="M34" s="113"/>
      <c r="N34" s="112"/>
      <c r="O34" s="145"/>
      <c r="P34" s="131"/>
      <c r="Q34" s="131"/>
      <c r="R34" s="131"/>
      <c r="S34" s="131"/>
      <c r="T34" s="142"/>
      <c r="U34" s="142"/>
      <c r="V34" s="131"/>
      <c r="W34" s="131"/>
      <c r="X34" s="142"/>
      <c r="Y34" s="142"/>
    </row>
    <row r="35" spans="1:25" ht="15.75" customHeight="1">
      <c r="A35" s="333"/>
      <c r="B35" s="11"/>
      <c r="C35" s="31" t="s">
        <v>68</v>
      </c>
      <c r="D35" s="67"/>
      <c r="E35" s="105"/>
      <c r="F35" s="118"/>
      <c r="G35" s="119"/>
      <c r="H35" s="118"/>
      <c r="I35" s="120"/>
      <c r="J35" s="139"/>
      <c r="K35" s="140"/>
      <c r="L35" s="118"/>
      <c r="M35" s="119"/>
      <c r="N35" s="118"/>
      <c r="O35" s="144"/>
      <c r="P35" s="131"/>
      <c r="Q35" s="131"/>
      <c r="R35" s="131"/>
      <c r="S35" s="131"/>
      <c r="T35" s="142"/>
      <c r="U35" s="142"/>
      <c r="V35" s="131"/>
      <c r="W35" s="131"/>
      <c r="X35" s="142"/>
      <c r="Y35" s="142"/>
    </row>
    <row r="36" spans="1:25" ht="15.75" customHeight="1">
      <c r="A36" s="333"/>
      <c r="B36" s="66" t="s">
        <v>49</v>
      </c>
      <c r="C36" s="69"/>
      <c r="D36" s="69"/>
      <c r="E36" s="16" t="s">
        <v>38</v>
      </c>
      <c r="F36" s="130"/>
      <c r="G36" s="131"/>
      <c r="H36" s="130"/>
      <c r="I36" s="132"/>
      <c r="J36" s="130"/>
      <c r="K36" s="133"/>
      <c r="L36" s="130"/>
      <c r="M36" s="131"/>
      <c r="N36" s="130"/>
      <c r="O36" s="150"/>
      <c r="P36" s="131"/>
      <c r="Q36" s="131"/>
      <c r="R36" s="131"/>
      <c r="S36" s="131"/>
      <c r="T36" s="131"/>
      <c r="U36" s="131"/>
      <c r="V36" s="131"/>
      <c r="W36" s="131"/>
      <c r="X36" s="142"/>
      <c r="Y36" s="142"/>
    </row>
    <row r="37" spans="1:25" ht="15.75" customHeight="1">
      <c r="A37" s="333"/>
      <c r="B37" s="14"/>
      <c r="C37" s="61" t="s">
        <v>69</v>
      </c>
      <c r="D37" s="53"/>
      <c r="E37" s="98"/>
      <c r="F37" s="112"/>
      <c r="G37" s="113"/>
      <c r="H37" s="112"/>
      <c r="I37" s="114"/>
      <c r="J37" s="112"/>
      <c r="K37" s="115"/>
      <c r="L37" s="112"/>
      <c r="M37" s="113"/>
      <c r="N37" s="112"/>
      <c r="O37" s="145"/>
      <c r="P37" s="131"/>
      <c r="Q37" s="131"/>
      <c r="R37" s="131"/>
      <c r="S37" s="131"/>
      <c r="T37" s="131"/>
      <c r="U37" s="131"/>
      <c r="V37" s="131"/>
      <c r="W37" s="131"/>
      <c r="X37" s="142"/>
      <c r="Y37" s="142"/>
    </row>
    <row r="38" spans="1:25" ht="15.75" customHeight="1">
      <c r="A38" s="333"/>
      <c r="B38" s="11"/>
      <c r="C38" s="61" t="s">
        <v>70</v>
      </c>
      <c r="D38" s="53"/>
      <c r="E38" s="98"/>
      <c r="F38" s="155"/>
      <c r="G38" s="145"/>
      <c r="H38" s="112"/>
      <c r="I38" s="114"/>
      <c r="J38" s="112"/>
      <c r="K38" s="140"/>
      <c r="L38" s="112"/>
      <c r="M38" s="113"/>
      <c r="N38" s="112"/>
      <c r="O38" s="145"/>
      <c r="P38" s="131"/>
      <c r="Q38" s="131"/>
      <c r="R38" s="142"/>
      <c r="S38" s="142"/>
      <c r="T38" s="131"/>
      <c r="U38" s="131"/>
      <c r="V38" s="131"/>
      <c r="W38" s="131"/>
      <c r="X38" s="142"/>
      <c r="Y38" s="142"/>
    </row>
    <row r="39" spans="1:25" ht="15.75" customHeight="1">
      <c r="A39" s="334"/>
      <c r="B39" s="6" t="s">
        <v>71</v>
      </c>
      <c r="C39" s="7"/>
      <c r="D39" s="7"/>
      <c r="E39" s="106" t="s">
        <v>289</v>
      </c>
      <c r="F39" s="159">
        <f aca="true" t="shared" si="4" ref="F39:O39">F32-F36</f>
        <v>0</v>
      </c>
      <c r="G39" s="146">
        <f t="shared" si="4"/>
        <v>0</v>
      </c>
      <c r="H39" s="159">
        <f t="shared" si="4"/>
        <v>0</v>
      </c>
      <c r="I39" s="146">
        <f t="shared" si="4"/>
        <v>0</v>
      </c>
      <c r="J39" s="159">
        <f t="shared" si="4"/>
        <v>0</v>
      </c>
      <c r="K39" s="146">
        <f t="shared" si="4"/>
        <v>0</v>
      </c>
      <c r="L39" s="159">
        <f t="shared" si="4"/>
        <v>0</v>
      </c>
      <c r="M39" s="146">
        <f t="shared" si="4"/>
        <v>0</v>
      </c>
      <c r="N39" s="159">
        <f t="shared" si="4"/>
        <v>0</v>
      </c>
      <c r="O39" s="146">
        <f t="shared" si="4"/>
        <v>0</v>
      </c>
      <c r="P39" s="131"/>
      <c r="Q39" s="131"/>
      <c r="R39" s="131"/>
      <c r="S39" s="131"/>
      <c r="T39" s="131"/>
      <c r="U39" s="131"/>
      <c r="V39" s="131"/>
      <c r="W39" s="131"/>
      <c r="X39" s="142"/>
      <c r="Y39" s="142"/>
    </row>
    <row r="40" spans="1:25" ht="15.75" customHeight="1">
      <c r="A40" s="326" t="s">
        <v>86</v>
      </c>
      <c r="B40" s="66" t="s">
        <v>72</v>
      </c>
      <c r="C40" s="69"/>
      <c r="D40" s="69"/>
      <c r="E40" s="16" t="s">
        <v>40</v>
      </c>
      <c r="F40" s="157"/>
      <c r="G40" s="150"/>
      <c r="H40" s="130"/>
      <c r="I40" s="132"/>
      <c r="J40" s="130"/>
      <c r="K40" s="133"/>
      <c r="L40" s="130"/>
      <c r="M40" s="131"/>
      <c r="N40" s="130"/>
      <c r="O40" s="150"/>
      <c r="P40" s="131"/>
      <c r="Q40" s="131"/>
      <c r="R40" s="131"/>
      <c r="S40" s="131"/>
      <c r="T40" s="142"/>
      <c r="U40" s="142"/>
      <c r="V40" s="142"/>
      <c r="W40" s="142"/>
      <c r="X40" s="131"/>
      <c r="Y40" s="131"/>
    </row>
    <row r="41" spans="1:25" ht="15.75" customHeight="1">
      <c r="A41" s="337"/>
      <c r="B41" s="11"/>
      <c r="C41" s="61" t="s">
        <v>73</v>
      </c>
      <c r="D41" s="53"/>
      <c r="E41" s="98"/>
      <c r="F41" s="161"/>
      <c r="G41" s="163"/>
      <c r="H41" s="139"/>
      <c r="I41" s="140"/>
      <c r="J41" s="112"/>
      <c r="K41" s="115"/>
      <c r="L41" s="112"/>
      <c r="M41" s="113"/>
      <c r="N41" s="112"/>
      <c r="O41" s="145"/>
      <c r="P41" s="142"/>
      <c r="Q41" s="142"/>
      <c r="R41" s="142"/>
      <c r="S41" s="142"/>
      <c r="T41" s="142"/>
      <c r="U41" s="142"/>
      <c r="V41" s="142"/>
      <c r="W41" s="142"/>
      <c r="X41" s="131"/>
      <c r="Y41" s="131"/>
    </row>
    <row r="42" spans="1:25" ht="15.75" customHeight="1">
      <c r="A42" s="337"/>
      <c r="B42" s="66" t="s">
        <v>60</v>
      </c>
      <c r="C42" s="69"/>
      <c r="D42" s="69"/>
      <c r="E42" s="16" t="s">
        <v>41</v>
      </c>
      <c r="F42" s="157"/>
      <c r="G42" s="150"/>
      <c r="H42" s="130"/>
      <c r="I42" s="132"/>
      <c r="J42" s="130"/>
      <c r="K42" s="133"/>
      <c r="L42" s="130"/>
      <c r="M42" s="131"/>
      <c r="N42" s="130"/>
      <c r="O42" s="150"/>
      <c r="P42" s="131"/>
      <c r="Q42" s="131"/>
      <c r="R42" s="131"/>
      <c r="S42" s="131"/>
      <c r="T42" s="142"/>
      <c r="U42" s="142"/>
      <c r="V42" s="131"/>
      <c r="W42" s="131"/>
      <c r="X42" s="131"/>
      <c r="Y42" s="131"/>
    </row>
    <row r="43" spans="1:25" ht="15.75" customHeight="1">
      <c r="A43" s="337"/>
      <c r="B43" s="11"/>
      <c r="C43" s="61" t="s">
        <v>74</v>
      </c>
      <c r="D43" s="53"/>
      <c r="E43" s="98"/>
      <c r="F43" s="155"/>
      <c r="G43" s="145"/>
      <c r="H43" s="112"/>
      <c r="I43" s="114"/>
      <c r="J43" s="139"/>
      <c r="K43" s="140"/>
      <c r="L43" s="112"/>
      <c r="M43" s="113"/>
      <c r="N43" s="112"/>
      <c r="O43" s="145"/>
      <c r="P43" s="131"/>
      <c r="Q43" s="131"/>
      <c r="R43" s="142"/>
      <c r="S43" s="131"/>
      <c r="T43" s="142"/>
      <c r="U43" s="142"/>
      <c r="V43" s="131"/>
      <c r="W43" s="131"/>
      <c r="X43" s="142"/>
      <c r="Y43" s="142"/>
    </row>
    <row r="44" spans="1:25" ht="15.75" customHeight="1">
      <c r="A44" s="338"/>
      <c r="B44" s="59" t="s">
        <v>71</v>
      </c>
      <c r="C44" s="37"/>
      <c r="D44" s="37"/>
      <c r="E44" s="106" t="s">
        <v>290</v>
      </c>
      <c r="F44" s="156">
        <f aca="true" t="shared" si="5" ref="F44:O44">F40-F42</f>
        <v>0</v>
      </c>
      <c r="G44" s="160">
        <f t="shared" si="5"/>
        <v>0</v>
      </c>
      <c r="H44" s="156">
        <f t="shared" si="5"/>
        <v>0</v>
      </c>
      <c r="I44" s="160">
        <f t="shared" si="5"/>
        <v>0</v>
      </c>
      <c r="J44" s="156">
        <f t="shared" si="5"/>
        <v>0</v>
      </c>
      <c r="K44" s="160">
        <f t="shared" si="5"/>
        <v>0</v>
      </c>
      <c r="L44" s="156">
        <f t="shared" si="5"/>
        <v>0</v>
      </c>
      <c r="M44" s="160">
        <f t="shared" si="5"/>
        <v>0</v>
      </c>
      <c r="N44" s="156">
        <f t="shared" si="5"/>
        <v>0</v>
      </c>
      <c r="O44" s="160">
        <f t="shared" si="5"/>
        <v>0</v>
      </c>
      <c r="P44" s="142"/>
      <c r="Q44" s="142"/>
      <c r="R44" s="131"/>
      <c r="S44" s="131"/>
      <c r="T44" s="142"/>
      <c r="U44" s="142"/>
      <c r="V44" s="131"/>
      <c r="W44" s="131"/>
      <c r="X44" s="131"/>
      <c r="Y44" s="131"/>
    </row>
    <row r="45" spans="1:25" ht="15.75" customHeight="1">
      <c r="A45" s="339" t="s">
        <v>79</v>
      </c>
      <c r="B45" s="20" t="s">
        <v>75</v>
      </c>
      <c r="C45" s="9"/>
      <c r="D45" s="9"/>
      <c r="E45" s="107" t="s">
        <v>291</v>
      </c>
      <c r="F45" s="162">
        <f aca="true" t="shared" si="6" ref="F45:O45">F39+F44</f>
        <v>0</v>
      </c>
      <c r="G45" s="147">
        <f t="shared" si="6"/>
        <v>0</v>
      </c>
      <c r="H45" s="162">
        <f t="shared" si="6"/>
        <v>0</v>
      </c>
      <c r="I45" s="147">
        <f t="shared" si="6"/>
        <v>0</v>
      </c>
      <c r="J45" s="162">
        <f t="shared" si="6"/>
        <v>0</v>
      </c>
      <c r="K45" s="147">
        <f t="shared" si="6"/>
        <v>0</v>
      </c>
      <c r="L45" s="162">
        <f t="shared" si="6"/>
        <v>0</v>
      </c>
      <c r="M45" s="147">
        <f t="shared" si="6"/>
        <v>0</v>
      </c>
      <c r="N45" s="162">
        <f t="shared" si="6"/>
        <v>0</v>
      </c>
      <c r="O45" s="147">
        <f t="shared" si="6"/>
        <v>0</v>
      </c>
      <c r="P45" s="131"/>
      <c r="Q45" s="131"/>
      <c r="R45" s="131"/>
      <c r="S45" s="131"/>
      <c r="T45" s="131"/>
      <c r="U45" s="131"/>
      <c r="V45" s="131"/>
      <c r="W45" s="131"/>
      <c r="X45" s="131"/>
      <c r="Y45" s="131"/>
    </row>
    <row r="46" spans="1:25" ht="15.75" customHeight="1">
      <c r="A46" s="340"/>
      <c r="B46" s="52" t="s">
        <v>76</v>
      </c>
      <c r="C46" s="53"/>
      <c r="D46" s="53"/>
      <c r="E46" s="53"/>
      <c r="F46" s="161"/>
      <c r="G46" s="163"/>
      <c r="H46" s="139"/>
      <c r="I46" s="140"/>
      <c r="J46" s="139"/>
      <c r="K46" s="140"/>
      <c r="L46" s="112"/>
      <c r="M46" s="113"/>
      <c r="N46" s="139"/>
      <c r="O46" s="126"/>
      <c r="P46" s="142"/>
      <c r="Q46" s="142"/>
      <c r="R46" s="142"/>
      <c r="S46" s="142"/>
      <c r="T46" s="142"/>
      <c r="U46" s="142"/>
      <c r="V46" s="142"/>
      <c r="W46" s="142"/>
      <c r="X46" s="142"/>
      <c r="Y46" s="142"/>
    </row>
    <row r="47" spans="1:25" ht="15.75" customHeight="1">
      <c r="A47" s="340"/>
      <c r="B47" s="52" t="s">
        <v>77</v>
      </c>
      <c r="C47" s="53"/>
      <c r="D47" s="53"/>
      <c r="E47" s="53"/>
      <c r="F47" s="112"/>
      <c r="G47" s="113"/>
      <c r="H47" s="112"/>
      <c r="I47" s="114"/>
      <c r="J47" s="112"/>
      <c r="K47" s="115"/>
      <c r="L47" s="112"/>
      <c r="M47" s="113"/>
      <c r="N47" s="112"/>
      <c r="O47" s="145"/>
      <c r="P47" s="131"/>
      <c r="Q47" s="131"/>
      <c r="R47" s="131"/>
      <c r="S47" s="131"/>
      <c r="T47" s="131"/>
      <c r="U47" s="131"/>
      <c r="V47" s="131"/>
      <c r="W47" s="131"/>
      <c r="X47" s="131"/>
      <c r="Y47" s="131"/>
    </row>
    <row r="48" spans="1:25" ht="15.75" customHeight="1">
      <c r="A48" s="341"/>
      <c r="B48" s="59" t="s">
        <v>78</v>
      </c>
      <c r="C48" s="37"/>
      <c r="D48" s="37"/>
      <c r="E48" s="37"/>
      <c r="F48" s="135"/>
      <c r="G48" s="136"/>
      <c r="H48" s="135"/>
      <c r="I48" s="137"/>
      <c r="J48" s="135"/>
      <c r="K48" s="138"/>
      <c r="L48" s="135"/>
      <c r="M48" s="136"/>
      <c r="N48" s="135"/>
      <c r="O48" s="146"/>
      <c r="P48" s="131"/>
      <c r="Q48" s="131"/>
      <c r="R48" s="131"/>
      <c r="S48" s="131"/>
      <c r="T48" s="131"/>
      <c r="U48" s="131"/>
      <c r="V48" s="131"/>
      <c r="W48" s="131"/>
      <c r="X48" s="131"/>
      <c r="Y48" s="131"/>
    </row>
    <row r="49" spans="1:15" ht="15.75" customHeight="1">
      <c r="A49" s="27" t="s">
        <v>292</v>
      </c>
      <c r="O49" s="5"/>
    </row>
    <row r="50" spans="1:15" ht="15.75" customHeight="1">
      <c r="A50" s="27"/>
      <c r="O50" s="14"/>
    </row>
  </sheetData>
  <sheetProtection/>
  <mergeCells count="28"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  <mergeCell ref="I25:I26"/>
    <mergeCell ref="J25:J26"/>
    <mergeCell ref="K25:K26"/>
    <mergeCell ref="L25:L26"/>
    <mergeCell ref="M25:M26"/>
    <mergeCell ref="N25:N26"/>
    <mergeCell ref="A8:A18"/>
    <mergeCell ref="A19:A27"/>
    <mergeCell ref="E25:E26"/>
    <mergeCell ref="F25:F26"/>
    <mergeCell ref="G25:G26"/>
    <mergeCell ref="H25:H26"/>
    <mergeCell ref="A6:E7"/>
    <mergeCell ref="F6:G6"/>
    <mergeCell ref="H6:I6"/>
    <mergeCell ref="J6:K6"/>
    <mergeCell ref="L6:M6"/>
    <mergeCell ref="N6:O6"/>
  </mergeCells>
  <printOptions horizontalCentered="1"/>
  <pageMargins left="0.7874015748031497" right="0.35433070866141736" top="0.2755905511811024" bottom="0.2362204724409449" header="0.1968503937007874" footer="0.1968503937007874"/>
  <pageSetup firstPageNumber="3" useFirstPageNumber="1" horizontalDpi="300" verticalDpi="300" orientation="landscape" paperSize="9" scale="75" r:id="rId1"/>
  <headerFooter alignWithMargins="0">
    <oddHeader>&amp;R&amp;"明朝,斜体"&amp;9指定都市－4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view="pageBreakPreview" zoomScale="85" zoomScaleSheetLayoutView="85" zoomScalePageLayoutView="0" workbookViewId="0" topLeftCell="A1">
      <pane xSplit="4" ySplit="7" topLeftCell="E8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J42" sqref="J42"/>
    </sheetView>
  </sheetViews>
  <sheetFormatPr defaultColWidth="8.796875" defaultRowHeight="14.25"/>
  <cols>
    <col min="1" max="2" width="3.59765625" style="1" customWidth="1"/>
    <col min="3" max="3" width="21.3984375" style="1" customWidth="1"/>
    <col min="4" max="4" width="20" style="1" customWidth="1"/>
    <col min="5" max="14" width="12.59765625" style="1" customWidth="1"/>
    <col min="15" max="16384" width="9" style="1" customWidth="1"/>
  </cols>
  <sheetData>
    <row r="1" spans="1:4" ht="33.75" customHeight="1">
      <c r="A1" s="179" t="s">
        <v>0</v>
      </c>
      <c r="B1" s="179"/>
      <c r="C1" s="234" t="s">
        <v>255</v>
      </c>
      <c r="D1" s="235"/>
    </row>
    <row r="3" spans="1:10" ht="15" customHeight="1">
      <c r="A3" s="45" t="s">
        <v>178</v>
      </c>
      <c r="B3" s="45"/>
      <c r="C3" s="45"/>
      <c r="D3" s="45"/>
      <c r="E3" s="45"/>
      <c r="F3" s="45"/>
      <c r="I3" s="45"/>
      <c r="J3" s="45"/>
    </row>
    <row r="4" spans="1:10" ht="15" customHeight="1">
      <c r="A4" s="45"/>
      <c r="B4" s="45"/>
      <c r="C4" s="45"/>
      <c r="D4" s="45"/>
      <c r="E4" s="45"/>
      <c r="F4" s="45"/>
      <c r="I4" s="45"/>
      <c r="J4" s="45"/>
    </row>
    <row r="5" spans="1:14" ht="15" customHeight="1">
      <c r="A5" s="236"/>
      <c r="B5" s="236" t="s">
        <v>253</v>
      </c>
      <c r="C5" s="236"/>
      <c r="D5" s="236"/>
      <c r="H5" s="46"/>
      <c r="L5" s="46"/>
      <c r="N5" s="46" t="s">
        <v>179</v>
      </c>
    </row>
    <row r="6" spans="1:14" ht="15" customHeight="1">
      <c r="A6" s="237"/>
      <c r="B6" s="238"/>
      <c r="C6" s="238"/>
      <c r="D6" s="238"/>
      <c r="E6" s="354" t="s">
        <v>258</v>
      </c>
      <c r="F6" s="355"/>
      <c r="G6" s="354" t="s">
        <v>259</v>
      </c>
      <c r="H6" s="355"/>
      <c r="I6" s="354" t="s">
        <v>260</v>
      </c>
      <c r="J6" s="355"/>
      <c r="K6" s="356"/>
      <c r="L6" s="357"/>
      <c r="M6" s="356"/>
      <c r="N6" s="357"/>
    </row>
    <row r="7" spans="1:14" ht="15" customHeight="1">
      <c r="A7" s="239"/>
      <c r="B7" s="240"/>
      <c r="C7" s="240"/>
      <c r="D7" s="240"/>
      <c r="E7" s="241" t="s">
        <v>252</v>
      </c>
      <c r="F7" s="35" t="s">
        <v>1</v>
      </c>
      <c r="G7" s="241" t="s">
        <v>252</v>
      </c>
      <c r="H7" s="35" t="s">
        <v>1</v>
      </c>
      <c r="I7" s="241" t="s">
        <v>252</v>
      </c>
      <c r="J7" s="35" t="s">
        <v>1</v>
      </c>
      <c r="K7" s="241" t="s">
        <v>252</v>
      </c>
      <c r="L7" s="35" t="s">
        <v>1</v>
      </c>
      <c r="M7" s="241" t="s">
        <v>252</v>
      </c>
      <c r="N7" s="35" t="s">
        <v>1</v>
      </c>
    </row>
    <row r="8" spans="1:14" ht="18" customHeight="1">
      <c r="A8" s="358" t="s">
        <v>180</v>
      </c>
      <c r="B8" s="242" t="s">
        <v>181</v>
      </c>
      <c r="C8" s="243"/>
      <c r="D8" s="243"/>
      <c r="E8" s="285">
        <v>1</v>
      </c>
      <c r="F8" s="285">
        <v>1</v>
      </c>
      <c r="G8" s="285">
        <v>1</v>
      </c>
      <c r="H8" s="285">
        <v>1</v>
      </c>
      <c r="I8" s="285">
        <v>3</v>
      </c>
      <c r="J8" s="285">
        <v>3</v>
      </c>
      <c r="K8" s="244"/>
      <c r="L8" s="245"/>
      <c r="M8" s="244"/>
      <c r="N8" s="245"/>
    </row>
    <row r="9" spans="1:14" ht="18" customHeight="1">
      <c r="A9" s="312"/>
      <c r="B9" s="358" t="s">
        <v>182</v>
      </c>
      <c r="C9" s="200" t="s">
        <v>183</v>
      </c>
      <c r="D9" s="201"/>
      <c r="E9" s="286">
        <v>5</v>
      </c>
      <c r="F9" s="286">
        <v>5</v>
      </c>
      <c r="G9" s="286">
        <v>10</v>
      </c>
      <c r="H9" s="286">
        <v>10</v>
      </c>
      <c r="I9" s="286">
        <v>1704</v>
      </c>
      <c r="J9" s="286">
        <v>1704</v>
      </c>
      <c r="K9" s="246"/>
      <c r="L9" s="247"/>
      <c r="M9" s="246"/>
      <c r="N9" s="247"/>
    </row>
    <row r="10" spans="1:14" ht="18" customHeight="1">
      <c r="A10" s="312"/>
      <c r="B10" s="312"/>
      <c r="C10" s="52" t="s">
        <v>184</v>
      </c>
      <c r="D10" s="53"/>
      <c r="E10" s="287">
        <v>5</v>
      </c>
      <c r="F10" s="287">
        <v>5</v>
      </c>
      <c r="G10" s="287">
        <v>10</v>
      </c>
      <c r="H10" s="287">
        <v>10</v>
      </c>
      <c r="I10" s="287">
        <v>854</v>
      </c>
      <c r="J10" s="287">
        <v>854</v>
      </c>
      <c r="K10" s="248"/>
      <c r="L10" s="249"/>
      <c r="M10" s="248"/>
      <c r="N10" s="249"/>
    </row>
    <row r="11" spans="1:14" ht="18" customHeight="1">
      <c r="A11" s="312"/>
      <c r="B11" s="312"/>
      <c r="C11" s="52" t="s">
        <v>185</v>
      </c>
      <c r="D11" s="53"/>
      <c r="E11" s="288">
        <v>0</v>
      </c>
      <c r="F11" s="288">
        <v>0</v>
      </c>
      <c r="G11" s="288" t="s">
        <v>261</v>
      </c>
      <c r="H11" s="288" t="s">
        <v>261</v>
      </c>
      <c r="I11" s="287">
        <v>830</v>
      </c>
      <c r="J11" s="287">
        <v>830</v>
      </c>
      <c r="K11" s="248"/>
      <c r="L11" s="249"/>
      <c r="M11" s="248"/>
      <c r="N11" s="249"/>
    </row>
    <row r="12" spans="1:14" ht="18" customHeight="1">
      <c r="A12" s="312"/>
      <c r="B12" s="312"/>
      <c r="C12" s="52" t="s">
        <v>186</v>
      </c>
      <c r="D12" s="53"/>
      <c r="E12" s="288">
        <v>0</v>
      </c>
      <c r="F12" s="288">
        <v>0</v>
      </c>
      <c r="G12" s="288" t="s">
        <v>261</v>
      </c>
      <c r="H12" s="288" t="s">
        <v>261</v>
      </c>
      <c r="I12" s="287">
        <v>0</v>
      </c>
      <c r="J12" s="287">
        <v>0</v>
      </c>
      <c r="K12" s="248"/>
      <c r="L12" s="249"/>
      <c r="M12" s="248"/>
      <c r="N12" s="249"/>
    </row>
    <row r="13" spans="1:14" ht="18" customHeight="1">
      <c r="A13" s="312"/>
      <c r="B13" s="312"/>
      <c r="C13" s="52" t="s">
        <v>187</v>
      </c>
      <c r="D13" s="53"/>
      <c r="E13" s="288">
        <v>0</v>
      </c>
      <c r="F13" s="288">
        <v>0</v>
      </c>
      <c r="G13" s="288" t="s">
        <v>261</v>
      </c>
      <c r="H13" s="288" t="s">
        <v>261</v>
      </c>
      <c r="I13" s="287">
        <v>0</v>
      </c>
      <c r="J13" s="287">
        <v>0</v>
      </c>
      <c r="K13" s="248"/>
      <c r="L13" s="249"/>
      <c r="M13" s="248"/>
      <c r="N13" s="249"/>
    </row>
    <row r="14" spans="1:14" ht="18" customHeight="1">
      <c r="A14" s="313"/>
      <c r="B14" s="313"/>
      <c r="C14" s="59" t="s">
        <v>79</v>
      </c>
      <c r="D14" s="37"/>
      <c r="E14" s="289">
        <v>0</v>
      </c>
      <c r="F14" s="289">
        <v>0</v>
      </c>
      <c r="G14" s="289" t="s">
        <v>261</v>
      </c>
      <c r="H14" s="289" t="s">
        <v>261</v>
      </c>
      <c r="I14" s="298">
        <v>20</v>
      </c>
      <c r="J14" s="298">
        <v>20</v>
      </c>
      <c r="K14" s="250"/>
      <c r="L14" s="251"/>
      <c r="M14" s="250"/>
      <c r="N14" s="251"/>
    </row>
    <row r="15" spans="1:14" ht="18" customHeight="1">
      <c r="A15" s="311" t="s">
        <v>188</v>
      </c>
      <c r="B15" s="358" t="s">
        <v>189</v>
      </c>
      <c r="C15" s="200" t="s">
        <v>190</v>
      </c>
      <c r="D15" s="201"/>
      <c r="E15" s="252">
        <v>8643</v>
      </c>
      <c r="F15" s="290">
        <v>13554</v>
      </c>
      <c r="G15" s="252">
        <v>1092</v>
      </c>
      <c r="H15" s="290">
        <v>1091</v>
      </c>
      <c r="I15" s="252">
        <v>274</v>
      </c>
      <c r="J15" s="290">
        <v>259</v>
      </c>
      <c r="K15" s="252"/>
      <c r="L15" s="147"/>
      <c r="M15" s="252"/>
      <c r="N15" s="147"/>
    </row>
    <row r="16" spans="1:14" ht="18" customHeight="1">
      <c r="A16" s="312"/>
      <c r="B16" s="312"/>
      <c r="C16" s="52" t="s">
        <v>191</v>
      </c>
      <c r="D16" s="53"/>
      <c r="E16" s="112">
        <v>5</v>
      </c>
      <c r="F16" s="291">
        <v>5</v>
      </c>
      <c r="G16" s="112">
        <v>288</v>
      </c>
      <c r="H16" s="291">
        <v>289</v>
      </c>
      <c r="I16" s="112">
        <v>1549</v>
      </c>
      <c r="J16" s="291">
        <v>1554</v>
      </c>
      <c r="K16" s="112"/>
      <c r="L16" s="145"/>
      <c r="M16" s="112"/>
      <c r="N16" s="145"/>
    </row>
    <row r="17" spans="1:14" ht="18" customHeight="1">
      <c r="A17" s="312"/>
      <c r="B17" s="312"/>
      <c r="C17" s="52" t="s">
        <v>192</v>
      </c>
      <c r="D17" s="53"/>
      <c r="E17" s="112">
        <v>0</v>
      </c>
      <c r="F17" s="288">
        <v>0</v>
      </c>
      <c r="G17" s="112">
        <v>0</v>
      </c>
      <c r="H17" s="288" t="s">
        <v>261</v>
      </c>
      <c r="I17" s="112">
        <v>0</v>
      </c>
      <c r="J17" s="291">
        <v>0</v>
      </c>
      <c r="K17" s="112"/>
      <c r="L17" s="145"/>
      <c r="M17" s="112"/>
      <c r="N17" s="145"/>
    </row>
    <row r="18" spans="1:14" ht="18" customHeight="1">
      <c r="A18" s="312"/>
      <c r="B18" s="313"/>
      <c r="C18" s="59" t="s">
        <v>193</v>
      </c>
      <c r="D18" s="37"/>
      <c r="E18" s="159">
        <v>8648</v>
      </c>
      <c r="F18" s="292">
        <v>13559</v>
      </c>
      <c r="G18" s="159">
        <v>1379</v>
      </c>
      <c r="H18" s="292">
        <v>1380</v>
      </c>
      <c r="I18" s="159">
        <v>1823</v>
      </c>
      <c r="J18" s="292">
        <v>1813</v>
      </c>
      <c r="K18" s="159"/>
      <c r="L18" s="253"/>
      <c r="M18" s="159"/>
      <c r="N18" s="253"/>
    </row>
    <row r="19" spans="1:14" ht="18" customHeight="1">
      <c r="A19" s="312"/>
      <c r="B19" s="358" t="s">
        <v>194</v>
      </c>
      <c r="C19" s="200" t="s">
        <v>195</v>
      </c>
      <c r="D19" s="201"/>
      <c r="E19" s="162">
        <v>1</v>
      </c>
      <c r="F19" s="293">
        <v>1</v>
      </c>
      <c r="G19" s="162">
        <v>450</v>
      </c>
      <c r="H19" s="293">
        <v>463</v>
      </c>
      <c r="I19" s="162">
        <v>28</v>
      </c>
      <c r="J19" s="293">
        <v>22</v>
      </c>
      <c r="K19" s="162"/>
      <c r="L19" s="147"/>
      <c r="M19" s="162"/>
      <c r="N19" s="147"/>
    </row>
    <row r="20" spans="1:14" ht="18" customHeight="1">
      <c r="A20" s="312"/>
      <c r="B20" s="312"/>
      <c r="C20" s="52" t="s">
        <v>196</v>
      </c>
      <c r="D20" s="53"/>
      <c r="E20" s="155">
        <v>4470</v>
      </c>
      <c r="F20" s="256">
        <v>9408</v>
      </c>
      <c r="G20" s="155">
        <v>479</v>
      </c>
      <c r="H20" s="256">
        <v>515</v>
      </c>
      <c r="I20" s="155">
        <v>16</v>
      </c>
      <c r="J20" s="256">
        <v>16</v>
      </c>
      <c r="K20" s="155"/>
      <c r="L20" s="145"/>
      <c r="M20" s="155"/>
      <c r="N20" s="145"/>
    </row>
    <row r="21" spans="1:14" s="258" customFormat="1" ht="18" customHeight="1">
      <c r="A21" s="312"/>
      <c r="B21" s="312"/>
      <c r="C21" s="254" t="s">
        <v>197</v>
      </c>
      <c r="D21" s="255"/>
      <c r="E21" s="256">
        <v>0</v>
      </c>
      <c r="F21" s="294">
        <v>0</v>
      </c>
      <c r="G21" s="256">
        <v>0</v>
      </c>
      <c r="H21" s="300" t="s">
        <v>261</v>
      </c>
      <c r="I21" s="256">
        <v>0</v>
      </c>
      <c r="J21" s="256" t="s">
        <v>257</v>
      </c>
      <c r="K21" s="256"/>
      <c r="L21" s="257"/>
      <c r="M21" s="256"/>
      <c r="N21" s="257"/>
    </row>
    <row r="22" spans="1:14" ht="18" customHeight="1">
      <c r="A22" s="312"/>
      <c r="B22" s="313"/>
      <c r="C22" s="6" t="s">
        <v>198</v>
      </c>
      <c r="D22" s="7"/>
      <c r="E22" s="159">
        <v>4471</v>
      </c>
      <c r="F22" s="292">
        <v>9409</v>
      </c>
      <c r="G22" s="159">
        <v>928</v>
      </c>
      <c r="H22" s="292">
        <v>978</v>
      </c>
      <c r="I22" s="159">
        <v>44</v>
      </c>
      <c r="J22" s="292">
        <v>38</v>
      </c>
      <c r="K22" s="159"/>
      <c r="L22" s="146"/>
      <c r="M22" s="159"/>
      <c r="N22" s="146"/>
    </row>
    <row r="23" spans="1:14" ht="18" customHeight="1">
      <c r="A23" s="312"/>
      <c r="B23" s="358" t="s">
        <v>199</v>
      </c>
      <c r="C23" s="200" t="s">
        <v>200</v>
      </c>
      <c r="D23" s="201"/>
      <c r="E23" s="162">
        <v>5</v>
      </c>
      <c r="F23" s="293">
        <v>5</v>
      </c>
      <c r="G23" s="162">
        <v>10</v>
      </c>
      <c r="H23" s="293">
        <v>10</v>
      </c>
      <c r="I23" s="162">
        <v>1704</v>
      </c>
      <c r="J23" s="293">
        <v>1704</v>
      </c>
      <c r="K23" s="162"/>
      <c r="L23" s="147"/>
      <c r="M23" s="162"/>
      <c r="N23" s="147"/>
    </row>
    <row r="24" spans="1:14" ht="18" customHeight="1">
      <c r="A24" s="312"/>
      <c r="B24" s="312"/>
      <c r="C24" s="52" t="s">
        <v>201</v>
      </c>
      <c r="D24" s="53"/>
      <c r="E24" s="155">
        <v>0</v>
      </c>
      <c r="F24" s="294">
        <v>0</v>
      </c>
      <c r="G24" s="155">
        <v>441</v>
      </c>
      <c r="H24" s="256">
        <v>392</v>
      </c>
      <c r="I24" s="155">
        <v>75</v>
      </c>
      <c r="J24" s="256">
        <v>71</v>
      </c>
      <c r="K24" s="155"/>
      <c r="L24" s="145"/>
      <c r="M24" s="155"/>
      <c r="N24" s="145"/>
    </row>
    <row r="25" spans="1:14" ht="18" customHeight="1">
      <c r="A25" s="312"/>
      <c r="B25" s="312"/>
      <c r="C25" s="52" t="s">
        <v>202</v>
      </c>
      <c r="D25" s="53"/>
      <c r="E25" s="155">
        <v>4172</v>
      </c>
      <c r="F25" s="256">
        <v>4145</v>
      </c>
      <c r="G25" s="155">
        <v>0</v>
      </c>
      <c r="H25" s="300" t="s">
        <v>261</v>
      </c>
      <c r="I25" s="155">
        <v>0</v>
      </c>
      <c r="J25" s="256" t="s">
        <v>257</v>
      </c>
      <c r="K25" s="155"/>
      <c r="L25" s="145"/>
      <c r="M25" s="155"/>
      <c r="N25" s="145"/>
    </row>
    <row r="26" spans="1:14" ht="18" customHeight="1">
      <c r="A26" s="312"/>
      <c r="B26" s="313"/>
      <c r="C26" s="57" t="s">
        <v>203</v>
      </c>
      <c r="D26" s="58"/>
      <c r="E26" s="259">
        <v>4177</v>
      </c>
      <c r="F26" s="295">
        <v>4150</v>
      </c>
      <c r="G26" s="259">
        <v>451</v>
      </c>
      <c r="H26" s="295">
        <v>402</v>
      </c>
      <c r="I26" s="137">
        <v>1779</v>
      </c>
      <c r="J26" s="299">
        <v>1775</v>
      </c>
      <c r="K26" s="259"/>
      <c r="L26" s="146"/>
      <c r="M26" s="259"/>
      <c r="N26" s="146"/>
    </row>
    <row r="27" spans="1:14" ht="18" customHeight="1">
      <c r="A27" s="313"/>
      <c r="B27" s="59" t="s">
        <v>204</v>
      </c>
      <c r="C27" s="37"/>
      <c r="D27" s="37"/>
      <c r="E27" s="260">
        <v>8648</v>
      </c>
      <c r="F27" s="296">
        <v>13559</v>
      </c>
      <c r="G27" s="159">
        <v>1379</v>
      </c>
      <c r="H27" s="292">
        <v>1380</v>
      </c>
      <c r="I27" s="260">
        <v>1823</v>
      </c>
      <c r="J27" s="296">
        <v>1813</v>
      </c>
      <c r="K27" s="159"/>
      <c r="L27" s="146"/>
      <c r="M27" s="159"/>
      <c r="N27" s="146"/>
    </row>
    <row r="28" spans="1:14" ht="18" customHeight="1">
      <c r="A28" s="358" t="s">
        <v>205</v>
      </c>
      <c r="B28" s="358" t="s">
        <v>206</v>
      </c>
      <c r="C28" s="200" t="s">
        <v>207</v>
      </c>
      <c r="D28" s="261" t="s">
        <v>37</v>
      </c>
      <c r="E28" s="162">
        <v>4165</v>
      </c>
      <c r="F28" s="293">
        <v>1841</v>
      </c>
      <c r="G28" s="162">
        <v>693</v>
      </c>
      <c r="H28" s="293">
        <v>787</v>
      </c>
      <c r="I28" s="162">
        <v>157</v>
      </c>
      <c r="J28" s="293">
        <v>156</v>
      </c>
      <c r="K28" s="162"/>
      <c r="L28" s="147"/>
      <c r="M28" s="162"/>
      <c r="N28" s="147"/>
    </row>
    <row r="29" spans="1:14" ht="18" customHeight="1">
      <c r="A29" s="312"/>
      <c r="B29" s="312"/>
      <c r="C29" s="52" t="s">
        <v>208</v>
      </c>
      <c r="D29" s="262" t="s">
        <v>38</v>
      </c>
      <c r="E29" s="155">
        <v>4126</v>
      </c>
      <c r="F29" s="256">
        <v>1823</v>
      </c>
      <c r="G29" s="155">
        <v>664</v>
      </c>
      <c r="H29" s="256">
        <v>767</v>
      </c>
      <c r="I29" s="155">
        <v>130</v>
      </c>
      <c r="J29" s="256">
        <v>134</v>
      </c>
      <c r="K29" s="155"/>
      <c r="L29" s="145"/>
      <c r="M29" s="155"/>
      <c r="N29" s="145"/>
    </row>
    <row r="30" spans="1:14" ht="18" customHeight="1">
      <c r="A30" s="312"/>
      <c r="B30" s="312"/>
      <c r="C30" s="52" t="s">
        <v>209</v>
      </c>
      <c r="D30" s="262" t="s">
        <v>210</v>
      </c>
      <c r="E30" s="155">
        <v>12</v>
      </c>
      <c r="F30" s="256">
        <v>13</v>
      </c>
      <c r="G30" s="112">
        <v>65</v>
      </c>
      <c r="H30" s="291">
        <v>65</v>
      </c>
      <c r="I30" s="155">
        <v>20</v>
      </c>
      <c r="J30" s="256">
        <v>19</v>
      </c>
      <c r="K30" s="155"/>
      <c r="L30" s="145"/>
      <c r="M30" s="155"/>
      <c r="N30" s="145"/>
    </row>
    <row r="31" spans="1:15" ht="18" customHeight="1">
      <c r="A31" s="312"/>
      <c r="B31" s="312"/>
      <c r="C31" s="6" t="s">
        <v>211</v>
      </c>
      <c r="D31" s="263" t="s">
        <v>212</v>
      </c>
      <c r="E31" s="159">
        <f aca="true" t="shared" si="0" ref="E31:N31">E28-E29-E30</f>
        <v>27</v>
      </c>
      <c r="F31" s="292">
        <v>5</v>
      </c>
      <c r="G31" s="159">
        <f t="shared" si="0"/>
        <v>-36</v>
      </c>
      <c r="H31" s="292">
        <f t="shared" si="0"/>
        <v>-45</v>
      </c>
      <c r="I31" s="159">
        <f t="shared" si="0"/>
        <v>7</v>
      </c>
      <c r="J31" s="292">
        <v>4</v>
      </c>
      <c r="K31" s="159">
        <f t="shared" si="0"/>
        <v>0</v>
      </c>
      <c r="L31" s="264">
        <f t="shared" si="0"/>
        <v>0</v>
      </c>
      <c r="M31" s="159">
        <f t="shared" si="0"/>
        <v>0</v>
      </c>
      <c r="N31" s="253">
        <f t="shared" si="0"/>
        <v>0</v>
      </c>
      <c r="O31" s="8"/>
    </row>
    <row r="32" spans="1:14" ht="18" customHeight="1">
      <c r="A32" s="312"/>
      <c r="B32" s="312"/>
      <c r="C32" s="200" t="s">
        <v>213</v>
      </c>
      <c r="D32" s="261" t="s">
        <v>214</v>
      </c>
      <c r="E32" s="162">
        <v>0</v>
      </c>
      <c r="F32" s="297">
        <v>0</v>
      </c>
      <c r="G32" s="162">
        <v>56</v>
      </c>
      <c r="H32" s="293">
        <v>66</v>
      </c>
      <c r="I32" s="162">
        <v>0</v>
      </c>
      <c r="J32" s="293">
        <v>2</v>
      </c>
      <c r="K32" s="162"/>
      <c r="L32" s="147"/>
      <c r="M32" s="162"/>
      <c r="N32" s="147"/>
    </row>
    <row r="33" spans="1:14" ht="18" customHeight="1">
      <c r="A33" s="312"/>
      <c r="B33" s="312"/>
      <c r="C33" s="52" t="s">
        <v>215</v>
      </c>
      <c r="D33" s="262" t="s">
        <v>216</v>
      </c>
      <c r="E33" s="155">
        <v>0</v>
      </c>
      <c r="F33" s="294">
        <v>0</v>
      </c>
      <c r="G33" s="155">
        <v>4</v>
      </c>
      <c r="H33" s="256">
        <v>2</v>
      </c>
      <c r="I33" s="155">
        <v>0</v>
      </c>
      <c r="J33" s="256">
        <v>0</v>
      </c>
      <c r="K33" s="155"/>
      <c r="L33" s="145"/>
      <c r="M33" s="155"/>
      <c r="N33" s="145"/>
    </row>
    <row r="34" spans="1:14" ht="18" customHeight="1">
      <c r="A34" s="312"/>
      <c r="B34" s="313"/>
      <c r="C34" s="6" t="s">
        <v>217</v>
      </c>
      <c r="D34" s="263" t="s">
        <v>218</v>
      </c>
      <c r="E34" s="159">
        <f aca="true" t="shared" si="1" ref="E34:N34">E31+E32-E33</f>
        <v>27</v>
      </c>
      <c r="F34" s="292">
        <v>5</v>
      </c>
      <c r="G34" s="159">
        <f t="shared" si="1"/>
        <v>16</v>
      </c>
      <c r="H34" s="292">
        <f t="shared" si="1"/>
        <v>19</v>
      </c>
      <c r="I34" s="159">
        <f t="shared" si="1"/>
        <v>7</v>
      </c>
      <c r="J34" s="292">
        <v>6</v>
      </c>
      <c r="K34" s="159">
        <f t="shared" si="1"/>
        <v>0</v>
      </c>
      <c r="L34" s="146">
        <f t="shared" si="1"/>
        <v>0</v>
      </c>
      <c r="M34" s="159">
        <f t="shared" si="1"/>
        <v>0</v>
      </c>
      <c r="N34" s="146">
        <f t="shared" si="1"/>
        <v>0</v>
      </c>
    </row>
    <row r="35" spans="1:14" ht="18" customHeight="1">
      <c r="A35" s="312"/>
      <c r="B35" s="358" t="s">
        <v>219</v>
      </c>
      <c r="C35" s="200" t="s">
        <v>220</v>
      </c>
      <c r="D35" s="261" t="s">
        <v>221</v>
      </c>
      <c r="E35" s="162">
        <v>0</v>
      </c>
      <c r="F35" s="293">
        <v>0</v>
      </c>
      <c r="G35" s="162">
        <v>33</v>
      </c>
      <c r="H35" s="293">
        <v>49</v>
      </c>
      <c r="I35" s="162">
        <v>2</v>
      </c>
      <c r="J35" s="293">
        <v>0</v>
      </c>
      <c r="K35" s="162"/>
      <c r="L35" s="147"/>
      <c r="M35" s="162"/>
      <c r="N35" s="147"/>
    </row>
    <row r="36" spans="1:14" ht="18" customHeight="1">
      <c r="A36" s="312"/>
      <c r="B36" s="312"/>
      <c r="C36" s="52" t="s">
        <v>222</v>
      </c>
      <c r="D36" s="262" t="s">
        <v>223</v>
      </c>
      <c r="E36" s="155">
        <v>0</v>
      </c>
      <c r="F36" s="256">
        <v>0</v>
      </c>
      <c r="G36" s="155">
        <v>0</v>
      </c>
      <c r="H36" s="256">
        <v>6</v>
      </c>
      <c r="I36" s="155">
        <v>0</v>
      </c>
      <c r="J36" s="256">
        <v>0</v>
      </c>
      <c r="K36" s="155"/>
      <c r="L36" s="145"/>
      <c r="M36" s="155"/>
      <c r="N36" s="145"/>
    </row>
    <row r="37" spans="1:14" ht="18" customHeight="1">
      <c r="A37" s="312"/>
      <c r="B37" s="312"/>
      <c r="C37" s="52" t="s">
        <v>224</v>
      </c>
      <c r="D37" s="262" t="s">
        <v>225</v>
      </c>
      <c r="E37" s="155">
        <f aca="true" t="shared" si="2" ref="E37:N37">E34+E35-E36</f>
        <v>27</v>
      </c>
      <c r="F37" s="256">
        <v>5</v>
      </c>
      <c r="G37" s="155">
        <f>G34+G35-G36</f>
        <v>49</v>
      </c>
      <c r="H37" s="256">
        <f t="shared" si="2"/>
        <v>62</v>
      </c>
      <c r="I37" s="155">
        <f t="shared" si="2"/>
        <v>9</v>
      </c>
      <c r="J37" s="256">
        <v>6</v>
      </c>
      <c r="K37" s="155">
        <f t="shared" si="2"/>
        <v>0</v>
      </c>
      <c r="L37" s="145">
        <f t="shared" si="2"/>
        <v>0</v>
      </c>
      <c r="M37" s="155">
        <f t="shared" si="2"/>
        <v>0</v>
      </c>
      <c r="N37" s="145">
        <f t="shared" si="2"/>
        <v>0</v>
      </c>
    </row>
    <row r="38" spans="1:14" ht="18" customHeight="1">
      <c r="A38" s="312"/>
      <c r="B38" s="312"/>
      <c r="C38" s="52" t="s">
        <v>226</v>
      </c>
      <c r="D38" s="262" t="s">
        <v>227</v>
      </c>
      <c r="E38" s="155">
        <v>0</v>
      </c>
      <c r="F38" s="256">
        <v>0</v>
      </c>
      <c r="G38" s="155">
        <v>0</v>
      </c>
      <c r="H38" s="256">
        <v>0</v>
      </c>
      <c r="I38" s="155">
        <v>0</v>
      </c>
      <c r="J38" s="256">
        <v>0</v>
      </c>
      <c r="K38" s="155"/>
      <c r="L38" s="145"/>
      <c r="M38" s="155"/>
      <c r="N38" s="145"/>
    </row>
    <row r="39" spans="1:14" ht="18" customHeight="1">
      <c r="A39" s="312"/>
      <c r="B39" s="312"/>
      <c r="C39" s="52" t="s">
        <v>228</v>
      </c>
      <c r="D39" s="262" t="s">
        <v>229</v>
      </c>
      <c r="E39" s="155">
        <v>0</v>
      </c>
      <c r="F39" s="256">
        <v>0</v>
      </c>
      <c r="G39" s="155">
        <v>0</v>
      </c>
      <c r="H39" s="256">
        <v>0</v>
      </c>
      <c r="I39" s="155">
        <v>0</v>
      </c>
      <c r="J39" s="256">
        <v>0</v>
      </c>
      <c r="K39" s="155"/>
      <c r="L39" s="145"/>
      <c r="M39" s="155"/>
      <c r="N39" s="145"/>
    </row>
    <row r="40" spans="1:14" ht="18" customHeight="1">
      <c r="A40" s="312"/>
      <c r="B40" s="312"/>
      <c r="C40" s="52" t="s">
        <v>230</v>
      </c>
      <c r="D40" s="262" t="s">
        <v>231</v>
      </c>
      <c r="E40" s="155">
        <v>0</v>
      </c>
      <c r="F40" s="256">
        <v>0</v>
      </c>
      <c r="G40" s="155">
        <v>0</v>
      </c>
      <c r="H40" s="256">
        <v>0</v>
      </c>
      <c r="I40" s="155">
        <v>5</v>
      </c>
      <c r="J40" s="256">
        <v>4</v>
      </c>
      <c r="K40" s="155"/>
      <c r="L40" s="145"/>
      <c r="M40" s="155"/>
      <c r="N40" s="145"/>
    </row>
    <row r="41" spans="1:14" ht="18" customHeight="1">
      <c r="A41" s="312"/>
      <c r="B41" s="312"/>
      <c r="C41" s="212" t="s">
        <v>232</v>
      </c>
      <c r="D41" s="262" t="s">
        <v>233</v>
      </c>
      <c r="E41" s="155">
        <f aca="true" t="shared" si="3" ref="E41:N41">E34+E35-E36-E40</f>
        <v>27</v>
      </c>
      <c r="F41" s="256">
        <v>5</v>
      </c>
      <c r="G41" s="155">
        <f t="shared" si="3"/>
        <v>49</v>
      </c>
      <c r="H41" s="256">
        <f t="shared" si="3"/>
        <v>62</v>
      </c>
      <c r="I41" s="155">
        <f t="shared" si="3"/>
        <v>4</v>
      </c>
      <c r="J41" s="256">
        <v>2</v>
      </c>
      <c r="K41" s="155">
        <f t="shared" si="3"/>
        <v>0</v>
      </c>
      <c r="L41" s="145">
        <f t="shared" si="3"/>
        <v>0</v>
      </c>
      <c r="M41" s="155">
        <f t="shared" si="3"/>
        <v>0</v>
      </c>
      <c r="N41" s="145">
        <f t="shared" si="3"/>
        <v>0</v>
      </c>
    </row>
    <row r="42" spans="1:14" ht="18" customHeight="1">
      <c r="A42" s="312"/>
      <c r="B42" s="312"/>
      <c r="C42" s="359" t="s">
        <v>234</v>
      </c>
      <c r="D42" s="360"/>
      <c r="E42" s="112"/>
      <c r="F42" s="291"/>
      <c r="G42" s="112">
        <f aca="true" t="shared" si="4" ref="E42:N42">G37+G38-G39-G40</f>
        <v>49</v>
      </c>
      <c r="H42" s="291">
        <f>H37+H38-H39-H40</f>
        <v>62</v>
      </c>
      <c r="I42" s="112"/>
      <c r="J42" s="291"/>
      <c r="K42" s="112">
        <f t="shared" si="4"/>
        <v>0</v>
      </c>
      <c r="L42" s="113">
        <f t="shared" si="4"/>
        <v>0</v>
      </c>
      <c r="M42" s="112">
        <f t="shared" si="4"/>
        <v>0</v>
      </c>
      <c r="N42" s="145">
        <f t="shared" si="4"/>
        <v>0</v>
      </c>
    </row>
    <row r="43" spans="1:14" ht="18" customHeight="1">
      <c r="A43" s="312"/>
      <c r="B43" s="312"/>
      <c r="C43" s="52" t="s">
        <v>235</v>
      </c>
      <c r="D43" s="262" t="s">
        <v>236</v>
      </c>
      <c r="E43" s="155">
        <v>0</v>
      </c>
      <c r="F43" s="256">
        <v>0</v>
      </c>
      <c r="G43" s="155">
        <v>0</v>
      </c>
      <c r="H43" s="256">
        <v>0</v>
      </c>
      <c r="I43" s="155">
        <v>0</v>
      </c>
      <c r="J43" s="256">
        <v>0</v>
      </c>
      <c r="K43" s="155"/>
      <c r="L43" s="145"/>
      <c r="M43" s="155"/>
      <c r="N43" s="145"/>
    </row>
    <row r="44" spans="1:14" ht="18" customHeight="1">
      <c r="A44" s="313"/>
      <c r="B44" s="313"/>
      <c r="C44" s="6" t="s">
        <v>237</v>
      </c>
      <c r="D44" s="106" t="s">
        <v>238</v>
      </c>
      <c r="E44" s="159">
        <f aca="true" t="shared" si="5" ref="E44:N44">E41+E43</f>
        <v>27</v>
      </c>
      <c r="F44" s="292">
        <v>5</v>
      </c>
      <c r="G44" s="159">
        <f t="shared" si="5"/>
        <v>49</v>
      </c>
      <c r="H44" s="292">
        <f t="shared" si="5"/>
        <v>62</v>
      </c>
      <c r="I44" s="159">
        <f t="shared" si="5"/>
        <v>4</v>
      </c>
      <c r="J44" s="292">
        <v>2</v>
      </c>
      <c r="K44" s="159">
        <f t="shared" si="5"/>
        <v>0</v>
      </c>
      <c r="L44" s="146">
        <f t="shared" si="5"/>
        <v>0</v>
      </c>
      <c r="M44" s="159">
        <f t="shared" si="5"/>
        <v>0</v>
      </c>
      <c r="N44" s="146">
        <f t="shared" si="5"/>
        <v>0</v>
      </c>
    </row>
    <row r="45" ht="13.5" customHeight="1">
      <c r="A45" s="27" t="s">
        <v>239</v>
      </c>
    </row>
    <row r="46" ht="13.5" customHeight="1">
      <c r="A46" s="27" t="s">
        <v>240</v>
      </c>
    </row>
    <row r="47" ht="13.5">
      <c r="A47" s="265"/>
    </row>
  </sheetData>
  <sheetProtection/>
  <mergeCells count="15">
    <mergeCell ref="C42:D42"/>
    <mergeCell ref="A15:A27"/>
    <mergeCell ref="B15:B18"/>
    <mergeCell ref="B19:B22"/>
    <mergeCell ref="B23:B26"/>
    <mergeCell ref="A28:A44"/>
    <mergeCell ref="B28:B34"/>
    <mergeCell ref="B35:B44"/>
    <mergeCell ref="E6:F6"/>
    <mergeCell ref="G6:H6"/>
    <mergeCell ref="K6:L6"/>
    <mergeCell ref="M6:N6"/>
    <mergeCell ref="A8:A14"/>
    <mergeCell ref="B9:B14"/>
    <mergeCell ref="I6:J6"/>
  </mergeCells>
  <printOptions horizontalCentered="1"/>
  <pageMargins left="0.3937007874015748" right="0.3937007874015748" top="0.1968503937007874" bottom="0.1968503937007874" header="0.2755905511811024" footer="0.2362204724409449"/>
  <pageSetup firstPageNumber="5" useFirstPageNumber="1" fitToHeight="1" fitToWidth="1" horizontalDpi="300" verticalDpi="300" orientation="landscape" paperSize="9" scale="76" r:id="rId1"/>
  <headerFooter alignWithMargins="0">
    <oddHeader>&amp;R&amp;"明朝,斜体"&amp;9指定都市－5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調査統計係</dc:creator>
  <cp:keywords/>
  <dc:description/>
  <cp:lastModifiedBy>堺市</cp:lastModifiedBy>
  <cp:lastPrinted>2016-06-28T08:28:03Z</cp:lastPrinted>
  <dcterms:created xsi:type="dcterms:W3CDTF">1999-07-06T05:17:05Z</dcterms:created>
  <dcterms:modified xsi:type="dcterms:W3CDTF">2016-09-16T02:54:50Z</dcterms:modified>
  <cp:category/>
  <cp:version/>
  <cp:contentType/>
  <cp:contentStatus/>
</cp:coreProperties>
</file>