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6945" tabRatio="831" activeTab="8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（修正前）" sheetId="8" state="hidden" r:id="rId8"/>
    <sheet name="5.三セク決算" sheetId="9" r:id="rId9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'2.公営企業会計予算 (2)'!$A$1:$O$50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8">'5.三セク決算'!$A$1:$V$46</definedName>
    <definedName name="_xlnm.Print_Area" localSheetId="7">'5.三セク決算（修正前）'!$A$1:$V$46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fullCalcOnLoad="1"/>
</workbook>
</file>

<file path=xl/sharedStrings.xml><?xml version="1.0" encoding="utf-8"?>
<sst xmlns="http://schemas.openxmlformats.org/spreadsheetml/2006/main" count="792" uniqueCount="319">
  <si>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</si>
  <si>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</si>
  <si>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</si>
  <si>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</si>
  <si>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</si>
  <si>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</si>
  <si>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</si>
  <si>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</si>
  <si>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</si>
  <si>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</si>
  <si>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</si>
  <si>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</si>
  <si>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</si>
  <si>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</si>
  <si>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</si>
  <si>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</si>
  <si>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</si>
  <si>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</si>
  <si>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</si>
  <si>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</si>
  <si>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</si>
  <si>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</si>
  <si>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</si>
  <si>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</si>
  <si>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</si>
  <si>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</si>
  <si>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</si>
  <si>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</si>
  <si>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</si>
  <si>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</si>
  <si>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</si>
  <si>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</si>
  <si>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</si>
  <si>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</si>
  <si>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</si>
  <si>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</si>
  <si>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</si>
  <si>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</si>
  <si>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</si>
  <si>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</si>
  <si>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</si>
  <si>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</si>
  <si>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</si>
  <si>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</si>
  <si>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</si>
  <si>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</si>
  <si>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</si>
  <si>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</si>
  <si>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</si>
  <si>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</si>
  <si>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</si>
  <si>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</si>
  <si>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</si>
  <si>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</si>
  <si>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</si>
  <si>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</si>
  <si>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</si>
  <si>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</si>
  <si>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</si>
  <si>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</si>
  <si>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</si>
  <si>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</si>
  <si>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</si>
  <si>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</si>
  <si>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</si>
  <si>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</si>
  <si>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</si>
  <si>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</si>
  <si>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</si>
  <si>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</si>
  <si>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</si>
  <si>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</si>
  <si>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</si>
  <si>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</si>
  <si>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</si>
  <si>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</si>
  <si>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</si>
  <si>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</si>
  <si>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</si>
  <si>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</si>
  <si>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</si>
  <si>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</si>
  <si>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</si>
  <si>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</si>
  <si>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</si>
  <si>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</si>
  <si>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</si>
  <si>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</si>
  <si>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</si>
  <si>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</si>
  <si>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</si>
  <si>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</si>
  <si>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</si>
  <si>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</si>
  <si>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</si>
  <si>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</si>
  <si>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</si>
  <si>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</si>
  <si>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</si>
  <si>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</si>
  <si>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</si>
  <si>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</si>
  <si>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</si>
  <si>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</si>
  <si>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</si>
  <si>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</si>
  <si>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</si>
  <si>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</si>
  <si>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</si>
  <si>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</si>
  <si>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</si>
  <si>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</si>
  <si>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</si>
  <si>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</si>
  <si>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</si>
  <si>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</si>
  <si>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</si>
  <si>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</si>
  <si>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</si>
  <si>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</si>
  <si>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</si>
  <si>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</si>
  <si>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</si>
  <si>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</si>
  <si>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</si>
  <si>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</si>
  <si>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</si>
  <si>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</si>
  <si>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</si>
  <si>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</si>
  <si>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</si>
  <si>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</si>
  <si>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</si>
  <si>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</si>
  <si>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</si>
  <si>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</si>
  <si>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</si>
  <si>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</si>
  <si>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</si>
  <si>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</si>
  <si>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</si>
  <si>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</si>
  <si>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</si>
  <si>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</si>
  <si>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</si>
  <si>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</si>
  <si>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</si>
  <si>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</si>
  <si>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</si>
  <si>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</si>
  <si>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</si>
  <si>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</si>
  <si>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</si>
  <si>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</si>
  <si>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</si>
  <si>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</si>
  <si>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</si>
  <si>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</si>
  <si>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</si>
  <si>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</si>
  <si>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</si>
  <si>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</si>
  <si>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</si>
  <si>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</si>
  <si>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</si>
  <si>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</si>
  <si>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</si>
  <si>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</si>
  <si>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</si>
  <si>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</si>
  <si>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</si>
  <si>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</si>
  <si>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</si>
  <si>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</si>
  <si>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</si>
  <si>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</si>
  <si>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</si>
  <si>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</si>
  <si>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</si>
  <si>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</si>
  <si>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</si>
  <si>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</si>
  <si>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</si>
  <si>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</si>
  <si>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</si>
  <si>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</si>
  <si>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</si>
  <si>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</si>
  <si>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</si>
  <si>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</si>
  <si>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</si>
  <si>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</si>
  <si>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</si>
  <si>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</si>
  <si>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</si>
  <si>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</si>
  <si>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</si>
  <si>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</si>
  <si>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</si>
  <si>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</si>
  <si>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</si>
  <si>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</si>
  <si>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</si>
  <si>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</si>
  <si>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</si>
  <si>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</si>
  <si>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</si>
  <si>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</si>
  <si>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</si>
  <si>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</si>
  <si>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</si>
  <si>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</si>
  <si>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</si>
  <si>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</si>
  <si>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</si>
  <si>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</si>
  <si>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</si>
  <si>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</si>
  <si>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</si>
  <si>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</si>
  <si>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</si>
  <si>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</si>
  <si>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</si>
  <si>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</si>
  <si>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</si>
  <si>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</si>
  <si>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</si>
  <si>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</si>
  <si>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</si>
  <si>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</si>
  <si>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</si>
  <si>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</si>
  <si>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</si>
  <si>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</si>
  <si>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</si>
  <si>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</si>
  <si>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</si>
  <si>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</si>
  <si>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</si>
  <si>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</si>
  <si>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</si>
  <si>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</si>
  <si>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</si>
  <si>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</si>
  <si>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</si>
  <si>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</si>
  <si>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</si>
  <si>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</si>
  <si>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</si>
  <si>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</si>
  <si>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</si>
  <si>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</si>
  <si>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</si>
  <si>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</si>
  <si>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</si>
  <si>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</si>
  <si>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</si>
  <si>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</si>
  <si>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</si>
  <si>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</si>
  <si>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</si>
  <si>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</si>
  <si>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</si>
  <si>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</si>
  <si>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</si>
  <si>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</si>
  <si>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</si>
  <si>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</si>
  <si>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</si>
  <si>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</si>
  <si>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</si>
  <si>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</si>
  <si>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</si>
  <si>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</si>
  <si>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</si>
  <si>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</si>
  <si>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</si>
  <si>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</si>
  <si>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</si>
  <si>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</si>
  <si>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</si>
  <si>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</si>
  <si>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</si>
  <si>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</si>
  <si>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</si>
  <si>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</si>
  <si>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</si>
  <si>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名古屋市</t>
  </si>
  <si>
    <t>名古屋市</t>
  </si>
  <si>
    <t>水道事業</t>
  </si>
  <si>
    <t>工業用水道事業</t>
  </si>
  <si>
    <t>病院事業</t>
  </si>
  <si>
    <t>下水道事業</t>
  </si>
  <si>
    <t>自動車運送事業</t>
  </si>
  <si>
    <t>26年度</t>
  </si>
  <si>
    <t>市場事業</t>
  </si>
  <si>
    <t>と畜場事業</t>
  </si>
  <si>
    <t>宅地造成事業(市街地再開発事業)</t>
  </si>
  <si>
    <t>駐車場整備事業</t>
  </si>
  <si>
    <t>介護サービス事業</t>
  </si>
  <si>
    <t>高速度鉄道事業</t>
  </si>
  <si>
    <r>
      <t>26</t>
    </r>
    <r>
      <rPr>
        <sz val="11"/>
        <rFont val="明朝"/>
        <family val="1"/>
      </rPr>
      <t>年度</t>
    </r>
  </si>
  <si>
    <t>都市高速鉄道事業</t>
  </si>
  <si>
    <r>
      <t>28</t>
    </r>
    <r>
      <rPr>
        <sz val="11"/>
        <rFont val="明朝"/>
        <family val="1"/>
      </rPr>
      <t>年度</t>
    </r>
  </si>
  <si>
    <t>前年度</t>
  </si>
  <si>
    <t>名古屋市</t>
  </si>
  <si>
    <t>名古屋市</t>
  </si>
  <si>
    <t>名古屋市</t>
  </si>
  <si>
    <t>名古屋市土地開発公社</t>
  </si>
  <si>
    <t>-</t>
  </si>
  <si>
    <t>名古屋市住宅供給公社</t>
  </si>
  <si>
    <t>名古屋高速道路公社</t>
  </si>
  <si>
    <t>若宮大通駐車場㈱</t>
  </si>
  <si>
    <t>名古屋ガイドウェイバス㈱</t>
  </si>
  <si>
    <t>栄公園振興㈱</t>
  </si>
  <si>
    <t>名古屋臨海高速鉄道㈱</t>
  </si>
  <si>
    <t>㈱名古屋交通開発機構</t>
  </si>
  <si>
    <t>名古屋上下水道総合サービス㈱</t>
  </si>
  <si>
    <t>名古屋市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</si>
</sst>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明朝"/>
      <family val="1"/>
    </font>
    <font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33" borderId="85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85" xfId="0" applyNumberFormat="1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horizontal="center" vertical="center"/>
    </xf>
    <xf numFmtId="214" fontId="0" fillId="33" borderId="57" xfId="48" applyNumberFormat="1" applyFill="1" applyBorder="1" applyAlignment="1">
      <alignment vertical="center"/>
    </xf>
    <xf numFmtId="214" fontId="0" fillId="33" borderId="24" xfId="48" applyNumberFormat="1" applyFill="1" applyBorder="1" applyAlignment="1">
      <alignment vertical="center"/>
    </xf>
    <xf numFmtId="214" fontId="0" fillId="33" borderId="48" xfId="48" applyNumberFormat="1" applyFill="1" applyBorder="1" applyAlignment="1">
      <alignment vertical="center"/>
    </xf>
    <xf numFmtId="214" fontId="0" fillId="33" borderId="59" xfId="48" applyNumberFormat="1" applyFill="1" applyBorder="1" applyAlignment="1">
      <alignment vertical="center"/>
    </xf>
    <xf numFmtId="214" fontId="0" fillId="33" borderId="32" xfId="48" applyNumberFormat="1" applyFill="1" applyBorder="1" applyAlignment="1">
      <alignment vertical="center"/>
    </xf>
    <xf numFmtId="214" fontId="0" fillId="33" borderId="34" xfId="48" applyNumberFormat="1" applyFill="1" applyBorder="1" applyAlignment="1">
      <alignment vertical="center"/>
    </xf>
    <xf numFmtId="214" fontId="0" fillId="33" borderId="19" xfId="48" applyNumberFormat="1" applyFill="1" applyBorder="1" applyAlignment="1">
      <alignment vertical="center"/>
    </xf>
    <xf numFmtId="214" fontId="0" fillId="33" borderId="29" xfId="48" applyNumberFormat="1" applyFill="1" applyBorder="1" applyAlignment="1">
      <alignment vertical="center"/>
    </xf>
    <xf numFmtId="214" fontId="0" fillId="33" borderId="52" xfId="48" applyNumberFormat="1" applyFill="1" applyBorder="1" applyAlignment="1">
      <alignment vertical="center"/>
    </xf>
    <xf numFmtId="214" fontId="0" fillId="33" borderId="60" xfId="48" applyNumberFormat="1" applyFill="1" applyBorder="1" applyAlignment="1">
      <alignment vertical="center"/>
    </xf>
    <xf numFmtId="214" fontId="0" fillId="33" borderId="28" xfId="48" applyNumberFormat="1" applyFill="1" applyBorder="1" applyAlignment="1">
      <alignment vertical="center"/>
    </xf>
    <xf numFmtId="214" fontId="0" fillId="33" borderId="50" xfId="48" applyNumberFormat="1" applyFill="1" applyBorder="1" applyAlignment="1">
      <alignment vertical="center"/>
    </xf>
    <xf numFmtId="214" fontId="17" fillId="33" borderId="59" xfId="48" applyNumberFormat="1" applyFont="1" applyFill="1" applyBorder="1" applyAlignment="1">
      <alignment vertical="center"/>
    </xf>
    <xf numFmtId="214" fontId="17" fillId="33" borderId="32" xfId="48" applyNumberFormat="1" applyFont="1" applyFill="1" applyBorder="1" applyAlignment="1">
      <alignment vertical="center"/>
    </xf>
    <xf numFmtId="214" fontId="0" fillId="33" borderId="59" xfId="0" applyNumberFormat="1" applyFill="1" applyBorder="1" applyAlignment="1" quotePrefix="1">
      <alignment horizontal="right" vertical="center"/>
    </xf>
    <xf numFmtId="214" fontId="0" fillId="33" borderId="32" xfId="0" applyNumberFormat="1" applyFill="1" applyBorder="1" applyAlignment="1" quotePrefix="1">
      <alignment horizontal="right" vertical="center"/>
    </xf>
    <xf numFmtId="214" fontId="0" fillId="33" borderId="34" xfId="0" applyNumberFormat="1" applyFill="1" applyBorder="1" applyAlignment="1" quotePrefix="1">
      <alignment horizontal="right" vertical="center"/>
    </xf>
    <xf numFmtId="214" fontId="0" fillId="33" borderId="61" xfId="48" applyNumberFormat="1" applyFont="1" applyFill="1" applyBorder="1" applyAlignment="1" quotePrefix="1">
      <alignment horizontal="right" vertical="center"/>
    </xf>
    <xf numFmtId="214" fontId="0" fillId="33" borderId="25" xfId="48" applyNumberFormat="1" applyFont="1" applyFill="1" applyBorder="1" applyAlignment="1" quotePrefix="1">
      <alignment horizontal="right" vertical="center"/>
    </xf>
    <xf numFmtId="214" fontId="0" fillId="33" borderId="20" xfId="48" applyNumberFormat="1" applyFont="1" applyFill="1" applyBorder="1" applyAlignment="1" quotePrefix="1">
      <alignment horizontal="right" vertical="center"/>
    </xf>
    <xf numFmtId="214" fontId="0" fillId="33" borderId="63" xfId="48" applyNumberFormat="1" applyFill="1" applyBorder="1" applyAlignment="1">
      <alignment vertical="center"/>
    </xf>
    <xf numFmtId="214" fontId="0" fillId="33" borderId="26" xfId="48" applyNumberFormat="1" applyFill="1" applyBorder="1" applyAlignment="1">
      <alignment vertical="center"/>
    </xf>
    <xf numFmtId="214" fontId="0" fillId="33" borderId="55" xfId="48" applyNumberFormat="1" applyFill="1" applyBorder="1" applyAlignment="1">
      <alignment vertical="center"/>
    </xf>
    <xf numFmtId="214" fontId="18" fillId="33" borderId="61" xfId="48" applyNumberFormat="1" applyFont="1" applyFill="1" applyBorder="1" applyAlignment="1">
      <alignment vertical="center"/>
    </xf>
    <xf numFmtId="214" fontId="18" fillId="33" borderId="25" xfId="48" applyNumberFormat="1" applyFont="1" applyFill="1" applyBorder="1" applyAlignment="1">
      <alignment vertical="center"/>
    </xf>
    <xf numFmtId="214" fontId="0" fillId="33" borderId="61" xfId="48" applyNumberFormat="1" applyFill="1" applyBorder="1" applyAlignment="1">
      <alignment vertical="center"/>
    </xf>
    <xf numFmtId="214" fontId="0" fillId="33" borderId="25" xfId="48" applyNumberFormat="1" applyFill="1" applyBorder="1" applyAlignment="1">
      <alignment vertical="center"/>
    </xf>
    <xf numFmtId="214" fontId="0" fillId="33" borderId="20" xfId="48" applyNumberForma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214" fontId="0" fillId="33" borderId="85" xfId="48" applyNumberFormat="1" applyFill="1" applyBorder="1" applyAlignment="1">
      <alignment vertical="center"/>
    </xf>
    <xf numFmtId="214" fontId="0" fillId="33" borderId="39" xfId="48" applyNumberFormat="1" applyFill="1" applyBorder="1" applyAlignment="1">
      <alignment vertical="center"/>
    </xf>
    <xf numFmtId="214" fontId="0" fillId="33" borderId="54" xfId="48" applyNumberFormat="1" applyFill="1" applyBorder="1" applyAlignment="1">
      <alignment vertical="center"/>
    </xf>
    <xf numFmtId="214" fontId="0" fillId="33" borderId="59" xfId="48" applyNumberFormat="1" applyFont="1" applyFill="1" applyBorder="1" applyAlignment="1" quotePrefix="1">
      <alignment horizontal="right" vertical="center"/>
    </xf>
    <xf numFmtId="214" fontId="0" fillId="33" borderId="32" xfId="48" applyNumberFormat="1" applyFont="1" applyFill="1" applyBorder="1" applyAlignment="1" quotePrefix="1">
      <alignment horizontal="right" vertical="center"/>
    </xf>
    <xf numFmtId="214" fontId="0" fillId="33" borderId="34" xfId="48" applyNumberFormat="1" applyFont="1" applyFill="1" applyBorder="1" applyAlignment="1" quotePrefix="1">
      <alignment horizontal="right" vertical="center"/>
    </xf>
    <xf numFmtId="214" fontId="0" fillId="33" borderId="63" xfId="48" applyNumberFormat="1" applyFont="1" applyFill="1" applyBorder="1" applyAlignment="1">
      <alignment vertical="center"/>
    </xf>
    <xf numFmtId="214" fontId="0" fillId="33" borderId="26" xfId="48" applyNumberFormat="1" applyFont="1" applyFill="1" applyBorder="1" applyAlignment="1">
      <alignment vertical="center"/>
    </xf>
    <xf numFmtId="214" fontId="0" fillId="33" borderId="55" xfId="48" applyNumberFormat="1" applyFont="1" applyFill="1" applyBorder="1" applyAlignment="1">
      <alignment vertical="center"/>
    </xf>
    <xf numFmtId="214" fontId="0" fillId="33" borderId="85" xfId="48" applyNumberFormat="1" applyFont="1" applyFill="1" applyBorder="1" applyAlignment="1" quotePrefix="1">
      <alignment horizontal="right" vertical="center"/>
    </xf>
    <xf numFmtId="214" fontId="0" fillId="33" borderId="83" xfId="48" applyNumberFormat="1" applyFill="1" applyBorder="1" applyAlignment="1">
      <alignment vertical="center"/>
    </xf>
    <xf numFmtId="214" fontId="0" fillId="33" borderId="43" xfId="48" applyNumberFormat="1" applyFill="1" applyBorder="1" applyAlignment="1">
      <alignment vertical="center"/>
    </xf>
    <xf numFmtId="214" fontId="0" fillId="0" borderId="43" xfId="48" applyNumberFormat="1" applyFill="1" applyBorder="1" applyAlignment="1">
      <alignment vertical="center"/>
    </xf>
    <xf numFmtId="214" fontId="0" fillId="33" borderId="79" xfId="48" applyNumberFormat="1" applyFill="1" applyBorder="1" applyAlignment="1">
      <alignment vertical="center"/>
    </xf>
    <xf numFmtId="0" fontId="0" fillId="33" borderId="61" xfId="0" applyNumberFormat="1" applyFont="1" applyFill="1" applyBorder="1" applyAlignment="1">
      <alignment horizontal="center" vertical="center"/>
    </xf>
    <xf numFmtId="0" fontId="0" fillId="33" borderId="35" xfId="0" applyNumberFormat="1" applyFont="1" applyFill="1" applyBorder="1" applyAlignment="1">
      <alignment horizontal="center" vertical="center"/>
    </xf>
    <xf numFmtId="214" fontId="0" fillId="33" borderId="11" xfId="48" applyNumberFormat="1" applyFill="1" applyBorder="1" applyAlignment="1">
      <alignment vertical="center"/>
    </xf>
    <xf numFmtId="214" fontId="0" fillId="33" borderId="37" xfId="48" applyNumberFormat="1" applyFill="1" applyBorder="1" applyAlignment="1">
      <alignment vertical="center"/>
    </xf>
    <xf numFmtId="214" fontId="0" fillId="33" borderId="45" xfId="48" applyNumberFormat="1" applyFill="1" applyBorder="1" applyAlignment="1">
      <alignment vertical="center"/>
    </xf>
    <xf numFmtId="214" fontId="0" fillId="33" borderId="46" xfId="48" applyNumberFormat="1" applyFill="1" applyBorder="1" applyAlignment="1">
      <alignment vertical="center"/>
    </xf>
    <xf numFmtId="214" fontId="0" fillId="33" borderId="13" xfId="48" applyNumberFormat="1" applyFont="1" applyFill="1" applyBorder="1" applyAlignment="1" quotePrefix="1">
      <alignment horizontal="right" vertical="center"/>
    </xf>
    <xf numFmtId="214" fontId="0" fillId="33" borderId="0" xfId="48" applyNumberFormat="1" applyFill="1" applyBorder="1" applyAlignment="1">
      <alignment vertical="center"/>
    </xf>
    <xf numFmtId="214" fontId="0" fillId="33" borderId="13" xfId="48" applyNumberFormat="1" applyFill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214" fontId="0" fillId="33" borderId="10" xfId="48" applyNumberFormat="1" applyFill="1" applyBorder="1" applyAlignment="1">
      <alignment vertical="center"/>
    </xf>
    <xf numFmtId="214" fontId="0" fillId="33" borderId="44" xfId="48" applyNumberFormat="1" applyFill="1" applyBorder="1" applyAlignment="1">
      <alignment vertical="center"/>
    </xf>
    <xf numFmtId="214" fontId="0" fillId="0" borderId="10" xfId="48" applyNumberFormat="1" applyFill="1" applyBorder="1" applyAlignment="1">
      <alignment vertical="center"/>
    </xf>
    <xf numFmtId="214" fontId="0" fillId="34" borderId="57" xfId="48" applyNumberFormat="1" applyFill="1" applyBorder="1" applyAlignment="1">
      <alignment vertical="center"/>
    </xf>
    <xf numFmtId="214" fontId="0" fillId="34" borderId="24" xfId="48" applyNumberFormat="1" applyFill="1" applyBorder="1" applyAlignment="1">
      <alignment vertical="center"/>
    </xf>
    <xf numFmtId="214" fontId="0" fillId="34" borderId="36" xfId="48" applyNumberFormat="1" applyFill="1" applyBorder="1" applyAlignment="1">
      <alignment vertical="center"/>
    </xf>
    <xf numFmtId="214" fontId="0" fillId="34" borderId="30" xfId="48" applyNumberFormat="1" applyFill="1" applyBorder="1" applyAlignment="1">
      <alignment vertical="center"/>
    </xf>
    <xf numFmtId="214" fontId="0" fillId="34" borderId="59" xfId="48" applyNumberFormat="1" applyFill="1" applyBorder="1" applyAlignment="1">
      <alignment vertical="center"/>
    </xf>
    <xf numFmtId="214" fontId="0" fillId="34" borderId="32" xfId="48" applyNumberFormat="1" applyFill="1" applyBorder="1" applyAlignment="1">
      <alignment vertical="center"/>
    </xf>
    <xf numFmtId="214" fontId="0" fillId="33" borderId="17" xfId="48" applyNumberFormat="1" applyFill="1" applyBorder="1" applyAlignment="1">
      <alignment vertical="center"/>
    </xf>
    <xf numFmtId="214" fontId="0" fillId="33" borderId="51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34" borderId="19" xfId="48" applyNumberFormat="1" applyFill="1" applyBorder="1" applyAlignment="1">
      <alignment vertical="center"/>
    </xf>
    <xf numFmtId="214" fontId="0" fillId="34" borderId="29" xfId="48" applyNumberFormat="1" applyFill="1" applyBorder="1" applyAlignment="1">
      <alignment vertical="center"/>
    </xf>
    <xf numFmtId="214" fontId="0" fillId="33" borderId="56" xfId="48" applyNumberFormat="1" applyFill="1" applyBorder="1" applyAlignment="1">
      <alignment vertical="center"/>
    </xf>
    <xf numFmtId="214" fontId="0" fillId="33" borderId="49" xfId="48" applyNumberFormat="1" applyFill="1" applyBorder="1" applyAlignment="1">
      <alignment vertical="center"/>
    </xf>
    <xf numFmtId="214" fontId="0" fillId="34" borderId="56" xfId="48" applyNumberFormat="1" applyFill="1" applyBorder="1" applyAlignment="1">
      <alignment vertical="center"/>
    </xf>
    <xf numFmtId="214" fontId="0" fillId="34" borderId="60" xfId="48" applyNumberFormat="1" applyFill="1" applyBorder="1" applyAlignment="1">
      <alignment vertical="center"/>
    </xf>
    <xf numFmtId="214" fontId="0" fillId="34" borderId="28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32" xfId="48" applyNumberFormat="1" applyFill="1" applyBorder="1" applyAlignment="1">
      <alignment vertical="center"/>
    </xf>
    <xf numFmtId="214" fontId="0" fillId="33" borderId="12" xfId="48" applyNumberFormat="1" applyFont="1" applyFill="1" applyBorder="1" applyAlignment="1" quotePrefix="1">
      <alignment horizontal="right" vertical="center"/>
    </xf>
    <xf numFmtId="214" fontId="0" fillId="33" borderId="27" xfId="48" applyNumberFormat="1" applyFont="1" applyFill="1" applyBorder="1" applyAlignment="1" quotePrefix="1">
      <alignment horizontal="right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61" xfId="48" applyNumberFormat="1" applyFont="1" applyFill="1" applyBorder="1" applyAlignment="1" quotePrefix="1">
      <alignment horizontal="right" vertical="center"/>
    </xf>
    <xf numFmtId="214" fontId="0" fillId="0" borderId="25" xfId="48" applyNumberFormat="1" applyFont="1" applyFill="1" applyBorder="1" applyAlignment="1" quotePrefix="1">
      <alignment horizontal="right" vertical="center"/>
    </xf>
    <xf numFmtId="214" fontId="0" fillId="33" borderId="14" xfId="48" applyNumberFormat="1" applyFill="1" applyBorder="1" applyAlignment="1">
      <alignment vertical="center"/>
    </xf>
    <xf numFmtId="214" fontId="0" fillId="33" borderId="47" xfId="48" applyNumberFormat="1" applyFill="1" applyBorder="1" applyAlignment="1">
      <alignment vertical="center"/>
    </xf>
    <xf numFmtId="214" fontId="0" fillId="0" borderId="14" xfId="48" applyNumberFormat="1" applyFill="1" applyBorder="1" applyAlignment="1">
      <alignment vertical="center"/>
    </xf>
    <xf numFmtId="214" fontId="0" fillId="0" borderId="63" xfId="48" applyNumberFormat="1" applyFill="1" applyBorder="1" applyAlignment="1">
      <alignment vertical="center"/>
    </xf>
    <xf numFmtId="214" fontId="0" fillId="0" borderId="26" xfId="48" applyNumberFormat="1" applyFill="1" applyBorder="1" applyAlignment="1">
      <alignment vertical="center"/>
    </xf>
    <xf numFmtId="214" fontId="0" fillId="34" borderId="63" xfId="48" applyNumberFormat="1" applyFill="1" applyBorder="1" applyAlignment="1">
      <alignment vertical="center"/>
    </xf>
    <xf numFmtId="214" fontId="0" fillId="34" borderId="26" xfId="48" applyNumberFormat="1" applyFill="1" applyBorder="1" applyAlignment="1">
      <alignment vertical="center"/>
    </xf>
    <xf numFmtId="214" fontId="0" fillId="33" borderId="55" xfId="48" applyNumberFormat="1" applyFont="1" applyFill="1" applyBorder="1" applyAlignment="1">
      <alignment vertical="center"/>
    </xf>
    <xf numFmtId="214" fontId="0" fillId="0" borderId="56" xfId="48" applyNumberFormat="1" applyFill="1" applyBorder="1" applyAlignment="1">
      <alignment vertical="center"/>
    </xf>
    <xf numFmtId="214" fontId="0" fillId="33" borderId="66" xfId="48" applyNumberFormat="1" applyFill="1" applyBorder="1" applyAlignment="1">
      <alignment vertical="center"/>
    </xf>
    <xf numFmtId="214" fontId="0" fillId="33" borderId="12" xfId="48" applyNumberFormat="1" applyFill="1" applyBorder="1" applyAlignment="1">
      <alignment vertical="center"/>
    </xf>
    <xf numFmtId="214" fontId="0" fillId="33" borderId="27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34" borderId="61" xfId="48" applyNumberFormat="1" applyFill="1" applyBorder="1" applyAlignment="1">
      <alignment vertical="center"/>
    </xf>
    <xf numFmtId="214" fontId="0" fillId="34" borderId="25" xfId="48" applyNumberForma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62" xfId="0" applyNumberFormat="1" applyFont="1" applyFill="1" applyBorder="1" applyAlignment="1">
      <alignment horizontal="center" vertical="center"/>
    </xf>
    <xf numFmtId="214" fontId="0" fillId="33" borderId="21" xfId="48" applyNumberFormat="1" applyFill="1" applyBorder="1" applyAlignment="1">
      <alignment vertical="center"/>
    </xf>
    <xf numFmtId="214" fontId="0" fillId="34" borderId="10" xfId="48" applyNumberFormat="1" applyFont="1" applyFill="1" applyBorder="1" applyAlignment="1">
      <alignment vertical="center"/>
    </xf>
    <xf numFmtId="214" fontId="0" fillId="34" borderId="44" xfId="48" applyNumberFormat="1" applyFont="1" applyFill="1" applyBorder="1" applyAlignment="1">
      <alignment vertical="center"/>
    </xf>
    <xf numFmtId="214" fontId="0" fillId="34" borderId="10" xfId="48" applyNumberFormat="1" applyFill="1" applyBorder="1" applyAlignment="1">
      <alignment vertical="center"/>
    </xf>
    <xf numFmtId="214" fontId="0" fillId="34" borderId="21" xfId="48" applyNumberFormat="1" applyFill="1" applyBorder="1" applyAlignment="1">
      <alignment vertical="center"/>
    </xf>
    <xf numFmtId="214" fontId="0" fillId="33" borderId="64" xfId="48" applyNumberFormat="1" applyFill="1" applyBorder="1" applyAlignment="1">
      <alignment vertical="center"/>
    </xf>
    <xf numFmtId="214" fontId="0" fillId="34" borderId="56" xfId="48" applyNumberFormat="1" applyFont="1" applyFill="1" applyBorder="1" applyAlignment="1">
      <alignment vertical="center"/>
    </xf>
    <xf numFmtId="214" fontId="0" fillId="34" borderId="49" xfId="48" applyNumberFormat="1" applyFont="1" applyFill="1" applyBorder="1" applyAlignment="1">
      <alignment vertical="center"/>
    </xf>
    <xf numFmtId="214" fontId="0" fillId="34" borderId="64" xfId="48" applyNumberFormat="1" applyFill="1" applyBorder="1" applyAlignment="1">
      <alignment vertical="center"/>
    </xf>
    <xf numFmtId="214" fontId="0" fillId="34" borderId="36" xfId="48" applyNumberFormat="1" applyFont="1" applyFill="1" applyBorder="1" applyAlignment="1">
      <alignment vertical="center"/>
    </xf>
    <xf numFmtId="214" fontId="0" fillId="34" borderId="30" xfId="48" applyNumberFormat="1" applyFont="1" applyFill="1" applyBorder="1" applyAlignment="1">
      <alignment vertical="center"/>
    </xf>
    <xf numFmtId="214" fontId="0" fillId="34" borderId="66" xfId="48" applyNumberFormat="1" applyFill="1" applyBorder="1" applyAlignment="1">
      <alignment vertical="center"/>
    </xf>
    <xf numFmtId="214" fontId="0" fillId="33" borderId="65" xfId="48" applyNumberFormat="1" applyFill="1" applyBorder="1" applyAlignment="1">
      <alignment vertical="center"/>
    </xf>
    <xf numFmtId="214" fontId="0" fillId="34" borderId="17" xfId="48" applyNumberFormat="1" applyFont="1" applyFill="1" applyBorder="1" applyAlignment="1">
      <alignment vertical="center"/>
    </xf>
    <xf numFmtId="214" fontId="0" fillId="34" borderId="51" xfId="48" applyNumberFormat="1" applyFont="1" applyFill="1" applyBorder="1" applyAlignment="1">
      <alignment vertical="center"/>
    </xf>
    <xf numFmtId="214" fontId="0" fillId="34" borderId="17" xfId="48" applyNumberFormat="1" applyFill="1" applyBorder="1" applyAlignment="1">
      <alignment vertical="center"/>
    </xf>
    <xf numFmtId="214" fontId="0" fillId="34" borderId="65" xfId="48" applyNumberFormat="1" applyFill="1" applyBorder="1" applyAlignment="1">
      <alignment vertical="center"/>
    </xf>
    <xf numFmtId="214" fontId="0" fillId="33" borderId="68" xfId="48" applyNumberFormat="1" applyFill="1" applyBorder="1" applyAlignment="1">
      <alignment vertical="center"/>
    </xf>
    <xf numFmtId="214" fontId="0" fillId="34" borderId="14" xfId="48" applyNumberFormat="1" applyFont="1" applyFill="1" applyBorder="1" applyAlignment="1">
      <alignment vertical="center"/>
    </xf>
    <xf numFmtId="214" fontId="0" fillId="34" borderId="47" xfId="48" applyNumberFormat="1" applyFont="1" applyFill="1" applyBorder="1" applyAlignment="1">
      <alignment vertical="center"/>
    </xf>
    <xf numFmtId="214" fontId="0" fillId="34" borderId="14" xfId="48" applyNumberFormat="1" applyFill="1" applyBorder="1" applyAlignment="1">
      <alignment vertical="center"/>
    </xf>
    <xf numFmtId="214" fontId="0" fillId="34" borderId="68" xfId="48" applyNumberFormat="1" applyFill="1" applyBorder="1" applyAlignment="1">
      <alignment vertical="center"/>
    </xf>
    <xf numFmtId="214" fontId="0" fillId="33" borderId="40" xfId="48" applyNumberFormat="1" applyFill="1" applyBorder="1" applyAlignment="1">
      <alignment vertical="center"/>
    </xf>
    <xf numFmtId="214" fontId="0" fillId="33" borderId="62" xfId="48" applyNumberFormat="1" applyFill="1" applyBorder="1" applyAlignment="1">
      <alignment vertical="center"/>
    </xf>
    <xf numFmtId="214" fontId="0" fillId="34" borderId="40" xfId="48" applyNumberFormat="1" applyFont="1" applyFill="1" applyBorder="1" applyAlignment="1">
      <alignment vertical="center"/>
    </xf>
    <xf numFmtId="214" fontId="0" fillId="34" borderId="53" xfId="48" applyNumberFormat="1" applyFont="1" applyFill="1" applyBorder="1" applyAlignment="1">
      <alignment vertical="center"/>
    </xf>
    <xf numFmtId="214" fontId="0" fillId="34" borderId="85" xfId="48" applyNumberFormat="1" applyFill="1" applyBorder="1" applyAlignment="1">
      <alignment vertical="center"/>
    </xf>
    <xf numFmtId="214" fontId="0" fillId="34" borderId="39" xfId="48" applyNumberFormat="1" applyFill="1" applyBorder="1" applyAlignment="1">
      <alignment vertical="center"/>
    </xf>
    <xf numFmtId="214" fontId="0" fillId="34" borderId="40" xfId="48" applyNumberFormat="1" applyFill="1" applyBorder="1" applyAlignment="1">
      <alignment vertical="center"/>
    </xf>
    <xf numFmtId="214" fontId="0" fillId="34" borderId="62" xfId="48" applyNumberFormat="1" applyFill="1" applyBorder="1" applyAlignment="1">
      <alignment vertical="center"/>
    </xf>
    <xf numFmtId="214" fontId="0" fillId="33" borderId="36" xfId="48" applyNumberFormat="1" applyFont="1" applyFill="1" applyBorder="1" applyAlignment="1" quotePrefix="1">
      <alignment horizontal="right" vertical="center"/>
    </xf>
    <xf numFmtId="214" fontId="0" fillId="33" borderId="66" xfId="48" applyNumberFormat="1" applyFont="1" applyFill="1" applyBorder="1" applyAlignment="1" quotePrefix="1">
      <alignment horizontal="right" vertical="center"/>
    </xf>
    <xf numFmtId="214" fontId="0" fillId="34" borderId="36" xfId="48" applyNumberFormat="1" applyFont="1" applyFill="1" applyBorder="1" applyAlignment="1" quotePrefix="1">
      <alignment horizontal="right" vertical="center"/>
    </xf>
    <xf numFmtId="214" fontId="0" fillId="34" borderId="30" xfId="48" applyNumberFormat="1" applyFont="1" applyFill="1" applyBorder="1" applyAlignment="1" quotePrefix="1">
      <alignment horizontal="right" vertical="center"/>
    </xf>
    <xf numFmtId="214" fontId="0" fillId="34" borderId="59" xfId="48" applyNumberFormat="1" applyFont="1" applyFill="1" applyBorder="1" applyAlignment="1" quotePrefix="1">
      <alignment horizontal="right" vertical="center"/>
    </xf>
    <xf numFmtId="214" fontId="0" fillId="34" borderId="32" xfId="48" applyNumberFormat="1" applyFont="1" applyFill="1" applyBorder="1" applyAlignment="1" quotePrefix="1">
      <alignment horizontal="right" vertical="center"/>
    </xf>
    <xf numFmtId="214" fontId="0" fillId="34" borderId="66" xfId="48" applyNumberFormat="1" applyFont="1" applyFill="1" applyBorder="1" applyAlignment="1" quotePrefix="1">
      <alignment horizontal="right" vertical="center"/>
    </xf>
    <xf numFmtId="214" fontId="0" fillId="33" borderId="22" xfId="48" applyNumberFormat="1" applyFont="1" applyFill="1" applyBorder="1" applyAlignment="1" quotePrefix="1">
      <alignment horizontal="right" vertical="center"/>
    </xf>
    <xf numFmtId="214" fontId="0" fillId="34" borderId="12" xfId="48" applyNumberFormat="1" applyFont="1" applyFill="1" applyBorder="1" applyAlignment="1" quotePrefix="1">
      <alignment horizontal="right" vertical="center"/>
    </xf>
    <xf numFmtId="214" fontId="0" fillId="34" borderId="27" xfId="48" applyNumberFormat="1" applyFont="1" applyFill="1" applyBorder="1" applyAlignment="1" quotePrefix="1">
      <alignment horizontal="right" vertical="center"/>
    </xf>
    <xf numFmtId="214" fontId="0" fillId="34" borderId="61" xfId="48" applyNumberFormat="1" applyFont="1" applyFill="1" applyBorder="1" applyAlignment="1" quotePrefix="1">
      <alignment horizontal="right" vertical="center"/>
    </xf>
    <xf numFmtId="214" fontId="0" fillId="34" borderId="25" xfId="48" applyNumberFormat="1" applyFont="1" applyFill="1" applyBorder="1" applyAlignment="1" quotePrefix="1">
      <alignment horizontal="right" vertical="center"/>
    </xf>
    <xf numFmtId="214" fontId="0" fillId="34" borderId="22" xfId="48" applyNumberFormat="1" applyFont="1" applyFill="1" applyBorder="1" applyAlignment="1" quotePrefix="1">
      <alignment horizontal="right" vertical="center"/>
    </xf>
    <xf numFmtId="214" fontId="0" fillId="33" borderId="23" xfId="48" applyNumberFormat="1" applyFill="1" applyBorder="1" applyAlignment="1">
      <alignment vertical="center"/>
    </xf>
    <xf numFmtId="214" fontId="0" fillId="33" borderId="67" xfId="48" applyNumberFormat="1" applyFill="1" applyBorder="1" applyAlignment="1">
      <alignment vertical="center"/>
    </xf>
    <xf numFmtId="214" fontId="0" fillId="34" borderId="23" xfId="48" applyNumberFormat="1" applyFont="1" applyFill="1" applyBorder="1" applyAlignment="1">
      <alignment vertical="center"/>
    </xf>
    <xf numFmtId="214" fontId="0" fillId="34" borderId="86" xfId="48" applyNumberFormat="1" applyFont="1" applyFill="1" applyBorder="1" applyAlignment="1">
      <alignment vertical="center"/>
    </xf>
    <xf numFmtId="214" fontId="0" fillId="34" borderId="83" xfId="48" applyNumberFormat="1" applyFill="1" applyBorder="1" applyAlignment="1">
      <alignment vertical="center"/>
    </xf>
    <xf numFmtId="214" fontId="0" fillId="34" borderId="43" xfId="48" applyNumberFormat="1" applyFill="1" applyBorder="1" applyAlignment="1">
      <alignment vertical="center"/>
    </xf>
    <xf numFmtId="214" fontId="0" fillId="34" borderId="23" xfId="48" applyNumberFormat="1" applyFill="1" applyBorder="1" applyAlignment="1">
      <alignment vertical="center"/>
    </xf>
    <xf numFmtId="214" fontId="0" fillId="34" borderId="67" xfId="48" applyNumberFormat="1" applyFill="1" applyBorder="1" applyAlignment="1">
      <alignment vertical="center"/>
    </xf>
    <xf numFmtId="214" fontId="53" fillId="34" borderId="30" xfId="48" applyNumberFormat="1" applyFont="1" applyFill="1" applyBorder="1" applyAlignment="1">
      <alignment vertical="center"/>
    </xf>
    <xf numFmtId="214" fontId="0" fillId="33" borderId="22" xfId="48" applyNumberFormat="1" applyFill="1" applyBorder="1" applyAlignment="1">
      <alignment vertical="center"/>
    </xf>
    <xf numFmtId="214" fontId="0" fillId="34" borderId="12" xfId="48" applyNumberFormat="1" applyFill="1" applyBorder="1" applyAlignment="1">
      <alignment vertical="center"/>
    </xf>
    <xf numFmtId="214" fontId="53" fillId="34" borderId="27" xfId="48" applyNumberFormat="1" applyFont="1" applyFill="1" applyBorder="1" applyAlignment="1">
      <alignment vertical="center"/>
    </xf>
    <xf numFmtId="214" fontId="0" fillId="34" borderId="22" xfId="48" applyNumberFormat="1" applyFill="1" applyBorder="1" applyAlignment="1">
      <alignment vertical="center"/>
    </xf>
    <xf numFmtId="41" fontId="0" fillId="33" borderId="0" xfId="0" applyNumberFormat="1" applyFill="1" applyAlignment="1">
      <alignment vertical="center"/>
    </xf>
    <xf numFmtId="41" fontId="0" fillId="33" borderId="0" xfId="0" applyNumberFormat="1" applyFill="1" applyBorder="1" applyAlignment="1">
      <alignment vertical="center"/>
    </xf>
    <xf numFmtId="214" fontId="0" fillId="33" borderId="36" xfId="0" applyNumberFormat="1" applyFill="1" applyBorder="1" applyAlignment="1" quotePrefix="1">
      <alignment horizontal="right" vertical="center"/>
    </xf>
    <xf numFmtId="214" fontId="0" fillId="33" borderId="66" xfId="0" applyNumberFormat="1" applyFill="1" applyBorder="1" applyAlignment="1" quotePrefix="1">
      <alignment horizontal="right" vertical="center"/>
    </xf>
    <xf numFmtId="41" fontId="15" fillId="0" borderId="23" xfId="0" applyNumberFormat="1" applyFont="1" applyBorder="1" applyAlignment="1">
      <alignment horizontal="centerContinuous" vertical="center"/>
    </xf>
    <xf numFmtId="41" fontId="15" fillId="0" borderId="15" xfId="0" applyNumberFormat="1" applyFont="1" applyBorder="1" applyAlignment="1">
      <alignment horizontal="centerContinuous" vertical="center"/>
    </xf>
    <xf numFmtId="214" fontId="0" fillId="35" borderId="36" xfId="48" applyNumberFormat="1" applyFill="1" applyBorder="1" applyAlignment="1">
      <alignment vertical="center"/>
    </xf>
    <xf numFmtId="214" fontId="0" fillId="35" borderId="22" xfId="48" applyNumberFormat="1" applyFill="1" applyBorder="1" applyAlignment="1">
      <alignment vertical="center"/>
    </xf>
    <xf numFmtId="41" fontId="0" fillId="34" borderId="23" xfId="0" applyNumberFormat="1" applyFill="1" applyBorder="1" applyAlignment="1">
      <alignment horizontal="left" vertical="center"/>
    </xf>
    <xf numFmtId="41" fontId="0" fillId="34" borderId="15" xfId="0" applyNumberFormat="1" applyFill="1" applyBorder="1" applyAlignment="1" quotePrefix="1">
      <alignment horizontal="right" vertical="center"/>
    </xf>
    <xf numFmtId="41" fontId="0" fillId="34" borderId="36" xfId="0" applyNumberFormat="1" applyFill="1" applyBorder="1" applyAlignment="1">
      <alignment horizontal="left" vertical="center"/>
    </xf>
    <xf numFmtId="41" fontId="0" fillId="34" borderId="37" xfId="0" applyNumberFormat="1" applyFill="1" applyBorder="1" applyAlignment="1" quotePrefix="1">
      <alignment horizontal="right" vertical="center"/>
    </xf>
    <xf numFmtId="41" fontId="0" fillId="34" borderId="12" xfId="0" applyNumberFormat="1" applyFill="1" applyBorder="1" applyAlignment="1">
      <alignment vertical="center"/>
    </xf>
    <xf numFmtId="41" fontId="0" fillId="34" borderId="13" xfId="0" applyNumberFormat="1" applyFill="1" applyBorder="1" applyAlignment="1" quotePrefix="1">
      <alignment horizontal="right" vertical="center"/>
    </xf>
    <xf numFmtId="214" fontId="0" fillId="34" borderId="38" xfId="48" applyNumberFormat="1" applyFill="1" applyBorder="1" applyAlignment="1">
      <alignment vertical="center"/>
    </xf>
    <xf numFmtId="41" fontId="0" fillId="34" borderId="36" xfId="0" applyNumberFormat="1" applyFill="1" applyBorder="1" applyAlignment="1">
      <alignment vertical="center"/>
    </xf>
    <xf numFmtId="214" fontId="0" fillId="34" borderId="37" xfId="48" applyNumberFormat="1" applyFill="1" applyBorder="1" applyAlignment="1">
      <alignment vertical="center"/>
    </xf>
    <xf numFmtId="41" fontId="0" fillId="34" borderId="13" xfId="0" applyNumberFormat="1" applyFill="1" applyBorder="1" applyAlignment="1">
      <alignment horizontal="right" vertical="center"/>
    </xf>
    <xf numFmtId="41" fontId="0" fillId="34" borderId="0" xfId="0" applyNumberFormat="1" applyFont="1" applyFill="1" applyAlignment="1">
      <alignment vertical="center"/>
    </xf>
    <xf numFmtId="41" fontId="0" fillId="34" borderId="0" xfId="0" applyNumberFormat="1" applyFill="1" applyAlignment="1">
      <alignment vertical="center"/>
    </xf>
    <xf numFmtId="0" fontId="4" fillId="34" borderId="13" xfId="0" applyNumberFormat="1" applyFont="1" applyFill="1" applyBorder="1" applyAlignment="1">
      <alignment horizontal="centerContinuous" vertical="center"/>
    </xf>
    <xf numFmtId="41" fontId="4" fillId="34" borderId="13" xfId="0" applyNumberFormat="1" applyFont="1" applyFill="1" applyBorder="1" applyAlignment="1">
      <alignment horizontal="distributed" vertical="center"/>
    </xf>
    <xf numFmtId="0" fontId="4" fillId="34" borderId="0" xfId="0" applyNumberFormat="1" applyFont="1" applyFill="1" applyBorder="1" applyAlignment="1">
      <alignment horizontal="distributed" vertical="center"/>
    </xf>
    <xf numFmtId="41" fontId="7" fillId="34" borderId="0" xfId="0" applyNumberFormat="1" applyFont="1" applyFill="1" applyAlignment="1">
      <alignment horizontal="left" vertical="center"/>
    </xf>
    <xf numFmtId="41" fontId="6" fillId="34" borderId="13" xfId="0" applyNumberFormat="1" applyFont="1" applyFill="1" applyBorder="1" applyAlignment="1">
      <alignment horizontal="left" vertical="center"/>
    </xf>
    <xf numFmtId="41" fontId="0" fillId="34" borderId="0" xfId="0" applyNumberFormat="1" applyFill="1" applyAlignment="1" quotePrefix="1">
      <alignment horizontal="right" vertical="center"/>
    </xf>
    <xf numFmtId="41" fontId="0" fillId="34" borderId="10" xfId="0" applyNumberFormat="1" applyFill="1" applyBorder="1" applyAlignment="1">
      <alignment horizontal="centerContinuous" vertical="center"/>
    </xf>
    <xf numFmtId="41" fontId="0" fillId="34" borderId="11" xfId="0" applyNumberFormat="1" applyFill="1" applyBorder="1" applyAlignment="1">
      <alignment horizontal="centerContinuous" vertical="center"/>
    </xf>
    <xf numFmtId="41" fontId="15" fillId="34" borderId="23" xfId="0" applyNumberFormat="1" applyFont="1" applyFill="1" applyBorder="1" applyAlignment="1">
      <alignment horizontal="centerContinuous" vertical="center"/>
    </xf>
    <xf numFmtId="41" fontId="15" fillId="34" borderId="15" xfId="0" applyNumberFormat="1" applyFont="1" applyFill="1" applyBorder="1" applyAlignment="1">
      <alignment horizontal="centerContinuous" vertical="center"/>
    </xf>
    <xf numFmtId="41" fontId="0" fillId="34" borderId="12" xfId="0" applyNumberFormat="1" applyFill="1" applyBorder="1" applyAlignment="1">
      <alignment horizontal="centerContinuous" vertical="center"/>
    </xf>
    <xf numFmtId="41" fontId="0" fillId="34" borderId="13" xfId="0" applyNumberFormat="1" applyFill="1" applyBorder="1" applyAlignment="1">
      <alignment horizontal="centerContinuous" vertical="center"/>
    </xf>
    <xf numFmtId="41" fontId="0" fillId="34" borderId="63" xfId="0" applyNumberFormat="1" applyFill="1" applyBorder="1" applyAlignment="1">
      <alignment horizontal="center" vertical="center"/>
    </xf>
    <xf numFmtId="41" fontId="0" fillId="34" borderId="31" xfId="0" applyNumberFormat="1" applyFill="1" applyBorder="1" applyAlignment="1">
      <alignment horizontal="center" vertical="center"/>
    </xf>
    <xf numFmtId="41" fontId="0" fillId="34" borderId="71" xfId="0" applyNumberFormat="1" applyFont="1" applyFill="1" applyBorder="1" applyAlignment="1">
      <alignment vertical="center"/>
    </xf>
    <xf numFmtId="0" fontId="0" fillId="34" borderId="72" xfId="0" applyFill="1" applyBorder="1" applyAlignment="1">
      <alignment horizontal="distributed" vertical="center"/>
    </xf>
    <xf numFmtId="214" fontId="0" fillId="34" borderId="80" xfId="48" applyNumberFormat="1" applyFill="1" applyBorder="1" applyAlignment="1">
      <alignment horizontal="center" vertical="center"/>
    </xf>
    <xf numFmtId="214" fontId="0" fillId="34" borderId="81" xfId="48" applyNumberFormat="1" applyFill="1" applyBorder="1" applyAlignment="1">
      <alignment horizontal="center" vertical="center"/>
    </xf>
    <xf numFmtId="214" fontId="0" fillId="34" borderId="82" xfId="48" applyNumberFormat="1" applyFill="1" applyBorder="1" applyAlignment="1">
      <alignment horizontal="center" vertical="center"/>
    </xf>
    <xf numFmtId="41" fontId="0" fillId="34" borderId="15" xfId="0" applyNumberFormat="1" applyFill="1" applyBorder="1" applyAlignment="1">
      <alignment horizontal="left" vertical="center"/>
    </xf>
    <xf numFmtId="214" fontId="0" fillId="34" borderId="19" xfId="48" applyNumberFormat="1" applyFill="1" applyBorder="1" applyAlignment="1">
      <alignment horizontal="center" vertical="center"/>
    </xf>
    <xf numFmtId="214" fontId="0" fillId="34" borderId="18" xfId="48" applyNumberFormat="1" applyFill="1" applyBorder="1" applyAlignment="1">
      <alignment horizontal="center" vertical="center"/>
    </xf>
    <xf numFmtId="214" fontId="0" fillId="34" borderId="65" xfId="48" applyNumberFormat="1" applyFill="1" applyBorder="1" applyAlignment="1">
      <alignment horizontal="center" vertical="center"/>
    </xf>
    <xf numFmtId="41" fontId="0" fillId="34" borderId="37" xfId="0" applyNumberFormat="1" applyFill="1" applyBorder="1" applyAlignment="1">
      <alignment horizontal="left" vertical="center"/>
    </xf>
    <xf numFmtId="214" fontId="0" fillId="34" borderId="59" xfId="48" applyNumberFormat="1" applyFill="1" applyBorder="1" applyAlignment="1">
      <alignment horizontal="center" vertical="center"/>
    </xf>
    <xf numFmtId="214" fontId="0" fillId="34" borderId="16" xfId="48" applyNumberFormat="1" applyFill="1" applyBorder="1" applyAlignment="1">
      <alignment horizontal="center" vertical="center"/>
    </xf>
    <xf numFmtId="214" fontId="0" fillId="34" borderId="66" xfId="48" applyNumberFormat="1" applyFill="1" applyBorder="1" applyAlignment="1">
      <alignment horizontal="center" vertical="center"/>
    </xf>
    <xf numFmtId="41" fontId="0" fillId="34" borderId="12" xfId="0" applyNumberFormat="1" applyFill="1" applyBorder="1" applyAlignment="1">
      <alignment horizontal="left" vertical="center"/>
    </xf>
    <xf numFmtId="41" fontId="0" fillId="34" borderId="13" xfId="0" applyNumberFormat="1" applyFill="1" applyBorder="1" applyAlignment="1">
      <alignment horizontal="left" vertical="center"/>
    </xf>
    <xf numFmtId="214" fontId="0" fillId="34" borderId="61" xfId="48" applyNumberFormat="1" applyFill="1" applyBorder="1" applyAlignment="1">
      <alignment horizontal="center" vertical="center"/>
    </xf>
    <xf numFmtId="214" fontId="0" fillId="34" borderId="35" xfId="48" applyNumberFormat="1" applyFill="1" applyBorder="1" applyAlignment="1">
      <alignment horizontal="center" vertical="center"/>
    </xf>
    <xf numFmtId="214" fontId="0" fillId="34" borderId="22" xfId="48" applyNumberFormat="1" applyFill="1" applyBorder="1" applyAlignment="1">
      <alignment horizontal="center" vertical="center"/>
    </xf>
    <xf numFmtId="214" fontId="0" fillId="34" borderId="42" xfId="48" applyNumberFormat="1" applyFill="1" applyBorder="1" applyAlignment="1">
      <alignment vertical="center"/>
    </xf>
    <xf numFmtId="214" fontId="0" fillId="34" borderId="16" xfId="48" applyNumberFormat="1" applyFill="1" applyBorder="1" applyAlignment="1">
      <alignment vertical="center"/>
    </xf>
    <xf numFmtId="41" fontId="0" fillId="34" borderId="13" xfId="0" applyNumberFormat="1" applyFill="1" applyBorder="1" applyAlignment="1">
      <alignment vertical="center"/>
    </xf>
    <xf numFmtId="41" fontId="0" fillId="34" borderId="40" xfId="0" applyNumberFormat="1" applyFill="1" applyBorder="1" applyAlignment="1">
      <alignment horizontal="left" vertical="center"/>
    </xf>
    <xf numFmtId="41" fontId="0" fillId="34" borderId="41" xfId="0" applyNumberFormat="1" applyFill="1" applyBorder="1" applyAlignment="1">
      <alignment horizontal="left" vertical="center"/>
    </xf>
    <xf numFmtId="214" fontId="0" fillId="34" borderId="35" xfId="48" applyNumberFormat="1" applyFill="1" applyBorder="1" applyAlignment="1">
      <alignment vertical="center"/>
    </xf>
    <xf numFmtId="214" fontId="0" fillId="34" borderId="71" xfId="48" applyNumberFormat="1" applyFill="1" applyBorder="1" applyAlignment="1">
      <alignment vertical="center"/>
    </xf>
    <xf numFmtId="41" fontId="0" fillId="34" borderId="0" xfId="0" applyNumberFormat="1" applyFont="1" applyFill="1" applyAlignment="1">
      <alignment horizontal="left" vertical="center"/>
    </xf>
    <xf numFmtId="41" fontId="0" fillId="34" borderId="0" xfId="0" applyNumberFormat="1" applyFill="1" applyBorder="1" applyAlignment="1">
      <alignment vertical="center"/>
    </xf>
    <xf numFmtId="41" fontId="0" fillId="34" borderId="68" xfId="0" applyNumberFormat="1" applyFill="1" applyBorder="1" applyAlignment="1">
      <alignment horizontal="center" vertical="center"/>
    </xf>
    <xf numFmtId="214" fontId="0" fillId="34" borderId="34" xfId="48" applyNumberFormat="1" applyFill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88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7" xfId="48" applyNumberFormat="1" applyFont="1" applyBorder="1" applyAlignment="1">
      <alignment vertical="center" textRotation="255"/>
    </xf>
    <xf numFmtId="217" fontId="10" fillId="0" borderId="88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34" borderId="28" xfId="48" applyNumberFormat="1" applyFill="1" applyBorder="1" applyAlignment="1">
      <alignment vertical="center"/>
    </xf>
    <xf numFmtId="214" fontId="0" fillId="34" borderId="29" xfId="48" applyNumberFormat="1" applyFill="1" applyBorder="1" applyAlignment="1">
      <alignment vertical="center"/>
    </xf>
    <xf numFmtId="0" fontId="13" fillId="0" borderId="88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33" borderId="49" xfId="48" applyNumberFormat="1" applyFill="1" applyBorder="1" applyAlignment="1">
      <alignment vertical="center"/>
    </xf>
    <xf numFmtId="214" fontId="0" fillId="33" borderId="51" xfId="48" applyNumberFormat="1" applyFill="1" applyBorder="1" applyAlignment="1">
      <alignment vertical="center"/>
    </xf>
    <xf numFmtId="214" fontId="0" fillId="34" borderId="60" xfId="48" applyNumberFormat="1" applyFill="1" applyBorder="1" applyAlignment="1">
      <alignment vertical="center"/>
    </xf>
    <xf numFmtId="214" fontId="0" fillId="34" borderId="19" xfId="48" applyNumberFormat="1" applyFill="1" applyBorder="1" applyAlignment="1">
      <alignment vertical="center"/>
    </xf>
    <xf numFmtId="0" fontId="13" fillId="0" borderId="88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33" borderId="50" xfId="48" applyNumberFormat="1" applyFill="1" applyBorder="1" applyAlignment="1">
      <alignment vertical="center"/>
    </xf>
    <xf numFmtId="214" fontId="0" fillId="33" borderId="52" xfId="48" applyNumberForma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34" borderId="56" xfId="48" applyNumberFormat="1" applyFill="1" applyBorder="1" applyAlignment="1">
      <alignment vertical="center"/>
    </xf>
    <xf numFmtId="214" fontId="0" fillId="34" borderId="17" xfId="48" applyNumberFormat="1" applyFill="1" applyBorder="1" applyAlignment="1">
      <alignment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79" xfId="0" applyNumberFormat="1" applyFont="1" applyFill="1" applyBorder="1" applyAlignment="1">
      <alignment horizontal="center" vertical="center"/>
    </xf>
    <xf numFmtId="203" fontId="0" fillId="33" borderId="23" xfId="0" applyNumberFormat="1" applyFont="1" applyFill="1" applyBorder="1" applyAlignment="1">
      <alignment horizontal="center" vertical="center"/>
    </xf>
    <xf numFmtId="203" fontId="0" fillId="33" borderId="79" xfId="0" applyNumberFormat="1" applyFont="1" applyFill="1" applyBorder="1" applyAlignment="1">
      <alignment horizontal="center" vertical="center"/>
    </xf>
    <xf numFmtId="203" fontId="14" fillId="33" borderId="23" xfId="0" applyNumberFormat="1" applyFont="1" applyFill="1" applyBorder="1" applyAlignment="1">
      <alignment horizontal="center" vertical="center"/>
    </xf>
    <xf numFmtId="203" fontId="14" fillId="33" borderId="7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14" fontId="0" fillId="33" borderId="17" xfId="0" applyNumberFormat="1" applyFill="1" applyBorder="1" applyAlignment="1">
      <alignment vertical="center"/>
    </xf>
    <xf numFmtId="214" fontId="0" fillId="34" borderId="64" xfId="48" applyNumberFormat="1" applyFill="1" applyBorder="1" applyAlignment="1">
      <alignment vertical="center"/>
    </xf>
    <xf numFmtId="214" fontId="0" fillId="33" borderId="65" xfId="0" applyNumberFormat="1" applyFill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14" fontId="0" fillId="33" borderId="19" xfId="0" applyNumberFormat="1" applyFill="1" applyBorder="1" applyAlignment="1">
      <alignment vertical="center"/>
    </xf>
    <xf numFmtId="214" fontId="0" fillId="33" borderId="29" xfId="0" applyNumberFormat="1" applyFill="1" applyBorder="1" applyAlignment="1">
      <alignment vertical="center"/>
    </xf>
    <xf numFmtId="214" fontId="0" fillId="33" borderId="52" xfId="0" applyNumberFormat="1" applyFill="1" applyBorder="1" applyAlignment="1">
      <alignment vertical="center"/>
    </xf>
    <xf numFmtId="0" fontId="0" fillId="33" borderId="15" xfId="0" applyNumberFormat="1" applyFont="1" applyFill="1" applyBorder="1" applyAlignment="1">
      <alignment horizontal="center" vertical="center"/>
    </xf>
    <xf numFmtId="214" fontId="0" fillId="33" borderId="60" xfId="48" applyNumberFormat="1" applyFill="1" applyBorder="1" applyAlignment="1">
      <alignment horizontal="center" vertical="center"/>
    </xf>
    <xf numFmtId="214" fontId="0" fillId="33" borderId="19" xfId="48" applyNumberFormat="1" applyFill="1" applyBorder="1" applyAlignment="1">
      <alignment horizontal="center" vertical="center"/>
    </xf>
    <xf numFmtId="214" fontId="0" fillId="33" borderId="64" xfId="48" applyNumberFormat="1" applyFill="1" applyBorder="1" applyAlignment="1">
      <alignment horizontal="center" vertical="center"/>
    </xf>
    <xf numFmtId="214" fontId="0" fillId="33" borderId="65" xfId="48" applyNumberFormat="1" applyFill="1" applyBorder="1" applyAlignment="1">
      <alignment horizontal="center" vertical="center"/>
    </xf>
    <xf numFmtId="41" fontId="15" fillId="0" borderId="23" xfId="0" applyNumberFormat="1" applyFont="1" applyBorder="1" applyAlignment="1">
      <alignment horizontal="center" vertical="center"/>
    </xf>
    <xf numFmtId="41" fontId="15" fillId="0" borderId="79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34" borderId="87" xfId="0" applyFill="1" applyBorder="1" applyAlignment="1">
      <alignment horizontal="center" vertical="center" textRotation="255"/>
    </xf>
    <xf numFmtId="0" fontId="0" fillId="34" borderId="88" xfId="0" applyFill="1" applyBorder="1" applyAlignment="1">
      <alignment horizontal="center" vertical="center" textRotation="255"/>
    </xf>
    <xf numFmtId="0" fontId="0" fillId="34" borderId="70" xfId="0" applyFill="1" applyBorder="1" applyAlignment="1">
      <alignment horizontal="center" vertical="center" textRotation="255"/>
    </xf>
    <xf numFmtId="41" fontId="16" fillId="34" borderId="36" xfId="0" applyNumberFormat="1" applyFont="1" applyFill="1" applyBorder="1" applyAlignment="1">
      <alignment horizontal="right" vertical="center"/>
    </xf>
    <xf numFmtId="41" fontId="16" fillId="34" borderId="34" xfId="0" applyNumberFormat="1" applyFont="1" applyFill="1" applyBorder="1" applyAlignment="1">
      <alignment horizontal="right" vertical="center"/>
    </xf>
    <xf numFmtId="0" fontId="0" fillId="34" borderId="87" xfId="0" applyNumberFormat="1" applyFill="1" applyBorder="1" applyAlignment="1">
      <alignment horizontal="center" vertical="center" textRotation="255"/>
    </xf>
    <xf numFmtId="41" fontId="15" fillId="34" borderId="23" xfId="0" applyNumberFormat="1" applyFont="1" applyFill="1" applyBorder="1" applyAlignment="1">
      <alignment horizontal="center" vertical="center"/>
    </xf>
    <xf numFmtId="41" fontId="15" fillId="34" borderId="7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13" sqref="F1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519" t="s">
        <v>0</v>
      </c>
      <c r="B1" s="519"/>
      <c r="C1" s="519"/>
      <c r="D1" s="519"/>
      <c r="E1" s="76" t="s">
        <v>288</v>
      </c>
      <c r="F1" s="2"/>
      <c r="AA1" s="518" t="s">
        <v>105</v>
      </c>
      <c r="AB1" s="518"/>
    </row>
    <row r="2" spans="27:37" ht="13.5">
      <c r="AA2" s="510" t="s">
        <v>106</v>
      </c>
      <c r="AB2" s="510"/>
      <c r="AC2" s="515" t="s">
        <v>107</v>
      </c>
      <c r="AD2" s="511" t="s">
        <v>108</v>
      </c>
      <c r="AE2" s="512"/>
      <c r="AF2" s="513"/>
      <c r="AG2" s="510" t="s">
        <v>109</v>
      </c>
      <c r="AH2" s="510" t="s">
        <v>110</v>
      </c>
      <c r="AI2" s="510" t="s">
        <v>111</v>
      </c>
      <c r="AJ2" s="510" t="s">
        <v>112</v>
      </c>
      <c r="AK2" s="510" t="s">
        <v>113</v>
      </c>
    </row>
    <row r="3" spans="1:37" ht="14.25">
      <c r="A3" s="22" t="s">
        <v>104</v>
      </c>
      <c r="AA3" s="510"/>
      <c r="AB3" s="510"/>
      <c r="AC3" s="517"/>
      <c r="AD3" s="169"/>
      <c r="AE3" s="168" t="s">
        <v>126</v>
      </c>
      <c r="AF3" s="168" t="s">
        <v>127</v>
      </c>
      <c r="AG3" s="510"/>
      <c r="AH3" s="510"/>
      <c r="AI3" s="510"/>
      <c r="AJ3" s="510"/>
      <c r="AK3" s="510"/>
    </row>
    <row r="4" spans="27:38" ht="13.5">
      <c r="AA4" s="515" t="str">
        <f>E1</f>
        <v>名古屋市</v>
      </c>
      <c r="AB4" s="170" t="s">
        <v>114</v>
      </c>
      <c r="AC4" s="171">
        <f>F22</f>
        <v>1089271</v>
      </c>
      <c r="AD4" s="171">
        <f>F9</f>
        <v>506481</v>
      </c>
      <c r="AE4" s="171">
        <f>F10</f>
        <v>223380</v>
      </c>
      <c r="AF4" s="171">
        <f>F13</f>
        <v>202852</v>
      </c>
      <c r="AG4" s="171">
        <f>F14</f>
        <v>6171</v>
      </c>
      <c r="AH4" s="171">
        <f>F15</f>
        <v>5000</v>
      </c>
      <c r="AI4" s="171">
        <f>F17</f>
        <v>184287</v>
      </c>
      <c r="AJ4" s="171">
        <f>F20</f>
        <v>71076</v>
      </c>
      <c r="AK4" s="171">
        <f>F21</f>
        <v>210663</v>
      </c>
      <c r="AL4" s="172"/>
    </row>
    <row r="5" spans="1:37" ht="13.5">
      <c r="A5" s="21" t="s">
        <v>276</v>
      </c>
      <c r="AA5" s="516"/>
      <c r="AB5" s="170" t="s">
        <v>115</v>
      </c>
      <c r="AC5" s="173"/>
      <c r="AD5" s="173">
        <f>G9</f>
        <v>46.49724448736816</v>
      </c>
      <c r="AE5" s="173">
        <f>G10</f>
        <v>20.507293409996226</v>
      </c>
      <c r="AF5" s="173">
        <f>G13</f>
        <v>18.62273024802827</v>
      </c>
      <c r="AG5" s="173">
        <f>G14</f>
        <v>0.566525685527293</v>
      </c>
      <c r="AH5" s="173">
        <f>G15</f>
        <v>0.45902259401012235</v>
      </c>
      <c r="AI5" s="173">
        <f>G17</f>
        <v>16.918379356468684</v>
      </c>
      <c r="AJ5" s="173">
        <f>G20</f>
        <v>6.525097978372692</v>
      </c>
      <c r="AK5" s="173">
        <f>G21</f>
        <v>19.339815344390882</v>
      </c>
    </row>
    <row r="6" spans="1:37" ht="14.25">
      <c r="A6" s="3"/>
      <c r="G6" s="523" t="s">
        <v>128</v>
      </c>
      <c r="H6" s="524"/>
      <c r="I6" s="524"/>
      <c r="AA6" s="517"/>
      <c r="AB6" s="170" t="s">
        <v>116</v>
      </c>
      <c r="AC6" s="173">
        <f>I22</f>
        <v>1.442282619223234</v>
      </c>
      <c r="AD6" s="173">
        <f>I9</f>
        <v>1.2816154473755725</v>
      </c>
      <c r="AE6" s="173">
        <f>I10</f>
        <v>0.2085996904649834</v>
      </c>
      <c r="AF6" s="173">
        <f>I13</f>
        <v>2.2114953417009753</v>
      </c>
      <c r="AG6" s="173">
        <f>I14</f>
        <v>-0.3874092009685248</v>
      </c>
      <c r="AH6" s="173">
        <f>I15</f>
        <v>0</v>
      </c>
      <c r="AI6" s="173">
        <f>I17</f>
        <v>4.7775806781742425</v>
      </c>
      <c r="AJ6" s="173">
        <f>I20</f>
        <v>-3.3505575197171567</v>
      </c>
      <c r="AK6" s="173">
        <f>I21</f>
        <v>0.9120564861874181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520" t="s">
        <v>80</v>
      </c>
      <c r="B9" s="520" t="s">
        <v>81</v>
      </c>
      <c r="C9" s="47" t="s">
        <v>3</v>
      </c>
      <c r="D9" s="48"/>
      <c r="E9" s="49"/>
      <c r="F9" s="77">
        <v>506481</v>
      </c>
      <c r="G9" s="78">
        <f aca="true" t="shared" si="0" ref="G9:G22">F9/$F$22*100</f>
        <v>46.49724448736816</v>
      </c>
      <c r="H9" s="79">
        <v>500072</v>
      </c>
      <c r="I9" s="80">
        <f aca="true" t="shared" si="1" ref="I9:I21">(F9/H9-1)*100</f>
        <v>1.2816154473755725</v>
      </c>
      <c r="AA9" s="526" t="s">
        <v>105</v>
      </c>
      <c r="AB9" s="527"/>
      <c r="AC9" s="528" t="s">
        <v>117</v>
      </c>
    </row>
    <row r="10" spans="1:37" ht="18" customHeight="1">
      <c r="A10" s="521"/>
      <c r="B10" s="521"/>
      <c r="C10" s="8"/>
      <c r="D10" s="50" t="s">
        <v>22</v>
      </c>
      <c r="E10" s="30"/>
      <c r="F10" s="81">
        <v>223380</v>
      </c>
      <c r="G10" s="82">
        <f t="shared" si="0"/>
        <v>20.507293409996226</v>
      </c>
      <c r="H10" s="83">
        <v>222915</v>
      </c>
      <c r="I10" s="84">
        <f t="shared" si="1"/>
        <v>0.2085996904649834</v>
      </c>
      <c r="AA10" s="510" t="s">
        <v>106</v>
      </c>
      <c r="AB10" s="510"/>
      <c r="AC10" s="528"/>
      <c r="AD10" s="511" t="s">
        <v>118</v>
      </c>
      <c r="AE10" s="512"/>
      <c r="AF10" s="513"/>
      <c r="AG10" s="511" t="s">
        <v>119</v>
      </c>
      <c r="AH10" s="525"/>
      <c r="AI10" s="514"/>
      <c r="AJ10" s="511" t="s">
        <v>120</v>
      </c>
      <c r="AK10" s="514"/>
    </row>
    <row r="11" spans="1:37" ht="18" customHeight="1">
      <c r="A11" s="521"/>
      <c r="B11" s="521"/>
      <c r="C11" s="34"/>
      <c r="D11" s="35"/>
      <c r="E11" s="33" t="s">
        <v>23</v>
      </c>
      <c r="F11" s="85">
        <v>154847</v>
      </c>
      <c r="G11" s="86">
        <f t="shared" si="0"/>
        <v>14.215654322937082</v>
      </c>
      <c r="H11" s="87">
        <v>151657</v>
      </c>
      <c r="I11" s="88">
        <f t="shared" si="1"/>
        <v>2.1034307681149</v>
      </c>
      <c r="AA11" s="510"/>
      <c r="AB11" s="510"/>
      <c r="AC11" s="526"/>
      <c r="AD11" s="169"/>
      <c r="AE11" s="168" t="s">
        <v>121</v>
      </c>
      <c r="AF11" s="168" t="s">
        <v>122</v>
      </c>
      <c r="AG11" s="169"/>
      <c r="AH11" s="168" t="s">
        <v>123</v>
      </c>
      <c r="AI11" s="168" t="s">
        <v>124</v>
      </c>
      <c r="AJ11" s="169"/>
      <c r="AK11" s="174" t="s">
        <v>125</v>
      </c>
    </row>
    <row r="12" spans="1:38" ht="18" customHeight="1">
      <c r="A12" s="521"/>
      <c r="B12" s="521"/>
      <c r="C12" s="34"/>
      <c r="D12" s="36"/>
      <c r="E12" s="33" t="s">
        <v>24</v>
      </c>
      <c r="F12" s="85">
        <v>53718</v>
      </c>
      <c r="G12" s="86">
        <f>F12/$F$22*100</f>
        <v>4.93155514100715</v>
      </c>
      <c r="H12" s="87">
        <v>56789</v>
      </c>
      <c r="I12" s="88">
        <f t="shared" si="1"/>
        <v>-5.4077374139357985</v>
      </c>
      <c r="AA12" s="515" t="str">
        <f>E1</f>
        <v>名古屋市</v>
      </c>
      <c r="AB12" s="170" t="s">
        <v>114</v>
      </c>
      <c r="AC12" s="171">
        <f>F40</f>
        <v>1089271</v>
      </c>
      <c r="AD12" s="171">
        <f>F23</f>
        <v>606769</v>
      </c>
      <c r="AE12" s="171">
        <f>F24</f>
        <v>165246</v>
      </c>
      <c r="AF12" s="171">
        <f>F26</f>
        <v>142833</v>
      </c>
      <c r="AG12" s="171">
        <f>F27</f>
        <v>388004</v>
      </c>
      <c r="AH12" s="171">
        <f>F28</f>
        <v>93648</v>
      </c>
      <c r="AI12" s="171">
        <f>F32</f>
        <v>2737</v>
      </c>
      <c r="AJ12" s="171">
        <f>F34</f>
        <v>94498</v>
      </c>
      <c r="AK12" s="171">
        <f>F35</f>
        <v>94498</v>
      </c>
      <c r="AL12" s="175"/>
    </row>
    <row r="13" spans="1:37" ht="18" customHeight="1">
      <c r="A13" s="521"/>
      <c r="B13" s="521"/>
      <c r="C13" s="11"/>
      <c r="D13" s="31" t="s">
        <v>25</v>
      </c>
      <c r="E13" s="32"/>
      <c r="F13" s="89">
        <v>202852</v>
      </c>
      <c r="G13" s="90">
        <f t="shared" si="0"/>
        <v>18.62273024802827</v>
      </c>
      <c r="H13" s="91">
        <v>198463</v>
      </c>
      <c r="I13" s="92">
        <f t="shared" si="1"/>
        <v>2.2114953417009753</v>
      </c>
      <c r="AA13" s="516"/>
      <c r="AB13" s="170" t="s">
        <v>115</v>
      </c>
      <c r="AC13" s="173"/>
      <c r="AD13" s="173">
        <f>G23</f>
        <v>55.70413606898559</v>
      </c>
      <c r="AE13" s="173">
        <f>G24</f>
        <v>15.170329513959334</v>
      </c>
      <c r="AF13" s="173">
        <f>G26</f>
        <v>13.11271483404956</v>
      </c>
      <c r="AG13" s="173">
        <f>G27</f>
        <v>35.62052051326071</v>
      </c>
      <c r="AH13" s="173">
        <f>G28</f>
        <v>8.597309576771988</v>
      </c>
      <c r="AI13" s="173">
        <f>G32</f>
        <v>0.251268967961141</v>
      </c>
      <c r="AJ13" s="173">
        <f>G34</f>
        <v>8.675343417753709</v>
      </c>
      <c r="AK13" s="173">
        <f>G35</f>
        <v>8.675343417753709</v>
      </c>
    </row>
    <row r="14" spans="1:37" ht="18" customHeight="1">
      <c r="A14" s="521"/>
      <c r="B14" s="521"/>
      <c r="C14" s="52" t="s">
        <v>4</v>
      </c>
      <c r="D14" s="53"/>
      <c r="E14" s="54"/>
      <c r="F14" s="85">
        <v>6171</v>
      </c>
      <c r="G14" s="86">
        <f t="shared" si="0"/>
        <v>0.566525685527293</v>
      </c>
      <c r="H14" s="87">
        <v>6195</v>
      </c>
      <c r="I14" s="88">
        <f t="shared" si="1"/>
        <v>-0.3874092009685248</v>
      </c>
      <c r="AA14" s="517"/>
      <c r="AB14" s="170" t="s">
        <v>116</v>
      </c>
      <c r="AC14" s="173">
        <f>I40</f>
        <v>1.442282619223234</v>
      </c>
      <c r="AD14" s="173">
        <f>I23</f>
        <v>2.1732285055644063</v>
      </c>
      <c r="AE14" s="173">
        <f>I24</f>
        <v>-0.7781820801959882</v>
      </c>
      <c r="AF14" s="173">
        <f>I26</f>
        <v>-1.0372064019954275</v>
      </c>
      <c r="AG14" s="173">
        <f>I27</f>
        <v>-1.846183424318626</v>
      </c>
      <c r="AH14" s="173">
        <f>I28</f>
        <v>0.72168385729805</v>
      </c>
      <c r="AI14" s="173">
        <f>I32</f>
        <v>-56.15889796572161</v>
      </c>
      <c r="AJ14" s="173">
        <f>I34</f>
        <v>11.674682990817665</v>
      </c>
      <c r="AK14" s="173">
        <f>I35</f>
        <v>11.674682990817665</v>
      </c>
    </row>
    <row r="15" spans="1:9" ht="18" customHeight="1">
      <c r="A15" s="521"/>
      <c r="B15" s="521"/>
      <c r="C15" s="52" t="s">
        <v>5</v>
      </c>
      <c r="D15" s="53"/>
      <c r="E15" s="54"/>
      <c r="F15" s="85">
        <v>5000</v>
      </c>
      <c r="G15" s="86">
        <f t="shared" si="0"/>
        <v>0.45902259401012235</v>
      </c>
      <c r="H15" s="87">
        <v>5000</v>
      </c>
      <c r="I15" s="88">
        <f t="shared" si="1"/>
        <v>0</v>
      </c>
    </row>
    <row r="16" spans="1:9" ht="18" customHeight="1">
      <c r="A16" s="521"/>
      <c r="B16" s="521"/>
      <c r="C16" s="52" t="s">
        <v>26</v>
      </c>
      <c r="D16" s="53"/>
      <c r="E16" s="54"/>
      <c r="F16" s="85">
        <v>44882</v>
      </c>
      <c r="G16" s="86">
        <f t="shared" si="0"/>
        <v>4.120370412872462</v>
      </c>
      <c r="H16" s="87">
        <v>44399</v>
      </c>
      <c r="I16" s="88">
        <f t="shared" si="1"/>
        <v>1.087862339241874</v>
      </c>
    </row>
    <row r="17" spans="1:9" ht="18" customHeight="1">
      <c r="A17" s="521"/>
      <c r="B17" s="521"/>
      <c r="C17" s="52" t="s">
        <v>6</v>
      </c>
      <c r="D17" s="53"/>
      <c r="E17" s="54"/>
      <c r="F17" s="85">
        <v>184287</v>
      </c>
      <c r="G17" s="86">
        <f t="shared" si="0"/>
        <v>16.918379356468684</v>
      </c>
      <c r="H17" s="87">
        <v>175884</v>
      </c>
      <c r="I17" s="88">
        <f t="shared" si="1"/>
        <v>4.7775806781742425</v>
      </c>
    </row>
    <row r="18" spans="1:9" ht="18" customHeight="1">
      <c r="A18" s="521"/>
      <c r="B18" s="521"/>
      <c r="C18" s="52" t="s">
        <v>27</v>
      </c>
      <c r="D18" s="53"/>
      <c r="E18" s="54"/>
      <c r="F18" s="85">
        <v>52568</v>
      </c>
      <c r="G18" s="86">
        <f t="shared" si="0"/>
        <v>4.825979944384823</v>
      </c>
      <c r="H18" s="87">
        <v>50951</v>
      </c>
      <c r="I18" s="88">
        <f t="shared" si="1"/>
        <v>3.1736374163411796</v>
      </c>
    </row>
    <row r="19" spans="1:9" ht="18" customHeight="1">
      <c r="A19" s="521"/>
      <c r="B19" s="521"/>
      <c r="C19" s="52" t="s">
        <v>28</v>
      </c>
      <c r="D19" s="53"/>
      <c r="E19" s="54"/>
      <c r="F19" s="85">
        <v>8143</v>
      </c>
      <c r="G19" s="86">
        <f t="shared" si="0"/>
        <v>0.7475641966048853</v>
      </c>
      <c r="H19" s="87">
        <v>8984</v>
      </c>
      <c r="I19" s="88">
        <f t="shared" si="1"/>
        <v>-9.36108637577916</v>
      </c>
    </row>
    <row r="20" spans="1:9" ht="18" customHeight="1">
      <c r="A20" s="521"/>
      <c r="B20" s="521"/>
      <c r="C20" s="52" t="s">
        <v>7</v>
      </c>
      <c r="D20" s="53"/>
      <c r="E20" s="54"/>
      <c r="F20" s="85">
        <v>71076</v>
      </c>
      <c r="G20" s="86">
        <f t="shared" si="0"/>
        <v>6.525097978372692</v>
      </c>
      <c r="H20" s="87">
        <v>73540</v>
      </c>
      <c r="I20" s="88">
        <f t="shared" si="1"/>
        <v>-3.3505575197171567</v>
      </c>
    </row>
    <row r="21" spans="1:9" ht="18" customHeight="1">
      <c r="A21" s="521"/>
      <c r="B21" s="521"/>
      <c r="C21" s="57" t="s">
        <v>8</v>
      </c>
      <c r="D21" s="58"/>
      <c r="E21" s="56"/>
      <c r="F21" s="93">
        <v>210663</v>
      </c>
      <c r="G21" s="94">
        <f t="shared" si="0"/>
        <v>19.339815344390882</v>
      </c>
      <c r="H21" s="95">
        <v>208759</v>
      </c>
      <c r="I21" s="96">
        <f t="shared" si="1"/>
        <v>0.9120564861874181</v>
      </c>
    </row>
    <row r="22" spans="1:9" ht="18" customHeight="1">
      <c r="A22" s="521"/>
      <c r="B22" s="522"/>
      <c r="C22" s="59" t="s">
        <v>9</v>
      </c>
      <c r="D22" s="37"/>
      <c r="E22" s="60"/>
      <c r="F22" s="97">
        <f>SUM(F9,F14:F21)</f>
        <v>1089271</v>
      </c>
      <c r="G22" s="98">
        <f t="shared" si="0"/>
        <v>100</v>
      </c>
      <c r="H22" s="97">
        <f>SUM(H9,H14:H21)</f>
        <v>1073784</v>
      </c>
      <c r="I22" s="274">
        <f aca="true" t="shared" si="2" ref="I22:I40">(F22/H22-1)*100</f>
        <v>1.442282619223234</v>
      </c>
    </row>
    <row r="23" spans="1:9" ht="18" customHeight="1">
      <c r="A23" s="521"/>
      <c r="B23" s="520" t="s">
        <v>82</v>
      </c>
      <c r="C23" s="4" t="s">
        <v>10</v>
      </c>
      <c r="D23" s="5"/>
      <c r="E23" s="23"/>
      <c r="F23" s="77">
        <v>606769</v>
      </c>
      <c r="G23" s="78">
        <f aca="true" t="shared" si="3" ref="G23:G37">F23/$F$40*100</f>
        <v>55.70413606898559</v>
      </c>
      <c r="H23" s="79">
        <v>593863</v>
      </c>
      <c r="I23" s="99">
        <f t="shared" si="2"/>
        <v>2.1732285055644063</v>
      </c>
    </row>
    <row r="24" spans="1:9" ht="18" customHeight="1">
      <c r="A24" s="521"/>
      <c r="B24" s="521"/>
      <c r="C24" s="8"/>
      <c r="D24" s="10" t="s">
        <v>11</v>
      </c>
      <c r="E24" s="38"/>
      <c r="F24" s="85">
        <v>165246</v>
      </c>
      <c r="G24" s="86">
        <f t="shared" si="3"/>
        <v>15.170329513959334</v>
      </c>
      <c r="H24" s="87">
        <v>166542</v>
      </c>
      <c r="I24" s="88">
        <f t="shared" si="2"/>
        <v>-0.7781820801959882</v>
      </c>
    </row>
    <row r="25" spans="1:9" ht="18" customHeight="1">
      <c r="A25" s="521"/>
      <c r="B25" s="521"/>
      <c r="C25" s="8"/>
      <c r="D25" s="10" t="s">
        <v>29</v>
      </c>
      <c r="E25" s="38"/>
      <c r="F25" s="85">
        <v>298690</v>
      </c>
      <c r="G25" s="86">
        <f t="shared" si="3"/>
        <v>27.421091720976694</v>
      </c>
      <c r="H25" s="87">
        <v>282991</v>
      </c>
      <c r="I25" s="88">
        <f t="shared" si="2"/>
        <v>5.547526246417722</v>
      </c>
    </row>
    <row r="26" spans="1:9" ht="18" customHeight="1">
      <c r="A26" s="521"/>
      <c r="B26" s="521"/>
      <c r="C26" s="11"/>
      <c r="D26" s="10" t="s">
        <v>12</v>
      </c>
      <c r="E26" s="38"/>
      <c r="F26" s="85">
        <v>142833</v>
      </c>
      <c r="G26" s="86">
        <f t="shared" si="3"/>
        <v>13.11271483404956</v>
      </c>
      <c r="H26" s="87">
        <v>144330</v>
      </c>
      <c r="I26" s="88">
        <f t="shared" si="2"/>
        <v>-1.0372064019954275</v>
      </c>
    </row>
    <row r="27" spans="1:9" ht="18" customHeight="1">
      <c r="A27" s="521"/>
      <c r="B27" s="521"/>
      <c r="C27" s="8" t="s">
        <v>13</v>
      </c>
      <c r="D27" s="14"/>
      <c r="E27" s="25"/>
      <c r="F27" s="77">
        <v>388004</v>
      </c>
      <c r="G27" s="78">
        <f t="shared" si="3"/>
        <v>35.62052051326071</v>
      </c>
      <c r="H27" s="79">
        <v>395302</v>
      </c>
      <c r="I27" s="99">
        <f t="shared" si="2"/>
        <v>-1.846183424318626</v>
      </c>
    </row>
    <row r="28" spans="1:9" ht="18" customHeight="1">
      <c r="A28" s="521"/>
      <c r="B28" s="521"/>
      <c r="C28" s="8"/>
      <c r="D28" s="10" t="s">
        <v>14</v>
      </c>
      <c r="E28" s="38"/>
      <c r="F28" s="85">
        <v>93648</v>
      </c>
      <c r="G28" s="86">
        <f t="shared" si="3"/>
        <v>8.597309576771988</v>
      </c>
      <c r="H28" s="87">
        <v>92977</v>
      </c>
      <c r="I28" s="88">
        <f t="shared" si="2"/>
        <v>0.72168385729805</v>
      </c>
    </row>
    <row r="29" spans="1:9" ht="18" customHeight="1">
      <c r="A29" s="521"/>
      <c r="B29" s="521"/>
      <c r="C29" s="8"/>
      <c r="D29" s="10" t="s">
        <v>30</v>
      </c>
      <c r="E29" s="38"/>
      <c r="F29" s="85">
        <v>22696</v>
      </c>
      <c r="G29" s="86">
        <f t="shared" si="3"/>
        <v>2.0835953587307476</v>
      </c>
      <c r="H29" s="87">
        <v>22736</v>
      </c>
      <c r="I29" s="88">
        <f t="shared" si="2"/>
        <v>-0.17593244194229474</v>
      </c>
    </row>
    <row r="30" spans="1:9" ht="18" customHeight="1">
      <c r="A30" s="521"/>
      <c r="B30" s="521"/>
      <c r="C30" s="8"/>
      <c r="D30" s="10" t="s">
        <v>31</v>
      </c>
      <c r="E30" s="38"/>
      <c r="F30" s="85">
        <v>103055</v>
      </c>
      <c r="G30" s="86">
        <f t="shared" si="3"/>
        <v>9.460914685142633</v>
      </c>
      <c r="H30" s="87">
        <v>106916</v>
      </c>
      <c r="I30" s="88">
        <f t="shared" si="2"/>
        <v>-3.611246211979502</v>
      </c>
    </row>
    <row r="31" spans="1:9" ht="18" customHeight="1">
      <c r="A31" s="521"/>
      <c r="B31" s="521"/>
      <c r="C31" s="8"/>
      <c r="D31" s="10" t="s">
        <v>32</v>
      </c>
      <c r="E31" s="38"/>
      <c r="F31" s="85">
        <v>81806</v>
      </c>
      <c r="G31" s="86">
        <f t="shared" si="3"/>
        <v>7.510160465118414</v>
      </c>
      <c r="H31" s="87">
        <v>81393</v>
      </c>
      <c r="I31" s="88">
        <f t="shared" si="2"/>
        <v>0.5074146425368298</v>
      </c>
    </row>
    <row r="32" spans="1:9" ht="18" customHeight="1">
      <c r="A32" s="521"/>
      <c r="B32" s="521"/>
      <c r="C32" s="8"/>
      <c r="D32" s="10" t="s">
        <v>15</v>
      </c>
      <c r="E32" s="38"/>
      <c r="F32" s="85">
        <v>2737</v>
      </c>
      <c r="G32" s="86">
        <f t="shared" si="3"/>
        <v>0.251268967961141</v>
      </c>
      <c r="H32" s="87">
        <v>6243</v>
      </c>
      <c r="I32" s="88">
        <f t="shared" si="2"/>
        <v>-56.15889796572161</v>
      </c>
    </row>
    <row r="33" spans="1:9" ht="18" customHeight="1">
      <c r="A33" s="521"/>
      <c r="B33" s="521"/>
      <c r="C33" s="11"/>
      <c r="D33" s="10" t="s">
        <v>33</v>
      </c>
      <c r="E33" s="38"/>
      <c r="F33" s="85">
        <v>83962</v>
      </c>
      <c r="G33" s="86">
        <f t="shared" si="3"/>
        <v>7.708091007655579</v>
      </c>
      <c r="H33" s="87">
        <v>84937</v>
      </c>
      <c r="I33" s="88">
        <f t="shared" si="2"/>
        <v>-1.1479096271354017</v>
      </c>
    </row>
    <row r="34" spans="1:9" ht="18" customHeight="1">
      <c r="A34" s="521"/>
      <c r="B34" s="521"/>
      <c r="C34" s="8" t="s">
        <v>16</v>
      </c>
      <c r="D34" s="14"/>
      <c r="E34" s="25"/>
      <c r="F34" s="77">
        <v>94498</v>
      </c>
      <c r="G34" s="78">
        <f t="shared" si="3"/>
        <v>8.675343417753709</v>
      </c>
      <c r="H34" s="79">
        <v>84619</v>
      </c>
      <c r="I34" s="99">
        <f t="shared" si="2"/>
        <v>11.674682990817665</v>
      </c>
    </row>
    <row r="35" spans="1:9" ht="18" customHeight="1">
      <c r="A35" s="521"/>
      <c r="B35" s="521"/>
      <c r="C35" s="8"/>
      <c r="D35" s="39" t="s">
        <v>17</v>
      </c>
      <c r="E35" s="40"/>
      <c r="F35" s="81">
        <v>94498</v>
      </c>
      <c r="G35" s="82">
        <f t="shared" si="3"/>
        <v>8.675343417753709</v>
      </c>
      <c r="H35" s="83">
        <v>84619</v>
      </c>
      <c r="I35" s="84">
        <f t="shared" si="2"/>
        <v>11.674682990817665</v>
      </c>
    </row>
    <row r="36" spans="1:9" ht="18" customHeight="1">
      <c r="A36" s="521"/>
      <c r="B36" s="521"/>
      <c r="C36" s="8"/>
      <c r="D36" s="41"/>
      <c r="E36" s="158" t="s">
        <v>103</v>
      </c>
      <c r="F36" s="85">
        <v>49933</v>
      </c>
      <c r="G36" s="86">
        <f t="shared" si="3"/>
        <v>4.5840750373414885</v>
      </c>
      <c r="H36" s="87">
        <v>46076</v>
      </c>
      <c r="I36" s="88">
        <f>(F36/H36-1)*100</f>
        <v>8.370952339612803</v>
      </c>
    </row>
    <row r="37" spans="1:9" ht="18" customHeight="1">
      <c r="A37" s="521"/>
      <c r="B37" s="521"/>
      <c r="C37" s="8"/>
      <c r="D37" s="12"/>
      <c r="E37" s="33" t="s">
        <v>34</v>
      </c>
      <c r="F37" s="85">
        <v>44565</v>
      </c>
      <c r="G37" s="86">
        <f t="shared" si="3"/>
        <v>4.09126838041222</v>
      </c>
      <c r="H37" s="87">
        <v>38543</v>
      </c>
      <c r="I37" s="88">
        <f t="shared" si="2"/>
        <v>15.62410813896169</v>
      </c>
    </row>
    <row r="38" spans="1:9" ht="18" customHeight="1">
      <c r="A38" s="521"/>
      <c r="B38" s="521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521"/>
      <c r="B39" s="521"/>
      <c r="C39" s="6"/>
      <c r="D39" s="55" t="s">
        <v>36</v>
      </c>
      <c r="E39" s="56"/>
      <c r="F39" s="93">
        <v>0</v>
      </c>
      <c r="G39" s="94">
        <f>F39/$F$40*100</f>
        <v>0</v>
      </c>
      <c r="H39" s="155">
        <v>0</v>
      </c>
      <c r="I39" s="96" t="e">
        <f t="shared" si="2"/>
        <v>#DIV/0!</v>
      </c>
    </row>
    <row r="40" spans="1:9" ht="18" customHeight="1">
      <c r="A40" s="522"/>
      <c r="B40" s="522"/>
      <c r="C40" s="6" t="s">
        <v>18</v>
      </c>
      <c r="D40" s="7"/>
      <c r="E40" s="24"/>
      <c r="F40" s="97">
        <f>SUM(F23,F27,F34)</f>
        <v>1089271</v>
      </c>
      <c r="G40" s="275">
        <f>F40/$F$40*100</f>
        <v>100</v>
      </c>
      <c r="H40" s="97">
        <f>SUM(H23,H27,H34)</f>
        <v>1073784</v>
      </c>
      <c r="I40" s="274">
        <f t="shared" si="2"/>
        <v>1.442282619223234</v>
      </c>
    </row>
    <row r="41" spans="1:2" ht="18" customHeight="1">
      <c r="A41" s="156" t="s">
        <v>19</v>
      </c>
      <c r="B41" s="156"/>
    </row>
    <row r="42" spans="1:2" ht="18" customHeight="1">
      <c r="A42" s="157" t="s">
        <v>20</v>
      </c>
      <c r="B42" s="156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94" zoomScaleSheetLayoutView="94" zoomScalePageLayoutView="0" workbookViewId="0" topLeftCell="A1">
      <pane xSplit="5" ySplit="7" topLeftCell="F32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5" sqref="F5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305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529" t="s">
        <v>45</v>
      </c>
      <c r="B6" s="530"/>
      <c r="C6" s="530"/>
      <c r="D6" s="530"/>
      <c r="E6" s="531"/>
      <c r="F6" s="571" t="s">
        <v>289</v>
      </c>
      <c r="G6" s="566"/>
      <c r="H6" s="565" t="s">
        <v>290</v>
      </c>
      <c r="I6" s="566"/>
      <c r="J6" s="572" t="s">
        <v>291</v>
      </c>
      <c r="K6" s="566"/>
      <c r="L6" s="565" t="s">
        <v>293</v>
      </c>
      <c r="M6" s="566"/>
      <c r="N6" s="565" t="s">
        <v>302</v>
      </c>
      <c r="O6" s="566"/>
    </row>
    <row r="7" spans="1:15" ht="15.75" customHeight="1">
      <c r="A7" s="532"/>
      <c r="B7" s="533"/>
      <c r="C7" s="533"/>
      <c r="D7" s="533"/>
      <c r="E7" s="534"/>
      <c r="F7" s="337" t="s">
        <v>303</v>
      </c>
      <c r="G7" s="338" t="s">
        <v>304</v>
      </c>
      <c r="H7" s="337" t="str">
        <f>+F7</f>
        <v>28年度</v>
      </c>
      <c r="I7" s="338" t="s">
        <v>304</v>
      </c>
      <c r="J7" s="346" t="str">
        <f>+H7</f>
        <v>28年度</v>
      </c>
      <c r="K7" s="347" t="s">
        <v>304</v>
      </c>
      <c r="L7" s="290" t="str">
        <f>+J7</f>
        <v>28年度</v>
      </c>
      <c r="M7" s="291" t="s">
        <v>304</v>
      </c>
      <c r="N7" s="290" t="str">
        <f>+L7</f>
        <v>28年度</v>
      </c>
      <c r="O7" s="293" t="s">
        <v>304</v>
      </c>
    </row>
    <row r="8" spans="1:25" ht="15.75" customHeight="1">
      <c r="A8" s="535" t="s">
        <v>84</v>
      </c>
      <c r="B8" s="47" t="s">
        <v>46</v>
      </c>
      <c r="C8" s="48"/>
      <c r="D8" s="48"/>
      <c r="E8" s="100" t="s">
        <v>37</v>
      </c>
      <c r="F8" s="348">
        <v>49451</v>
      </c>
      <c r="G8" s="349">
        <v>49894</v>
      </c>
      <c r="H8" s="294">
        <v>1004</v>
      </c>
      <c r="I8" s="295">
        <v>987</v>
      </c>
      <c r="J8" s="350">
        <v>33680</v>
      </c>
      <c r="K8" s="349">
        <v>34116</v>
      </c>
      <c r="L8" s="351">
        <v>25276</v>
      </c>
      <c r="M8" s="352">
        <v>24970</v>
      </c>
      <c r="N8" s="351">
        <v>99797</v>
      </c>
      <c r="O8" s="296">
        <v>96135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536"/>
      <c r="B9" s="14"/>
      <c r="C9" s="61" t="s">
        <v>47</v>
      </c>
      <c r="D9" s="53"/>
      <c r="E9" s="101" t="s">
        <v>38</v>
      </c>
      <c r="F9" s="353">
        <v>49407</v>
      </c>
      <c r="G9" s="354">
        <v>49884</v>
      </c>
      <c r="H9" s="355">
        <v>1004</v>
      </c>
      <c r="I9" s="298">
        <v>986</v>
      </c>
      <c r="J9" s="264">
        <v>33473</v>
      </c>
      <c r="K9" s="354">
        <v>33423</v>
      </c>
      <c r="L9" s="355">
        <v>25144</v>
      </c>
      <c r="M9" s="356">
        <v>24363</v>
      </c>
      <c r="N9" s="355">
        <v>99564</v>
      </c>
      <c r="O9" s="299">
        <v>95817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536"/>
      <c r="B10" s="11"/>
      <c r="C10" s="61" t="s">
        <v>48</v>
      </c>
      <c r="D10" s="53"/>
      <c r="E10" s="101" t="s">
        <v>39</v>
      </c>
      <c r="F10" s="353">
        <v>43</v>
      </c>
      <c r="G10" s="354">
        <v>10</v>
      </c>
      <c r="H10" s="355">
        <v>1</v>
      </c>
      <c r="I10" s="298">
        <v>1</v>
      </c>
      <c r="J10" s="264">
        <v>207</v>
      </c>
      <c r="K10" s="354">
        <v>693</v>
      </c>
      <c r="L10" s="355">
        <v>131</v>
      </c>
      <c r="M10" s="356">
        <v>607</v>
      </c>
      <c r="N10" s="355">
        <v>233</v>
      </c>
      <c r="O10" s="299">
        <v>318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536"/>
      <c r="B11" s="66" t="s">
        <v>49</v>
      </c>
      <c r="C11" s="67"/>
      <c r="D11" s="67"/>
      <c r="E11" s="103" t="s">
        <v>40</v>
      </c>
      <c r="F11" s="357">
        <v>48758</v>
      </c>
      <c r="G11" s="358">
        <v>49736</v>
      </c>
      <c r="H11" s="300">
        <v>999</v>
      </c>
      <c r="I11" s="301">
        <v>982</v>
      </c>
      <c r="J11" s="359">
        <v>34602</v>
      </c>
      <c r="K11" s="358">
        <v>34505</v>
      </c>
      <c r="L11" s="360">
        <v>23929</v>
      </c>
      <c r="M11" s="361">
        <v>23523</v>
      </c>
      <c r="N11" s="360">
        <v>87509</v>
      </c>
      <c r="O11" s="302">
        <v>88396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536"/>
      <c r="B12" s="8"/>
      <c r="C12" s="61" t="s">
        <v>50</v>
      </c>
      <c r="D12" s="53"/>
      <c r="E12" s="101" t="s">
        <v>41</v>
      </c>
      <c r="F12" s="353">
        <v>48708</v>
      </c>
      <c r="G12" s="354">
        <v>48642</v>
      </c>
      <c r="H12" s="297">
        <v>999</v>
      </c>
      <c r="I12" s="298">
        <v>981</v>
      </c>
      <c r="J12" s="353">
        <v>34590</v>
      </c>
      <c r="K12" s="354">
        <v>34493</v>
      </c>
      <c r="L12" s="355">
        <v>23929</v>
      </c>
      <c r="M12" s="356">
        <v>23523</v>
      </c>
      <c r="N12" s="355">
        <v>87509</v>
      </c>
      <c r="O12" s="299">
        <v>87228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536"/>
      <c r="B13" s="14"/>
      <c r="C13" s="50" t="s">
        <v>51</v>
      </c>
      <c r="D13" s="68"/>
      <c r="E13" s="104" t="s">
        <v>42</v>
      </c>
      <c r="F13" s="362">
        <v>50</v>
      </c>
      <c r="G13" s="363">
        <v>1094</v>
      </c>
      <c r="H13" s="303">
        <v>1</v>
      </c>
      <c r="I13" s="304">
        <v>1</v>
      </c>
      <c r="J13" s="364">
        <v>12</v>
      </c>
      <c r="K13" s="363">
        <v>12</v>
      </c>
      <c r="L13" s="365">
        <v>0</v>
      </c>
      <c r="M13" s="366">
        <v>0</v>
      </c>
      <c r="N13" s="365">
        <v>0</v>
      </c>
      <c r="O13" s="305">
        <v>1168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536"/>
      <c r="B14" s="52" t="s">
        <v>52</v>
      </c>
      <c r="C14" s="53"/>
      <c r="D14" s="53"/>
      <c r="E14" s="101" t="s">
        <v>88</v>
      </c>
      <c r="F14" s="353">
        <v>700</v>
      </c>
      <c r="G14" s="354">
        <f aca="true" t="shared" si="0" ref="F14:H15">G9-G12</f>
        <v>1242</v>
      </c>
      <c r="H14" s="297">
        <v>5</v>
      </c>
      <c r="I14" s="298">
        <f aca="true" t="shared" si="1" ref="I14:K15">I9-I12</f>
        <v>5</v>
      </c>
      <c r="J14" s="353">
        <f t="shared" si="1"/>
        <v>-1117</v>
      </c>
      <c r="K14" s="354">
        <v>-1070</v>
      </c>
      <c r="L14" s="355">
        <v>1115</v>
      </c>
      <c r="M14" s="356">
        <v>769</v>
      </c>
      <c r="N14" s="355">
        <v>11332</v>
      </c>
      <c r="O14" s="299">
        <v>7919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536"/>
      <c r="B15" s="52" t="s">
        <v>53</v>
      </c>
      <c r="C15" s="53"/>
      <c r="D15" s="53"/>
      <c r="E15" s="101" t="s">
        <v>89</v>
      </c>
      <c r="F15" s="353">
        <f t="shared" si="0"/>
        <v>-7</v>
      </c>
      <c r="G15" s="354">
        <f t="shared" si="0"/>
        <v>-1084</v>
      </c>
      <c r="H15" s="297">
        <f t="shared" si="0"/>
        <v>0</v>
      </c>
      <c r="I15" s="298">
        <f t="shared" si="1"/>
        <v>0</v>
      </c>
      <c r="J15" s="353">
        <f t="shared" si="1"/>
        <v>195</v>
      </c>
      <c r="K15" s="354">
        <f t="shared" si="1"/>
        <v>681</v>
      </c>
      <c r="L15" s="355">
        <f>L10-L13</f>
        <v>131</v>
      </c>
      <c r="M15" s="356">
        <v>607</v>
      </c>
      <c r="N15" s="355">
        <f>N10-N13</f>
        <v>233</v>
      </c>
      <c r="O15" s="299">
        <f>O10-O13</f>
        <v>-850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536"/>
      <c r="B16" s="52" t="s">
        <v>54</v>
      </c>
      <c r="C16" s="53"/>
      <c r="D16" s="53"/>
      <c r="E16" s="101" t="s">
        <v>90</v>
      </c>
      <c r="F16" s="362">
        <f>F8-F11</f>
        <v>693</v>
      </c>
      <c r="G16" s="363">
        <f>G8-G11</f>
        <v>158</v>
      </c>
      <c r="H16" s="303">
        <f>H8-H11</f>
        <v>5</v>
      </c>
      <c r="I16" s="304">
        <f>I8-I11</f>
        <v>5</v>
      </c>
      <c r="J16" s="364">
        <v>-923</v>
      </c>
      <c r="K16" s="363">
        <f>K8-K11</f>
        <v>-389</v>
      </c>
      <c r="L16" s="297">
        <v>1246</v>
      </c>
      <c r="M16" s="304">
        <v>1376</v>
      </c>
      <c r="N16" s="297">
        <v>11564</v>
      </c>
      <c r="O16" s="305">
        <v>7069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536"/>
      <c r="B17" s="52" t="s">
        <v>55</v>
      </c>
      <c r="C17" s="53"/>
      <c r="D17" s="53"/>
      <c r="E17" s="43"/>
      <c r="F17" s="353">
        <v>0</v>
      </c>
      <c r="G17" s="354">
        <v>0</v>
      </c>
      <c r="H17" s="297">
        <v>0</v>
      </c>
      <c r="I17" s="298">
        <v>0</v>
      </c>
      <c r="J17" s="353">
        <v>9901</v>
      </c>
      <c r="K17" s="354">
        <v>10489</v>
      </c>
      <c r="L17" s="367">
        <v>39162</v>
      </c>
      <c r="M17" s="368">
        <v>41624</v>
      </c>
      <c r="N17" s="367">
        <v>255111</v>
      </c>
      <c r="O17" s="299">
        <v>270990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537"/>
      <c r="B18" s="59" t="s">
        <v>56</v>
      </c>
      <c r="C18" s="37"/>
      <c r="D18" s="37"/>
      <c r="E18" s="15"/>
      <c r="F18" s="369">
        <v>0</v>
      </c>
      <c r="G18" s="370">
        <v>0</v>
      </c>
      <c r="H18" s="311">
        <v>0</v>
      </c>
      <c r="I18" s="312">
        <v>0</v>
      </c>
      <c r="J18" s="371">
        <v>0</v>
      </c>
      <c r="K18" s="370">
        <v>0</v>
      </c>
      <c r="L18" s="372">
        <v>1271</v>
      </c>
      <c r="M18" s="373">
        <v>3104</v>
      </c>
      <c r="N18" s="372">
        <v>19808</v>
      </c>
      <c r="O18" s="313">
        <v>19905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536" t="s">
        <v>85</v>
      </c>
      <c r="B19" s="66" t="s">
        <v>57</v>
      </c>
      <c r="C19" s="69"/>
      <c r="D19" s="69"/>
      <c r="E19" s="105"/>
      <c r="F19" s="374">
        <v>5854</v>
      </c>
      <c r="G19" s="375">
        <v>6523</v>
      </c>
      <c r="H19" s="314">
        <v>37</v>
      </c>
      <c r="I19" s="315">
        <v>13</v>
      </c>
      <c r="J19" s="376">
        <v>2426</v>
      </c>
      <c r="K19" s="375">
        <v>2258</v>
      </c>
      <c r="L19" s="377">
        <v>2379</v>
      </c>
      <c r="M19" s="378">
        <v>951</v>
      </c>
      <c r="N19" s="377">
        <v>21195</v>
      </c>
      <c r="O19" s="316">
        <v>22239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536"/>
      <c r="B20" s="13"/>
      <c r="C20" s="61" t="s">
        <v>58</v>
      </c>
      <c r="D20" s="53"/>
      <c r="E20" s="101"/>
      <c r="F20" s="353">
        <v>3500</v>
      </c>
      <c r="G20" s="354">
        <v>4000</v>
      </c>
      <c r="H20" s="297">
        <v>0</v>
      </c>
      <c r="I20" s="298">
        <v>0</v>
      </c>
      <c r="J20" s="264">
        <v>940</v>
      </c>
      <c r="K20" s="354">
        <v>654</v>
      </c>
      <c r="L20" s="367">
        <v>1347</v>
      </c>
      <c r="M20" s="368">
        <v>870</v>
      </c>
      <c r="N20" s="367">
        <v>16126</v>
      </c>
      <c r="O20" s="299">
        <v>16262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536"/>
      <c r="B21" s="26" t="s">
        <v>59</v>
      </c>
      <c r="C21" s="67"/>
      <c r="D21" s="67"/>
      <c r="E21" s="103" t="s">
        <v>91</v>
      </c>
      <c r="F21" s="357">
        <v>5854</v>
      </c>
      <c r="G21" s="358">
        <v>6523</v>
      </c>
      <c r="H21" s="300">
        <v>37</v>
      </c>
      <c r="I21" s="301">
        <v>13</v>
      </c>
      <c r="J21" s="359">
        <v>2426</v>
      </c>
      <c r="K21" s="358">
        <v>2258</v>
      </c>
      <c r="L21" s="360">
        <v>2379</v>
      </c>
      <c r="M21" s="361">
        <v>951</v>
      </c>
      <c r="N21" s="360">
        <v>21195</v>
      </c>
      <c r="O21" s="302">
        <v>22239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536"/>
      <c r="B22" s="66" t="s">
        <v>60</v>
      </c>
      <c r="C22" s="69"/>
      <c r="D22" s="69"/>
      <c r="E22" s="105" t="s">
        <v>92</v>
      </c>
      <c r="F22" s="374">
        <v>25431</v>
      </c>
      <c r="G22" s="375">
        <v>25505</v>
      </c>
      <c r="H22" s="314">
        <v>569</v>
      </c>
      <c r="I22" s="315">
        <v>631</v>
      </c>
      <c r="J22" s="376">
        <v>5408</v>
      </c>
      <c r="K22" s="375">
        <v>4878</v>
      </c>
      <c r="L22" s="379">
        <v>4339</v>
      </c>
      <c r="M22" s="380">
        <v>3352</v>
      </c>
      <c r="N22" s="379">
        <v>62745</v>
      </c>
      <c r="O22" s="381">
        <v>61814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536"/>
      <c r="B23" s="8" t="s">
        <v>61</v>
      </c>
      <c r="C23" s="50" t="s">
        <v>62</v>
      </c>
      <c r="D23" s="68"/>
      <c r="E23" s="104"/>
      <c r="F23" s="362">
        <v>5547</v>
      </c>
      <c r="G23" s="363">
        <v>5266</v>
      </c>
      <c r="H23" s="303">
        <v>3</v>
      </c>
      <c r="I23" s="304">
        <v>6</v>
      </c>
      <c r="J23" s="382">
        <v>1980</v>
      </c>
      <c r="K23" s="363">
        <v>3119</v>
      </c>
      <c r="L23" s="365">
        <v>928</v>
      </c>
      <c r="M23" s="366">
        <v>1445</v>
      </c>
      <c r="N23" s="365">
        <v>50025</v>
      </c>
      <c r="O23" s="305">
        <v>49372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536"/>
      <c r="B24" s="52" t="s">
        <v>93</v>
      </c>
      <c r="C24" s="53"/>
      <c r="D24" s="53"/>
      <c r="E24" s="101" t="s">
        <v>94</v>
      </c>
      <c r="F24" s="353">
        <f>F21-F22</f>
        <v>-19577</v>
      </c>
      <c r="G24" s="354">
        <f>G21-G22</f>
        <v>-18982</v>
      </c>
      <c r="H24" s="297">
        <f>H21-H22</f>
        <v>-532</v>
      </c>
      <c r="I24" s="298">
        <f>I21-I22</f>
        <v>-618</v>
      </c>
      <c r="J24" s="264">
        <f>J21-J22</f>
        <v>-2982</v>
      </c>
      <c r="K24" s="383">
        <v>-2619</v>
      </c>
      <c r="L24" s="355">
        <f>L21-L22</f>
        <v>-1960</v>
      </c>
      <c r="M24" s="356">
        <f>M21-M22</f>
        <v>-2401</v>
      </c>
      <c r="N24" s="355">
        <f>N21-N22</f>
        <v>-41550</v>
      </c>
      <c r="O24" s="299">
        <f>O21-O22</f>
        <v>-39575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536"/>
      <c r="B25" s="112" t="s">
        <v>63</v>
      </c>
      <c r="C25" s="68"/>
      <c r="D25" s="68"/>
      <c r="E25" s="538" t="s">
        <v>95</v>
      </c>
      <c r="F25" s="563">
        <v>19693</v>
      </c>
      <c r="G25" s="544">
        <v>19221</v>
      </c>
      <c r="H25" s="546">
        <v>563</v>
      </c>
      <c r="I25" s="540">
        <v>618</v>
      </c>
      <c r="J25" s="561">
        <v>2982</v>
      </c>
      <c r="K25" s="544">
        <v>2619</v>
      </c>
      <c r="L25" s="546">
        <v>1458</v>
      </c>
      <c r="M25" s="540">
        <v>71</v>
      </c>
      <c r="N25" s="546">
        <v>23394</v>
      </c>
      <c r="O25" s="553">
        <v>21295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536"/>
      <c r="B26" s="26" t="s">
        <v>64</v>
      </c>
      <c r="C26" s="67"/>
      <c r="D26" s="67"/>
      <c r="E26" s="539"/>
      <c r="F26" s="564"/>
      <c r="G26" s="545"/>
      <c r="H26" s="547"/>
      <c r="I26" s="541"/>
      <c r="J26" s="562"/>
      <c r="K26" s="545"/>
      <c r="L26" s="547"/>
      <c r="M26" s="541"/>
      <c r="N26" s="547"/>
      <c r="O26" s="55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537"/>
      <c r="B27" s="59" t="s">
        <v>96</v>
      </c>
      <c r="C27" s="37"/>
      <c r="D27" s="37"/>
      <c r="E27" s="106" t="s">
        <v>97</v>
      </c>
      <c r="F27" s="384">
        <f>F24+F25</f>
        <v>116</v>
      </c>
      <c r="G27" s="385">
        <f>G24+G25</f>
        <v>239</v>
      </c>
      <c r="H27" s="384">
        <v>30</v>
      </c>
      <c r="I27" s="385">
        <f aca="true" t="shared" si="2" ref="I27:O27">I24+I25</f>
        <v>0</v>
      </c>
      <c r="J27" s="386">
        <f t="shared" si="2"/>
        <v>0</v>
      </c>
      <c r="K27" s="385">
        <f t="shared" si="2"/>
        <v>0</v>
      </c>
      <c r="L27" s="387">
        <f t="shared" si="2"/>
        <v>-502</v>
      </c>
      <c r="M27" s="388">
        <f t="shared" si="2"/>
        <v>-2330</v>
      </c>
      <c r="N27" s="387">
        <f t="shared" si="2"/>
        <v>-18156</v>
      </c>
      <c r="O27" s="321">
        <f t="shared" si="2"/>
        <v>-18280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555" t="s">
        <v>65</v>
      </c>
      <c r="B30" s="556"/>
      <c r="C30" s="556"/>
      <c r="D30" s="556"/>
      <c r="E30" s="557"/>
      <c r="F30" s="567" t="s">
        <v>295</v>
      </c>
      <c r="G30" s="568"/>
      <c r="H30" s="567" t="s">
        <v>296</v>
      </c>
      <c r="I30" s="568"/>
      <c r="J30" s="569" t="s">
        <v>297</v>
      </c>
      <c r="K30" s="570"/>
      <c r="L30" s="567" t="s">
        <v>298</v>
      </c>
      <c r="M30" s="568"/>
      <c r="N30" s="567" t="s">
        <v>299</v>
      </c>
      <c r="O30" s="568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558"/>
      <c r="B31" s="559"/>
      <c r="C31" s="559"/>
      <c r="D31" s="559"/>
      <c r="E31" s="560"/>
      <c r="F31" s="337" t="str">
        <f>+F7</f>
        <v>28年度</v>
      </c>
      <c r="G31" s="389" t="s">
        <v>304</v>
      </c>
      <c r="H31" s="337" t="str">
        <f>+F31</f>
        <v>28年度</v>
      </c>
      <c r="I31" s="338" t="s">
        <v>304</v>
      </c>
      <c r="J31" s="346" t="str">
        <f>+H31</f>
        <v>28年度</v>
      </c>
      <c r="K31" s="338" t="s">
        <v>304</v>
      </c>
      <c r="L31" s="337" t="str">
        <f>+J31</f>
        <v>28年度</v>
      </c>
      <c r="M31" s="291" t="s">
        <v>304</v>
      </c>
      <c r="N31" s="337" t="str">
        <f>+L31</f>
        <v>28年度</v>
      </c>
      <c r="O31" s="390" t="s">
        <v>304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535" t="s">
        <v>86</v>
      </c>
      <c r="B32" s="47" t="s">
        <v>46</v>
      </c>
      <c r="C32" s="48"/>
      <c r="D32" s="48"/>
      <c r="E32" s="16" t="s">
        <v>37</v>
      </c>
      <c r="F32" s="348">
        <v>5223</v>
      </c>
      <c r="G32" s="391">
        <v>5601</v>
      </c>
      <c r="H32" s="351">
        <v>866</v>
      </c>
      <c r="I32" s="352">
        <v>784</v>
      </c>
      <c r="J32" s="392">
        <v>150</v>
      </c>
      <c r="K32" s="393">
        <f>ROUND(183208,-3)/1000</f>
        <v>183</v>
      </c>
      <c r="L32" s="351">
        <f>+L33</f>
        <v>730</v>
      </c>
      <c r="M32" s="352">
        <v>744</v>
      </c>
      <c r="N32" s="394">
        <v>1271</v>
      </c>
      <c r="O32" s="395">
        <v>1287</v>
      </c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542"/>
      <c r="B33" s="14"/>
      <c r="C33" s="50" t="s">
        <v>66</v>
      </c>
      <c r="D33" s="68"/>
      <c r="E33" s="108"/>
      <c r="F33" s="364">
        <v>4338</v>
      </c>
      <c r="G33" s="396">
        <v>4306</v>
      </c>
      <c r="H33" s="365">
        <v>207</v>
      </c>
      <c r="I33" s="366">
        <v>206</v>
      </c>
      <c r="J33" s="397">
        <f>ROUND(143362,-3)/1000</f>
        <v>143</v>
      </c>
      <c r="K33" s="398">
        <f>ROUND(168500,-3)/1000</f>
        <v>169</v>
      </c>
      <c r="L33" s="365">
        <f>+L34</f>
        <v>730</v>
      </c>
      <c r="M33" s="366">
        <v>744</v>
      </c>
      <c r="N33" s="364">
        <v>1121</v>
      </c>
      <c r="O33" s="399">
        <v>1079</v>
      </c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542"/>
      <c r="B34" s="14"/>
      <c r="C34" s="12"/>
      <c r="D34" s="61" t="s">
        <v>67</v>
      </c>
      <c r="E34" s="102"/>
      <c r="F34" s="353">
        <v>2956</v>
      </c>
      <c r="G34" s="383">
        <v>2932</v>
      </c>
      <c r="H34" s="355">
        <v>207</v>
      </c>
      <c r="I34" s="356">
        <v>206</v>
      </c>
      <c r="J34" s="400">
        <v>0</v>
      </c>
      <c r="K34" s="401">
        <f>368-368</f>
        <v>0</v>
      </c>
      <c r="L34" s="355">
        <v>730</v>
      </c>
      <c r="M34" s="356">
        <v>744</v>
      </c>
      <c r="N34" s="353">
        <v>1041</v>
      </c>
      <c r="O34" s="402">
        <v>1009</v>
      </c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542"/>
      <c r="B35" s="11"/>
      <c r="C35" s="31" t="s">
        <v>68</v>
      </c>
      <c r="D35" s="67"/>
      <c r="E35" s="109"/>
      <c r="F35" s="357">
        <v>884</v>
      </c>
      <c r="G35" s="403">
        <v>1295</v>
      </c>
      <c r="H35" s="360">
        <v>659</v>
      </c>
      <c r="I35" s="361">
        <v>578</v>
      </c>
      <c r="J35" s="404">
        <f>ROUND(6300,-3)/1000</f>
        <v>6</v>
      </c>
      <c r="K35" s="405">
        <f>ROUND(14708,-3)/1000</f>
        <v>15</v>
      </c>
      <c r="L35" s="360">
        <v>0</v>
      </c>
      <c r="M35" s="361">
        <v>0</v>
      </c>
      <c r="N35" s="406">
        <v>150</v>
      </c>
      <c r="O35" s="407">
        <v>208</v>
      </c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542"/>
      <c r="B36" s="66" t="s">
        <v>49</v>
      </c>
      <c r="C36" s="69"/>
      <c r="D36" s="69"/>
      <c r="E36" s="16" t="s">
        <v>38</v>
      </c>
      <c r="F36" s="374">
        <v>4414</v>
      </c>
      <c r="G36" s="408">
        <v>4393</v>
      </c>
      <c r="H36" s="379">
        <v>866</v>
      </c>
      <c r="I36" s="380">
        <v>884</v>
      </c>
      <c r="J36" s="409">
        <f>SUM(J37:J38)</f>
        <v>53</v>
      </c>
      <c r="K36" s="410">
        <f>ROUND(74201,-3)/1000</f>
        <v>74</v>
      </c>
      <c r="L36" s="379">
        <v>252</v>
      </c>
      <c r="M36" s="380">
        <v>226</v>
      </c>
      <c r="N36" s="411">
        <v>1271</v>
      </c>
      <c r="O36" s="412">
        <v>1287</v>
      </c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542"/>
      <c r="B37" s="14"/>
      <c r="C37" s="61" t="s">
        <v>69</v>
      </c>
      <c r="D37" s="53"/>
      <c r="E37" s="102"/>
      <c r="F37" s="353">
        <v>3723</v>
      </c>
      <c r="G37" s="383">
        <v>3706</v>
      </c>
      <c r="H37" s="355">
        <v>862</v>
      </c>
      <c r="I37" s="356">
        <v>884</v>
      </c>
      <c r="J37" s="400">
        <f>ROUND(17616,-3)/1000</f>
        <v>18</v>
      </c>
      <c r="K37" s="401">
        <f>ROUND(18550,-3)/1000</f>
        <v>19</v>
      </c>
      <c r="L37" s="355">
        <v>252</v>
      </c>
      <c r="M37" s="356">
        <v>226</v>
      </c>
      <c r="N37" s="353">
        <v>1270</v>
      </c>
      <c r="O37" s="402">
        <v>1286</v>
      </c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542"/>
      <c r="B38" s="11"/>
      <c r="C38" s="61" t="s">
        <v>70</v>
      </c>
      <c r="D38" s="53"/>
      <c r="E38" s="102"/>
      <c r="F38" s="353">
        <v>691</v>
      </c>
      <c r="G38" s="383">
        <v>687</v>
      </c>
      <c r="H38" s="355">
        <v>4</v>
      </c>
      <c r="I38" s="356">
        <v>0</v>
      </c>
      <c r="J38" s="400">
        <f>ROUND(22741+653+11938,-3)/1000</f>
        <v>35</v>
      </c>
      <c r="K38" s="401">
        <f>ROUND(55651,-3)/1000</f>
        <v>56</v>
      </c>
      <c r="L38" s="355">
        <v>0</v>
      </c>
      <c r="M38" s="356">
        <v>0</v>
      </c>
      <c r="N38" s="353">
        <v>1</v>
      </c>
      <c r="O38" s="402">
        <v>1</v>
      </c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543"/>
      <c r="B39" s="6" t="s">
        <v>71</v>
      </c>
      <c r="C39" s="7"/>
      <c r="D39" s="7"/>
      <c r="E39" s="110" t="s">
        <v>98</v>
      </c>
      <c r="F39" s="413">
        <f>F32-F36</f>
        <v>809</v>
      </c>
      <c r="G39" s="414">
        <v>1208</v>
      </c>
      <c r="H39" s="323">
        <f>H32-H36</f>
        <v>0</v>
      </c>
      <c r="I39" s="324">
        <f>I32-I36</f>
        <v>-100</v>
      </c>
      <c r="J39" s="415">
        <f>J32-J36</f>
        <v>97</v>
      </c>
      <c r="K39" s="416">
        <f>ROUND(183208-74201,-3)/1000</f>
        <v>109</v>
      </c>
      <c r="L39" s="417">
        <f>L32-L36</f>
        <v>478</v>
      </c>
      <c r="M39" s="418">
        <f>M32-M36</f>
        <v>518</v>
      </c>
      <c r="N39" s="419">
        <f>N32-N36</f>
        <v>0</v>
      </c>
      <c r="O39" s="420">
        <f>O32-O36</f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535" t="s">
        <v>87</v>
      </c>
      <c r="B40" s="66" t="s">
        <v>72</v>
      </c>
      <c r="C40" s="69"/>
      <c r="D40" s="69"/>
      <c r="E40" s="16" t="s">
        <v>40</v>
      </c>
      <c r="F40" s="374">
        <v>2076</v>
      </c>
      <c r="G40" s="408">
        <v>1473</v>
      </c>
      <c r="H40" s="379">
        <v>87</v>
      </c>
      <c r="I40" s="380">
        <v>100</v>
      </c>
      <c r="J40" s="409">
        <f>+ROUND(43000+43666+544436+846,-3)/1000</f>
        <v>632</v>
      </c>
      <c r="K40" s="410">
        <f>ROUND(1088734,-3)/1000</f>
        <v>1089</v>
      </c>
      <c r="L40" s="379">
        <v>0</v>
      </c>
      <c r="M40" s="380">
        <v>0</v>
      </c>
      <c r="N40" s="411">
        <v>0</v>
      </c>
      <c r="O40" s="412">
        <v>71</v>
      </c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548"/>
      <c r="B41" s="11"/>
      <c r="C41" s="61" t="s">
        <v>73</v>
      </c>
      <c r="D41" s="53"/>
      <c r="E41" s="102"/>
      <c r="F41" s="421">
        <v>803</v>
      </c>
      <c r="G41" s="422">
        <v>565</v>
      </c>
      <c r="H41" s="326">
        <v>87</v>
      </c>
      <c r="I41" s="327">
        <v>0</v>
      </c>
      <c r="J41" s="423">
        <f>ROUND(43000,-3)/1000</f>
        <v>43</v>
      </c>
      <c r="K41" s="424">
        <f>ROUND(24000,-3)/1000</f>
        <v>24</v>
      </c>
      <c r="L41" s="425">
        <v>0</v>
      </c>
      <c r="M41" s="426">
        <v>0</v>
      </c>
      <c r="N41" s="423">
        <v>0</v>
      </c>
      <c r="O41" s="427">
        <v>70</v>
      </c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548"/>
      <c r="B42" s="66" t="s">
        <v>60</v>
      </c>
      <c r="C42" s="69"/>
      <c r="D42" s="69"/>
      <c r="E42" s="16" t="s">
        <v>41</v>
      </c>
      <c r="F42" s="374">
        <v>2783</v>
      </c>
      <c r="G42" s="408">
        <v>2489</v>
      </c>
      <c r="H42" s="379">
        <v>87</v>
      </c>
      <c r="I42" s="380">
        <v>0</v>
      </c>
      <c r="J42" s="409">
        <f>ROUND(2540+43322+8807+(660000+8300)+24000+15750,-3)/1000</f>
        <v>763</v>
      </c>
      <c r="K42" s="410">
        <f>ROUND(1239376,-3)/1000</f>
        <v>1239</v>
      </c>
      <c r="L42" s="379">
        <v>478</v>
      </c>
      <c r="M42" s="380">
        <v>518</v>
      </c>
      <c r="N42" s="411">
        <v>0</v>
      </c>
      <c r="O42" s="412">
        <v>71</v>
      </c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548"/>
      <c r="B43" s="11"/>
      <c r="C43" s="61" t="s">
        <v>74</v>
      </c>
      <c r="D43" s="53"/>
      <c r="E43" s="102"/>
      <c r="F43" s="353">
        <v>1941</v>
      </c>
      <c r="G43" s="383">
        <v>1817</v>
      </c>
      <c r="H43" s="355">
        <v>0</v>
      </c>
      <c r="I43" s="356">
        <v>0</v>
      </c>
      <c r="J43" s="400">
        <f>ROUND(660000+8300,-3)/1000</f>
        <v>668</v>
      </c>
      <c r="K43" s="401">
        <f>ROUND(1154000,-3)/1000</f>
        <v>1154</v>
      </c>
      <c r="L43" s="355">
        <v>0</v>
      </c>
      <c r="M43" s="356">
        <v>0</v>
      </c>
      <c r="N43" s="353">
        <v>0</v>
      </c>
      <c r="O43" s="402">
        <v>0</v>
      </c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549"/>
      <c r="B44" s="59" t="s">
        <v>71</v>
      </c>
      <c r="C44" s="37"/>
      <c r="D44" s="37"/>
      <c r="E44" s="110" t="s">
        <v>99</v>
      </c>
      <c r="F44" s="369">
        <f>F40-F42</f>
        <v>-707</v>
      </c>
      <c r="G44" s="428">
        <f>G40-G42</f>
        <v>-1016</v>
      </c>
      <c r="H44" s="311">
        <f>H40-H42</f>
        <v>0</v>
      </c>
      <c r="I44" s="312">
        <f>I40-I42</f>
        <v>100</v>
      </c>
      <c r="J44" s="429">
        <f>J40-J42</f>
        <v>-131</v>
      </c>
      <c r="K44" s="430">
        <f>ROUND(1088734-1239376,-3)/1000</f>
        <v>-151</v>
      </c>
      <c r="L44" s="431">
        <f>L40-L42</f>
        <v>-478</v>
      </c>
      <c r="M44" s="432">
        <f>M40-M42</f>
        <v>-518</v>
      </c>
      <c r="N44" s="429">
        <f>N40-N42</f>
        <v>0</v>
      </c>
      <c r="O44" s="433">
        <f>O40-O42</f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550" t="s">
        <v>79</v>
      </c>
      <c r="B45" s="20" t="s">
        <v>75</v>
      </c>
      <c r="C45" s="9"/>
      <c r="D45" s="9"/>
      <c r="E45" s="111" t="s">
        <v>100</v>
      </c>
      <c r="F45" s="434">
        <f>F39+F44</f>
        <v>102</v>
      </c>
      <c r="G45" s="435">
        <f>G39+G44</f>
        <v>192</v>
      </c>
      <c r="H45" s="333">
        <f>H39+H44</f>
        <v>0</v>
      </c>
      <c r="I45" s="334">
        <f>I39+I44</f>
        <v>0</v>
      </c>
      <c r="J45" s="436">
        <f>J39+J44</f>
        <v>-34</v>
      </c>
      <c r="K45" s="437">
        <f>ROUND((183208-74201)+(1088734-1239376),-3)/1000</f>
        <v>-42</v>
      </c>
      <c r="L45" s="438">
        <f>L39+L44</f>
        <v>0</v>
      </c>
      <c r="M45" s="439">
        <f>M39+M44</f>
        <v>0</v>
      </c>
      <c r="N45" s="440">
        <f>N39+N44</f>
        <v>0</v>
      </c>
      <c r="O45" s="441">
        <f>O39+O44</f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551"/>
      <c r="B46" s="52" t="s">
        <v>76</v>
      </c>
      <c r="C46" s="53"/>
      <c r="D46" s="53"/>
      <c r="E46" s="53"/>
      <c r="F46" s="421">
        <v>167</v>
      </c>
      <c r="G46" s="422">
        <v>192</v>
      </c>
      <c r="H46" s="326">
        <v>0</v>
      </c>
      <c r="I46" s="327">
        <v>0</v>
      </c>
      <c r="J46" s="423">
        <f>ROUND(24000+15750,-3)/1000</f>
        <v>40</v>
      </c>
      <c r="K46" s="424">
        <f>ROUND(43800,-3)/1000</f>
        <v>44</v>
      </c>
      <c r="L46" s="425">
        <v>0</v>
      </c>
      <c r="M46" s="426">
        <v>0</v>
      </c>
      <c r="N46" s="423">
        <v>0</v>
      </c>
      <c r="O46" s="427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551"/>
      <c r="B47" s="52" t="s">
        <v>77</v>
      </c>
      <c r="C47" s="53"/>
      <c r="D47" s="53"/>
      <c r="E47" s="53"/>
      <c r="F47" s="353">
        <v>0</v>
      </c>
      <c r="G47" s="383">
        <v>0</v>
      </c>
      <c r="H47" s="355">
        <v>0</v>
      </c>
      <c r="I47" s="356">
        <v>0</v>
      </c>
      <c r="J47" s="353">
        <v>0</v>
      </c>
      <c r="K47" s="442">
        <v>0</v>
      </c>
      <c r="L47" s="355">
        <v>0</v>
      </c>
      <c r="M47" s="356">
        <v>0</v>
      </c>
      <c r="N47" s="353">
        <v>0</v>
      </c>
      <c r="O47" s="402">
        <v>0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552"/>
      <c r="B48" s="59" t="s">
        <v>78</v>
      </c>
      <c r="C48" s="37"/>
      <c r="D48" s="37"/>
      <c r="E48" s="37"/>
      <c r="F48" s="384">
        <v>0</v>
      </c>
      <c r="G48" s="443">
        <v>0</v>
      </c>
      <c r="H48" s="387">
        <v>0</v>
      </c>
      <c r="I48" s="388">
        <v>0</v>
      </c>
      <c r="J48" s="444">
        <v>0</v>
      </c>
      <c r="K48" s="445">
        <v>0</v>
      </c>
      <c r="L48" s="387">
        <v>0</v>
      </c>
      <c r="M48" s="388">
        <v>0</v>
      </c>
      <c r="N48" s="444">
        <v>0</v>
      </c>
      <c r="O48" s="446">
        <v>0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27" t="s">
        <v>83</v>
      </c>
      <c r="F49" s="447"/>
      <c r="G49" s="447"/>
      <c r="H49" s="447"/>
      <c r="I49" s="447"/>
      <c r="J49" s="447"/>
      <c r="K49" s="447"/>
      <c r="L49" s="448"/>
      <c r="M49" s="448"/>
      <c r="N49" s="447"/>
      <c r="O49" s="447"/>
      <c r="P49" s="14"/>
    </row>
    <row r="50" spans="1:16" ht="15.75" customHeight="1">
      <c r="A50" s="27"/>
      <c r="F50" s="447"/>
      <c r="G50" s="447"/>
      <c r="H50" s="447"/>
      <c r="I50" s="447"/>
      <c r="J50" s="447"/>
      <c r="K50" s="447"/>
      <c r="L50" s="448"/>
      <c r="M50" s="448"/>
      <c r="N50" s="447"/>
      <c r="O50" s="447"/>
      <c r="P50" s="14"/>
    </row>
    <row r="51" spans="6:15" ht="13.5">
      <c r="F51" s="447"/>
      <c r="G51" s="447"/>
      <c r="H51" s="447"/>
      <c r="I51" s="447"/>
      <c r="J51" s="447"/>
      <c r="K51" s="447"/>
      <c r="L51" s="448"/>
      <c r="M51" s="448"/>
      <c r="N51" s="447"/>
      <c r="O51" s="447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8" sqref="A6:E1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306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529" t="s">
        <v>45</v>
      </c>
      <c r="B6" s="530"/>
      <c r="C6" s="530"/>
      <c r="D6" s="530"/>
      <c r="E6" s="531"/>
      <c r="F6" s="565" t="s">
        <v>292</v>
      </c>
      <c r="G6" s="566"/>
      <c r="H6" s="573"/>
      <c r="I6" s="574"/>
      <c r="J6" s="573"/>
      <c r="K6" s="574"/>
      <c r="L6" s="573"/>
      <c r="M6" s="574"/>
      <c r="N6" s="573"/>
      <c r="O6" s="574"/>
    </row>
    <row r="7" spans="1:15" ht="15.75" customHeight="1">
      <c r="A7" s="532"/>
      <c r="B7" s="533"/>
      <c r="C7" s="533"/>
      <c r="D7" s="533"/>
      <c r="E7" s="534"/>
      <c r="F7" s="337" t="s">
        <v>303</v>
      </c>
      <c r="G7" s="338" t="s">
        <v>304</v>
      </c>
      <c r="H7" s="176" t="s">
        <v>279</v>
      </c>
      <c r="I7" s="51" t="s">
        <v>1</v>
      </c>
      <c r="J7" s="176" t="s">
        <v>279</v>
      </c>
      <c r="K7" s="51" t="s">
        <v>1</v>
      </c>
      <c r="L7" s="176" t="s">
        <v>279</v>
      </c>
      <c r="M7" s="51" t="s">
        <v>1</v>
      </c>
      <c r="N7" s="176" t="s">
        <v>279</v>
      </c>
      <c r="O7" s="51" t="s">
        <v>1</v>
      </c>
    </row>
    <row r="8" spans="1:25" ht="15.75" customHeight="1">
      <c r="A8" s="535" t="s">
        <v>84</v>
      </c>
      <c r="B8" s="47" t="s">
        <v>46</v>
      </c>
      <c r="C8" s="48"/>
      <c r="D8" s="48"/>
      <c r="E8" s="100" t="s">
        <v>37</v>
      </c>
      <c r="F8" s="348">
        <v>74635</v>
      </c>
      <c r="G8" s="391">
        <v>75333</v>
      </c>
      <c r="H8" s="113"/>
      <c r="I8" s="114"/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536"/>
      <c r="B9" s="14"/>
      <c r="C9" s="61" t="s">
        <v>47</v>
      </c>
      <c r="D9" s="53"/>
      <c r="E9" s="101" t="s">
        <v>38</v>
      </c>
      <c r="F9" s="353">
        <v>74626</v>
      </c>
      <c r="G9" s="383">
        <v>75328</v>
      </c>
      <c r="H9" s="116"/>
      <c r="I9" s="118"/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536"/>
      <c r="B10" s="11"/>
      <c r="C10" s="61" t="s">
        <v>48</v>
      </c>
      <c r="D10" s="53"/>
      <c r="E10" s="101" t="s">
        <v>39</v>
      </c>
      <c r="F10" s="353">
        <v>8</v>
      </c>
      <c r="G10" s="383">
        <v>5</v>
      </c>
      <c r="H10" s="116"/>
      <c r="I10" s="118"/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536"/>
      <c r="B11" s="66" t="s">
        <v>49</v>
      </c>
      <c r="C11" s="67"/>
      <c r="D11" s="67"/>
      <c r="E11" s="103" t="s">
        <v>40</v>
      </c>
      <c r="F11" s="357">
        <v>74118</v>
      </c>
      <c r="G11" s="403">
        <v>75231</v>
      </c>
      <c r="H11" s="122"/>
      <c r="I11" s="124"/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536"/>
      <c r="B12" s="8"/>
      <c r="C12" s="61" t="s">
        <v>50</v>
      </c>
      <c r="D12" s="53"/>
      <c r="E12" s="101" t="s">
        <v>41</v>
      </c>
      <c r="F12" s="353">
        <v>74088</v>
      </c>
      <c r="G12" s="383">
        <v>74519</v>
      </c>
      <c r="H12" s="122"/>
      <c r="I12" s="118"/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536"/>
      <c r="B13" s="14"/>
      <c r="C13" s="50" t="s">
        <v>51</v>
      </c>
      <c r="D13" s="68"/>
      <c r="E13" s="104" t="s">
        <v>42</v>
      </c>
      <c r="F13" s="362">
        <v>30</v>
      </c>
      <c r="G13" s="396">
        <v>712</v>
      </c>
      <c r="H13" s="120"/>
      <c r="I13" s="121"/>
      <c r="J13" s="120"/>
      <c r="K13" s="121"/>
      <c r="L13" s="126"/>
      <c r="M13" s="128"/>
      <c r="N13" s="126"/>
      <c r="O13" s="12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536"/>
      <c r="B14" s="52" t="s">
        <v>52</v>
      </c>
      <c r="C14" s="53"/>
      <c r="D14" s="53"/>
      <c r="E14" s="101" t="s">
        <v>88</v>
      </c>
      <c r="F14" s="353">
        <v>539</v>
      </c>
      <c r="G14" s="383">
        <f>G9-G12</f>
        <v>809</v>
      </c>
      <c r="H14" s="160">
        <f aca="true" t="shared" si="0" ref="H14:O15">H9-H12</f>
        <v>0</v>
      </c>
      <c r="I14" s="149">
        <f t="shared" si="0"/>
        <v>0</v>
      </c>
      <c r="J14" s="160">
        <f t="shared" si="0"/>
        <v>0</v>
      </c>
      <c r="K14" s="149">
        <f t="shared" si="0"/>
        <v>0</v>
      </c>
      <c r="L14" s="160">
        <f t="shared" si="0"/>
        <v>0</v>
      </c>
      <c r="M14" s="149">
        <f t="shared" si="0"/>
        <v>0</v>
      </c>
      <c r="N14" s="160">
        <f t="shared" si="0"/>
        <v>0</v>
      </c>
      <c r="O14" s="149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536"/>
      <c r="B15" s="52" t="s">
        <v>53</v>
      </c>
      <c r="C15" s="53"/>
      <c r="D15" s="53"/>
      <c r="E15" s="101" t="s">
        <v>89</v>
      </c>
      <c r="F15" s="353">
        <f>F10-F13</f>
        <v>-22</v>
      </c>
      <c r="G15" s="383">
        <f>G10-G13</f>
        <v>-707</v>
      </c>
      <c r="H15" s="160">
        <f t="shared" si="0"/>
        <v>0</v>
      </c>
      <c r="I15" s="149">
        <f t="shared" si="0"/>
        <v>0</v>
      </c>
      <c r="J15" s="160">
        <f t="shared" si="0"/>
        <v>0</v>
      </c>
      <c r="K15" s="149">
        <f t="shared" si="0"/>
        <v>0</v>
      </c>
      <c r="L15" s="160">
        <f t="shared" si="0"/>
        <v>0</v>
      </c>
      <c r="M15" s="149">
        <f t="shared" si="0"/>
        <v>0</v>
      </c>
      <c r="N15" s="160">
        <f t="shared" si="0"/>
        <v>0</v>
      </c>
      <c r="O15" s="149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536"/>
      <c r="B16" s="52" t="s">
        <v>54</v>
      </c>
      <c r="C16" s="53"/>
      <c r="D16" s="53"/>
      <c r="E16" s="101" t="s">
        <v>90</v>
      </c>
      <c r="F16" s="362">
        <f>F8-F11</f>
        <v>517</v>
      </c>
      <c r="G16" s="396">
        <f>G8-G11</f>
        <v>102</v>
      </c>
      <c r="H16" s="159">
        <f aca="true" t="shared" si="1" ref="H16:O16">H8-H11</f>
        <v>0</v>
      </c>
      <c r="I16" s="138">
        <f t="shared" si="1"/>
        <v>0</v>
      </c>
      <c r="J16" s="159">
        <f t="shared" si="1"/>
        <v>0</v>
      </c>
      <c r="K16" s="138">
        <f t="shared" si="1"/>
        <v>0</v>
      </c>
      <c r="L16" s="159">
        <f t="shared" si="1"/>
        <v>0</v>
      </c>
      <c r="M16" s="138">
        <f t="shared" si="1"/>
        <v>0</v>
      </c>
      <c r="N16" s="159">
        <f t="shared" si="1"/>
        <v>0</v>
      </c>
      <c r="O16" s="138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536"/>
      <c r="B17" s="52" t="s">
        <v>55</v>
      </c>
      <c r="C17" s="53"/>
      <c r="D17" s="53"/>
      <c r="E17" s="43"/>
      <c r="F17" s="449">
        <v>0</v>
      </c>
      <c r="G17" s="450">
        <v>0</v>
      </c>
      <c r="H17" s="120"/>
      <c r="I17" s="121"/>
      <c r="J17" s="116"/>
      <c r="K17" s="119"/>
      <c r="L17" s="116"/>
      <c r="M17" s="118"/>
      <c r="N17" s="120"/>
      <c r="O17" s="13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537"/>
      <c r="B18" s="59" t="s">
        <v>56</v>
      </c>
      <c r="C18" s="37"/>
      <c r="D18" s="37"/>
      <c r="E18" s="15"/>
      <c r="F18" s="369">
        <v>0</v>
      </c>
      <c r="G18" s="428">
        <v>0</v>
      </c>
      <c r="H18" s="131"/>
      <c r="I18" s="132"/>
      <c r="J18" s="131"/>
      <c r="K18" s="132"/>
      <c r="L18" s="131"/>
      <c r="M18" s="132"/>
      <c r="N18" s="131"/>
      <c r="O18" s="13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536" t="s">
        <v>85</v>
      </c>
      <c r="B19" s="66" t="s">
        <v>57</v>
      </c>
      <c r="C19" s="69"/>
      <c r="D19" s="69"/>
      <c r="E19" s="105"/>
      <c r="F19" s="374">
        <v>29145</v>
      </c>
      <c r="G19" s="408">
        <v>29801</v>
      </c>
      <c r="H19" s="134"/>
      <c r="I19" s="136"/>
      <c r="J19" s="134"/>
      <c r="K19" s="137"/>
      <c r="L19" s="134"/>
      <c r="M19" s="136"/>
      <c r="N19" s="134"/>
      <c r="O19" s="13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536"/>
      <c r="B20" s="13"/>
      <c r="C20" s="61" t="s">
        <v>58</v>
      </c>
      <c r="D20" s="53"/>
      <c r="E20" s="101"/>
      <c r="F20" s="353">
        <v>18000</v>
      </c>
      <c r="G20" s="383">
        <v>20000</v>
      </c>
      <c r="H20" s="116"/>
      <c r="I20" s="118"/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536"/>
      <c r="B21" s="26" t="s">
        <v>59</v>
      </c>
      <c r="C21" s="67"/>
      <c r="D21" s="67"/>
      <c r="E21" s="103" t="s">
        <v>91</v>
      </c>
      <c r="F21" s="357">
        <v>29145</v>
      </c>
      <c r="G21" s="403">
        <v>29801</v>
      </c>
      <c r="H21" s="122"/>
      <c r="I21" s="124"/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536"/>
      <c r="B22" s="66" t="s">
        <v>60</v>
      </c>
      <c r="C22" s="69"/>
      <c r="D22" s="69"/>
      <c r="E22" s="105" t="s">
        <v>92</v>
      </c>
      <c r="F22" s="374">
        <v>67411</v>
      </c>
      <c r="G22" s="408">
        <v>69555</v>
      </c>
      <c r="H22" s="134"/>
      <c r="I22" s="136"/>
      <c r="J22" s="134"/>
      <c r="K22" s="137"/>
      <c r="L22" s="134"/>
      <c r="M22" s="136"/>
      <c r="N22" s="134"/>
      <c r="O22" s="13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536"/>
      <c r="B23" s="8" t="s">
        <v>61</v>
      </c>
      <c r="C23" s="50" t="s">
        <v>62</v>
      </c>
      <c r="D23" s="68"/>
      <c r="E23" s="104"/>
      <c r="F23" s="362">
        <v>29270</v>
      </c>
      <c r="G23" s="396">
        <v>30267</v>
      </c>
      <c r="H23" s="126"/>
      <c r="I23" s="128"/>
      <c r="J23" s="126"/>
      <c r="K23" s="129"/>
      <c r="L23" s="126"/>
      <c r="M23" s="128"/>
      <c r="N23" s="126"/>
      <c r="O23" s="12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536"/>
      <c r="B24" s="52" t="s">
        <v>93</v>
      </c>
      <c r="C24" s="53"/>
      <c r="D24" s="53"/>
      <c r="E24" s="101" t="s">
        <v>94</v>
      </c>
      <c r="F24" s="353">
        <f>F21-F22</f>
        <v>-38266</v>
      </c>
      <c r="G24" s="383">
        <f>G21-G22</f>
        <v>-39754</v>
      </c>
      <c r="H24" s="160">
        <f aca="true" t="shared" si="2" ref="H24:O24">H21-H22</f>
        <v>0</v>
      </c>
      <c r="I24" s="149">
        <f t="shared" si="2"/>
        <v>0</v>
      </c>
      <c r="J24" s="160">
        <f t="shared" si="2"/>
        <v>0</v>
      </c>
      <c r="K24" s="149">
        <f t="shared" si="2"/>
        <v>0</v>
      </c>
      <c r="L24" s="160">
        <f t="shared" si="2"/>
        <v>0</v>
      </c>
      <c r="M24" s="149">
        <f t="shared" si="2"/>
        <v>0</v>
      </c>
      <c r="N24" s="160">
        <f t="shared" si="2"/>
        <v>0</v>
      </c>
      <c r="O24" s="149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536"/>
      <c r="B25" s="112" t="s">
        <v>63</v>
      </c>
      <c r="C25" s="68"/>
      <c r="D25" s="68"/>
      <c r="E25" s="538" t="s">
        <v>95</v>
      </c>
      <c r="F25" s="563">
        <v>38270</v>
      </c>
      <c r="G25" s="576">
        <v>39763</v>
      </c>
      <c r="H25" s="578"/>
      <c r="I25" s="580"/>
      <c r="J25" s="578"/>
      <c r="K25" s="580"/>
      <c r="L25" s="578"/>
      <c r="M25" s="580"/>
      <c r="N25" s="578"/>
      <c r="O25" s="58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536"/>
      <c r="B26" s="26" t="s">
        <v>64</v>
      </c>
      <c r="C26" s="67"/>
      <c r="D26" s="67"/>
      <c r="E26" s="539"/>
      <c r="F26" s="575"/>
      <c r="G26" s="577"/>
      <c r="H26" s="579"/>
      <c r="I26" s="581"/>
      <c r="J26" s="579"/>
      <c r="K26" s="581"/>
      <c r="L26" s="579"/>
      <c r="M26" s="581"/>
      <c r="N26" s="579"/>
      <c r="O26" s="58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537"/>
      <c r="B27" s="59" t="s">
        <v>96</v>
      </c>
      <c r="C27" s="37"/>
      <c r="D27" s="37"/>
      <c r="E27" s="106" t="s">
        <v>97</v>
      </c>
      <c r="F27" s="384">
        <f>F24+F25</f>
        <v>4</v>
      </c>
      <c r="G27" s="443">
        <f>G24+G25</f>
        <v>9</v>
      </c>
      <c r="H27" s="163">
        <f aca="true" t="shared" si="3" ref="H27:O27">H24+H25</f>
        <v>0</v>
      </c>
      <c r="I27" s="150">
        <f t="shared" si="3"/>
        <v>0</v>
      </c>
      <c r="J27" s="163">
        <f t="shared" si="3"/>
        <v>0</v>
      </c>
      <c r="K27" s="150">
        <f t="shared" si="3"/>
        <v>0</v>
      </c>
      <c r="L27" s="163">
        <f t="shared" si="3"/>
        <v>0</v>
      </c>
      <c r="M27" s="150">
        <f t="shared" si="3"/>
        <v>0</v>
      </c>
      <c r="N27" s="163">
        <f t="shared" si="3"/>
        <v>0</v>
      </c>
      <c r="O27" s="150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555" t="s">
        <v>65</v>
      </c>
      <c r="B30" s="556"/>
      <c r="C30" s="556"/>
      <c r="D30" s="556"/>
      <c r="E30" s="557"/>
      <c r="F30" s="582"/>
      <c r="G30" s="583"/>
      <c r="H30" s="582"/>
      <c r="I30" s="583"/>
      <c r="J30" s="582"/>
      <c r="K30" s="583"/>
      <c r="L30" s="582"/>
      <c r="M30" s="583"/>
      <c r="N30" s="582"/>
      <c r="O30" s="583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558"/>
      <c r="B31" s="559"/>
      <c r="C31" s="559"/>
      <c r="D31" s="559"/>
      <c r="E31" s="560"/>
      <c r="F31" s="176" t="s">
        <v>279</v>
      </c>
      <c r="G31" s="74" t="s">
        <v>1</v>
      </c>
      <c r="H31" s="176" t="s">
        <v>279</v>
      </c>
      <c r="I31" s="74" t="s">
        <v>1</v>
      </c>
      <c r="J31" s="176" t="s">
        <v>279</v>
      </c>
      <c r="K31" s="75" t="s">
        <v>1</v>
      </c>
      <c r="L31" s="176" t="s">
        <v>279</v>
      </c>
      <c r="M31" s="74" t="s">
        <v>1</v>
      </c>
      <c r="N31" s="176" t="s">
        <v>279</v>
      </c>
      <c r="O31" s="152" t="s">
        <v>1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535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3"/>
      <c r="I32" s="114"/>
      <c r="J32" s="113"/>
      <c r="K32" s="115"/>
      <c r="L32" s="134"/>
      <c r="M32" s="135"/>
      <c r="N32" s="113"/>
      <c r="O32" s="153"/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542"/>
      <c r="B33" s="14"/>
      <c r="C33" s="50" t="s">
        <v>66</v>
      </c>
      <c r="D33" s="68"/>
      <c r="E33" s="108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542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542"/>
      <c r="B35" s="11"/>
      <c r="C35" s="31" t="s">
        <v>68</v>
      </c>
      <c r="D35" s="67"/>
      <c r="E35" s="109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542"/>
      <c r="B36" s="66" t="s">
        <v>49</v>
      </c>
      <c r="C36" s="69"/>
      <c r="D36" s="69"/>
      <c r="E36" s="16" t="s">
        <v>38</v>
      </c>
      <c r="F36" s="162"/>
      <c r="G36" s="138"/>
      <c r="H36" s="134"/>
      <c r="I36" s="136"/>
      <c r="J36" s="134"/>
      <c r="K36" s="137"/>
      <c r="L36" s="134"/>
      <c r="M36" s="135"/>
      <c r="N36" s="134"/>
      <c r="O36" s="154"/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542"/>
      <c r="B37" s="14"/>
      <c r="C37" s="61" t="s">
        <v>69</v>
      </c>
      <c r="D37" s="53"/>
      <c r="E37" s="102"/>
      <c r="F37" s="160"/>
      <c r="G37" s="149"/>
      <c r="H37" s="116"/>
      <c r="I37" s="118"/>
      <c r="J37" s="116"/>
      <c r="K37" s="119"/>
      <c r="L37" s="116"/>
      <c r="M37" s="117"/>
      <c r="N37" s="116"/>
      <c r="O37" s="149"/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542"/>
      <c r="B38" s="11"/>
      <c r="C38" s="61" t="s">
        <v>70</v>
      </c>
      <c r="D38" s="53"/>
      <c r="E38" s="102"/>
      <c r="F38" s="160"/>
      <c r="G38" s="149"/>
      <c r="H38" s="116"/>
      <c r="I38" s="118"/>
      <c r="J38" s="116"/>
      <c r="K38" s="144"/>
      <c r="L38" s="116"/>
      <c r="M38" s="117"/>
      <c r="N38" s="116"/>
      <c r="O38" s="149"/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543"/>
      <c r="B39" s="6" t="s">
        <v>71</v>
      </c>
      <c r="C39" s="7"/>
      <c r="D39" s="7"/>
      <c r="E39" s="110" t="s">
        <v>98</v>
      </c>
      <c r="F39" s="163">
        <f aca="true" t="shared" si="4" ref="F39:O39">F32-F36</f>
        <v>0</v>
      </c>
      <c r="G39" s="150">
        <f t="shared" si="4"/>
        <v>0</v>
      </c>
      <c r="H39" s="163">
        <f t="shared" si="4"/>
        <v>0</v>
      </c>
      <c r="I39" s="150">
        <f t="shared" si="4"/>
        <v>0</v>
      </c>
      <c r="J39" s="163">
        <f t="shared" si="4"/>
        <v>0</v>
      </c>
      <c r="K39" s="150">
        <f t="shared" si="4"/>
        <v>0</v>
      </c>
      <c r="L39" s="163">
        <f t="shared" si="4"/>
        <v>0</v>
      </c>
      <c r="M39" s="150">
        <f t="shared" si="4"/>
        <v>0</v>
      </c>
      <c r="N39" s="163">
        <f t="shared" si="4"/>
        <v>0</v>
      </c>
      <c r="O39" s="150">
        <f t="shared" si="4"/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535" t="s">
        <v>87</v>
      </c>
      <c r="B40" s="66" t="s">
        <v>72</v>
      </c>
      <c r="C40" s="69"/>
      <c r="D40" s="69"/>
      <c r="E40" s="16" t="s">
        <v>40</v>
      </c>
      <c r="F40" s="162"/>
      <c r="G40" s="154"/>
      <c r="H40" s="134"/>
      <c r="I40" s="136"/>
      <c r="J40" s="134"/>
      <c r="K40" s="137"/>
      <c r="L40" s="134"/>
      <c r="M40" s="135"/>
      <c r="N40" s="134"/>
      <c r="O40" s="154"/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548"/>
      <c r="B41" s="11"/>
      <c r="C41" s="61" t="s">
        <v>73</v>
      </c>
      <c r="D41" s="53"/>
      <c r="E41" s="102"/>
      <c r="F41" s="165"/>
      <c r="G41" s="167"/>
      <c r="H41" s="143"/>
      <c r="I41" s="144"/>
      <c r="J41" s="116"/>
      <c r="K41" s="119"/>
      <c r="L41" s="116"/>
      <c r="M41" s="117"/>
      <c r="N41" s="116"/>
      <c r="O41" s="149"/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548"/>
      <c r="B42" s="66" t="s">
        <v>60</v>
      </c>
      <c r="C42" s="69"/>
      <c r="D42" s="69"/>
      <c r="E42" s="16" t="s">
        <v>41</v>
      </c>
      <c r="F42" s="162"/>
      <c r="G42" s="154"/>
      <c r="H42" s="134"/>
      <c r="I42" s="136"/>
      <c r="J42" s="134"/>
      <c r="K42" s="137"/>
      <c r="L42" s="134"/>
      <c r="M42" s="135"/>
      <c r="N42" s="134"/>
      <c r="O42" s="154"/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548"/>
      <c r="B43" s="11"/>
      <c r="C43" s="61" t="s">
        <v>74</v>
      </c>
      <c r="D43" s="53"/>
      <c r="E43" s="102"/>
      <c r="F43" s="160"/>
      <c r="G43" s="149"/>
      <c r="H43" s="116"/>
      <c r="I43" s="118"/>
      <c r="J43" s="143"/>
      <c r="K43" s="144"/>
      <c r="L43" s="116"/>
      <c r="M43" s="117"/>
      <c r="N43" s="116"/>
      <c r="O43" s="149"/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549"/>
      <c r="B44" s="59" t="s">
        <v>71</v>
      </c>
      <c r="C44" s="37"/>
      <c r="D44" s="37"/>
      <c r="E44" s="110" t="s">
        <v>99</v>
      </c>
      <c r="F44" s="161">
        <f aca="true" t="shared" si="5" ref="F44:O44">F40-F42</f>
        <v>0</v>
      </c>
      <c r="G44" s="164">
        <f t="shared" si="5"/>
        <v>0</v>
      </c>
      <c r="H44" s="161">
        <f t="shared" si="5"/>
        <v>0</v>
      </c>
      <c r="I44" s="164">
        <f t="shared" si="5"/>
        <v>0</v>
      </c>
      <c r="J44" s="161">
        <f t="shared" si="5"/>
        <v>0</v>
      </c>
      <c r="K44" s="164">
        <f t="shared" si="5"/>
        <v>0</v>
      </c>
      <c r="L44" s="161">
        <f t="shared" si="5"/>
        <v>0</v>
      </c>
      <c r="M44" s="164">
        <f t="shared" si="5"/>
        <v>0</v>
      </c>
      <c r="N44" s="161">
        <f t="shared" si="5"/>
        <v>0</v>
      </c>
      <c r="O44" s="164">
        <f t="shared" si="5"/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550" t="s">
        <v>79</v>
      </c>
      <c r="B45" s="20" t="s">
        <v>75</v>
      </c>
      <c r="C45" s="9"/>
      <c r="D45" s="9"/>
      <c r="E45" s="111" t="s">
        <v>100</v>
      </c>
      <c r="F45" s="166">
        <f aca="true" t="shared" si="6" ref="F45:O45">F39+F44</f>
        <v>0</v>
      </c>
      <c r="G45" s="151">
        <f t="shared" si="6"/>
        <v>0</v>
      </c>
      <c r="H45" s="166">
        <f t="shared" si="6"/>
        <v>0</v>
      </c>
      <c r="I45" s="151">
        <f t="shared" si="6"/>
        <v>0</v>
      </c>
      <c r="J45" s="166">
        <f t="shared" si="6"/>
        <v>0</v>
      </c>
      <c r="K45" s="151">
        <f t="shared" si="6"/>
        <v>0</v>
      </c>
      <c r="L45" s="166">
        <f t="shared" si="6"/>
        <v>0</v>
      </c>
      <c r="M45" s="151">
        <f t="shared" si="6"/>
        <v>0</v>
      </c>
      <c r="N45" s="166">
        <f t="shared" si="6"/>
        <v>0</v>
      </c>
      <c r="O45" s="151">
        <f t="shared" si="6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551"/>
      <c r="B46" s="52" t="s">
        <v>76</v>
      </c>
      <c r="C46" s="53"/>
      <c r="D46" s="53"/>
      <c r="E46" s="53"/>
      <c r="F46" s="165"/>
      <c r="G46" s="167"/>
      <c r="H46" s="143"/>
      <c r="I46" s="144"/>
      <c r="J46" s="143"/>
      <c r="K46" s="144"/>
      <c r="L46" s="116"/>
      <c r="M46" s="117"/>
      <c r="N46" s="143"/>
      <c r="O46" s="130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551"/>
      <c r="B47" s="52" t="s">
        <v>77</v>
      </c>
      <c r="C47" s="53"/>
      <c r="D47" s="53"/>
      <c r="E47" s="53"/>
      <c r="F47" s="160"/>
      <c r="G47" s="149"/>
      <c r="H47" s="116"/>
      <c r="I47" s="118"/>
      <c r="J47" s="116"/>
      <c r="K47" s="119"/>
      <c r="L47" s="116"/>
      <c r="M47" s="117"/>
      <c r="N47" s="116"/>
      <c r="O47" s="149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552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17" sqref="F17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519" t="s">
        <v>0</v>
      </c>
      <c r="B1" s="519"/>
      <c r="C1" s="519"/>
      <c r="D1" s="519"/>
      <c r="E1" s="76" t="s">
        <v>287</v>
      </c>
      <c r="F1" s="2"/>
      <c r="AA1" s="518" t="s">
        <v>129</v>
      </c>
      <c r="AB1" s="518"/>
    </row>
    <row r="2" spans="27:37" ht="13.5">
      <c r="AA2" s="510" t="s">
        <v>106</v>
      </c>
      <c r="AB2" s="510"/>
      <c r="AC2" s="515" t="s">
        <v>107</v>
      </c>
      <c r="AD2" s="511" t="s">
        <v>108</v>
      </c>
      <c r="AE2" s="512"/>
      <c r="AF2" s="513"/>
      <c r="AG2" s="510" t="s">
        <v>109</v>
      </c>
      <c r="AH2" s="510" t="s">
        <v>110</v>
      </c>
      <c r="AI2" s="510" t="s">
        <v>111</v>
      </c>
      <c r="AJ2" s="510" t="s">
        <v>112</v>
      </c>
      <c r="AK2" s="510" t="s">
        <v>113</v>
      </c>
    </row>
    <row r="3" spans="1:37" ht="14.25">
      <c r="A3" s="22" t="s">
        <v>130</v>
      </c>
      <c r="AA3" s="510"/>
      <c r="AB3" s="510"/>
      <c r="AC3" s="517"/>
      <c r="AD3" s="169"/>
      <c r="AE3" s="168" t="s">
        <v>126</v>
      </c>
      <c r="AF3" s="168" t="s">
        <v>127</v>
      </c>
      <c r="AG3" s="510"/>
      <c r="AH3" s="510"/>
      <c r="AI3" s="510"/>
      <c r="AJ3" s="510"/>
      <c r="AK3" s="510"/>
    </row>
    <row r="4" spans="27:38" ht="13.5">
      <c r="AA4" s="170" t="str">
        <f>E1</f>
        <v>名古屋市</v>
      </c>
      <c r="AB4" s="170" t="s">
        <v>131</v>
      </c>
      <c r="AC4" s="171">
        <f>SUM(F22)</f>
        <v>1054793</v>
      </c>
      <c r="AD4" s="171">
        <f>F9</f>
        <v>503508</v>
      </c>
      <c r="AE4" s="171">
        <f>F10</f>
        <v>226425</v>
      </c>
      <c r="AF4" s="171">
        <f>F13</f>
        <v>198322</v>
      </c>
      <c r="AG4" s="171">
        <f>F14</f>
        <v>6126</v>
      </c>
      <c r="AH4" s="171">
        <f>F15</f>
        <v>6478</v>
      </c>
      <c r="AI4" s="171">
        <f>F17</f>
        <v>161815</v>
      </c>
      <c r="AJ4" s="171">
        <f>F20</f>
        <v>83052</v>
      </c>
      <c r="AK4" s="171">
        <f>F21</f>
        <v>197389</v>
      </c>
      <c r="AL4" s="172"/>
    </row>
    <row r="5" spans="1:37" ht="14.25">
      <c r="A5" s="21" t="s">
        <v>280</v>
      </c>
      <c r="E5" s="3"/>
      <c r="AA5" s="170" t="str">
        <f>E1</f>
        <v>名古屋市</v>
      </c>
      <c r="AB5" s="170" t="s">
        <v>115</v>
      </c>
      <c r="AC5" s="173"/>
      <c r="AD5" s="173">
        <f>G9</f>
        <v>47.735242839116296</v>
      </c>
      <c r="AE5" s="173">
        <f>G10</f>
        <v>21.46629717868814</v>
      </c>
      <c r="AF5" s="173">
        <f>G13</f>
        <v>18.801982948313082</v>
      </c>
      <c r="AG5" s="173">
        <f>G14</f>
        <v>0.5807774606012743</v>
      </c>
      <c r="AH5" s="173">
        <f>G15</f>
        <v>0.6141489372796368</v>
      </c>
      <c r="AI5" s="173">
        <f>G17</f>
        <v>15.340924712242119</v>
      </c>
      <c r="AJ5" s="173">
        <f>G20</f>
        <v>7.873772389464094</v>
      </c>
      <c r="AK5" s="173">
        <f>G21</f>
        <v>18.713529574049126</v>
      </c>
    </row>
    <row r="6" spans="1:37" ht="14.25">
      <c r="A6" s="3"/>
      <c r="G6" s="523" t="s">
        <v>132</v>
      </c>
      <c r="H6" s="524"/>
      <c r="I6" s="524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AA6" s="170" t="str">
        <f>E1</f>
        <v>名古屋市</v>
      </c>
      <c r="AB6" s="170" t="s">
        <v>116</v>
      </c>
      <c r="AC6" s="173">
        <f>SUM(I22)</f>
        <v>2.1064186720075817</v>
      </c>
      <c r="AD6" s="173">
        <f>I9</f>
        <v>3.127784252320076</v>
      </c>
      <c r="AE6" s="173">
        <f>I10</f>
        <v>5.553043405294789</v>
      </c>
      <c r="AF6" s="173">
        <f>I13</f>
        <v>1.5484029534352572</v>
      </c>
      <c r="AG6" s="173">
        <f>I14</f>
        <v>-5.052696838189707</v>
      </c>
      <c r="AH6" s="173">
        <f>I15</f>
        <v>-12.388423045712738</v>
      </c>
      <c r="AI6" s="173">
        <f>I17</f>
        <v>4.245450153003705</v>
      </c>
      <c r="AJ6" s="173">
        <f>I20</f>
        <v>7.413347128815317</v>
      </c>
      <c r="AK6" s="173">
        <f>I21</f>
        <v>-3.5955868347407383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76" t="s">
        <v>1</v>
      </c>
      <c r="I7" s="179" t="s">
        <v>21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7"/>
      <c r="I8" s="18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9" ht="18" customHeight="1">
      <c r="A9" s="520" t="s">
        <v>80</v>
      </c>
      <c r="B9" s="520" t="s">
        <v>81</v>
      </c>
      <c r="C9" s="47" t="s">
        <v>3</v>
      </c>
      <c r="D9" s="48"/>
      <c r="E9" s="49"/>
      <c r="F9" s="77">
        <v>503508</v>
      </c>
      <c r="G9" s="78">
        <f aca="true" t="shared" si="0" ref="G9:G22">F9/$F$22*100</f>
        <v>47.735242839116296</v>
      </c>
      <c r="H9" s="278">
        <v>488237</v>
      </c>
      <c r="I9" s="283">
        <f aca="true" t="shared" si="1" ref="I9:I40">(F9/H9-1)*100</f>
        <v>3.127784252320076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A9" s="526" t="s">
        <v>129</v>
      </c>
      <c r="AB9" s="527"/>
      <c r="AC9" s="528" t="s">
        <v>117</v>
      </c>
    </row>
    <row r="10" spans="1:37" ht="18" customHeight="1">
      <c r="A10" s="521"/>
      <c r="B10" s="521"/>
      <c r="C10" s="8"/>
      <c r="D10" s="50" t="s">
        <v>22</v>
      </c>
      <c r="E10" s="30"/>
      <c r="F10" s="81">
        <v>226425</v>
      </c>
      <c r="G10" s="82">
        <f t="shared" si="0"/>
        <v>21.46629717868814</v>
      </c>
      <c r="H10" s="279">
        <v>214513</v>
      </c>
      <c r="I10" s="284">
        <f t="shared" si="1"/>
        <v>5.553043405294789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A10" s="510" t="s">
        <v>106</v>
      </c>
      <c r="AB10" s="510"/>
      <c r="AC10" s="528"/>
      <c r="AD10" s="511" t="s">
        <v>118</v>
      </c>
      <c r="AE10" s="512"/>
      <c r="AF10" s="513"/>
      <c r="AG10" s="511" t="s">
        <v>119</v>
      </c>
      <c r="AH10" s="525"/>
      <c r="AI10" s="514"/>
      <c r="AJ10" s="511" t="s">
        <v>120</v>
      </c>
      <c r="AK10" s="514"/>
    </row>
    <row r="11" spans="1:37" ht="18" customHeight="1">
      <c r="A11" s="521"/>
      <c r="B11" s="521"/>
      <c r="C11" s="34"/>
      <c r="D11" s="35"/>
      <c r="E11" s="33" t="s">
        <v>23</v>
      </c>
      <c r="F11" s="85">
        <v>152588</v>
      </c>
      <c r="G11" s="86">
        <f t="shared" si="0"/>
        <v>14.466155918744247</v>
      </c>
      <c r="H11" s="280">
        <v>150297</v>
      </c>
      <c r="I11" s="285">
        <f t="shared" si="1"/>
        <v>1.524315189258596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A11" s="510"/>
      <c r="AB11" s="510"/>
      <c r="AC11" s="526"/>
      <c r="AD11" s="169"/>
      <c r="AE11" s="168" t="s">
        <v>121</v>
      </c>
      <c r="AF11" s="168" t="s">
        <v>122</v>
      </c>
      <c r="AG11" s="169"/>
      <c r="AH11" s="168" t="s">
        <v>123</v>
      </c>
      <c r="AI11" s="168" t="s">
        <v>124</v>
      </c>
      <c r="AJ11" s="169"/>
      <c r="AK11" s="174" t="s">
        <v>125</v>
      </c>
    </row>
    <row r="12" spans="1:38" ht="18" customHeight="1">
      <c r="A12" s="521"/>
      <c r="B12" s="521"/>
      <c r="C12" s="34"/>
      <c r="D12" s="36"/>
      <c r="E12" s="33" t="s">
        <v>24</v>
      </c>
      <c r="F12" s="85">
        <v>59090</v>
      </c>
      <c r="G12" s="86">
        <f t="shared" si="0"/>
        <v>5.602047036717157</v>
      </c>
      <c r="H12" s="280">
        <v>50239</v>
      </c>
      <c r="I12" s="285">
        <f t="shared" si="1"/>
        <v>17.617786978243988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A12" s="170" t="str">
        <f>E1</f>
        <v>名古屋市</v>
      </c>
      <c r="AB12" s="170" t="s">
        <v>131</v>
      </c>
      <c r="AC12" s="171">
        <f>F40</f>
        <v>1047392</v>
      </c>
      <c r="AD12" s="171">
        <f>F23</f>
        <v>580928</v>
      </c>
      <c r="AE12" s="171">
        <f>F24</f>
        <v>161262</v>
      </c>
      <c r="AF12" s="171">
        <f>F26</f>
        <v>147965</v>
      </c>
      <c r="AG12" s="171">
        <f>F27</f>
        <v>367662</v>
      </c>
      <c r="AH12" s="171">
        <f>F28</f>
        <v>83386</v>
      </c>
      <c r="AI12" s="171">
        <f>F32</f>
        <v>1439</v>
      </c>
      <c r="AJ12" s="171">
        <f>F34</f>
        <v>98802</v>
      </c>
      <c r="AK12" s="171">
        <f>F35</f>
        <v>98802</v>
      </c>
      <c r="AL12" s="175"/>
    </row>
    <row r="13" spans="1:37" ht="18" customHeight="1">
      <c r="A13" s="521"/>
      <c r="B13" s="521"/>
      <c r="C13" s="11"/>
      <c r="D13" s="31" t="s">
        <v>25</v>
      </c>
      <c r="E13" s="32"/>
      <c r="F13" s="89">
        <v>198322</v>
      </c>
      <c r="G13" s="90">
        <f t="shared" si="0"/>
        <v>18.801982948313082</v>
      </c>
      <c r="H13" s="281">
        <v>195298</v>
      </c>
      <c r="I13" s="286">
        <f t="shared" si="1"/>
        <v>1.5484029534352572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A13" s="170" t="str">
        <f>E1</f>
        <v>名古屋市</v>
      </c>
      <c r="AB13" s="170" t="s">
        <v>115</v>
      </c>
      <c r="AC13" s="173"/>
      <c r="AD13" s="173">
        <f>G23</f>
        <v>55.4</v>
      </c>
      <c r="AE13" s="173">
        <f>G24</f>
        <v>15.396527756561056</v>
      </c>
      <c r="AF13" s="173">
        <f>G26</f>
        <v>14.126993522959886</v>
      </c>
      <c r="AG13" s="173">
        <f>G27</f>
        <v>35.2</v>
      </c>
      <c r="AH13" s="173">
        <f>G28</f>
        <v>7.961298157709816</v>
      </c>
      <c r="AI13" s="173">
        <f>G32</f>
        <v>0.13738886682350065</v>
      </c>
      <c r="AJ13" s="173">
        <f>G34</f>
        <v>9.433144419663316</v>
      </c>
      <c r="AK13" s="173">
        <f>G35</f>
        <v>9.433144419663316</v>
      </c>
    </row>
    <row r="14" spans="1:37" ht="18" customHeight="1">
      <c r="A14" s="521"/>
      <c r="B14" s="521"/>
      <c r="C14" s="52" t="s">
        <v>4</v>
      </c>
      <c r="D14" s="53"/>
      <c r="E14" s="54"/>
      <c r="F14" s="85">
        <v>6126</v>
      </c>
      <c r="G14" s="86">
        <f t="shared" si="0"/>
        <v>0.5807774606012743</v>
      </c>
      <c r="H14" s="280">
        <v>6452</v>
      </c>
      <c r="I14" s="285">
        <f t="shared" si="1"/>
        <v>-5.052696838189707</v>
      </c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A14" s="170" t="str">
        <f>E1</f>
        <v>名古屋市</v>
      </c>
      <c r="AB14" s="170" t="s">
        <v>116</v>
      </c>
      <c r="AC14" s="173">
        <f>I40</f>
        <v>2.134066369122789</v>
      </c>
      <c r="AD14" s="173">
        <f>I23</f>
        <v>2.822390801830865</v>
      </c>
      <c r="AE14" s="173">
        <f>I24</f>
        <v>-0.030995834159885938</v>
      </c>
      <c r="AF14" s="173">
        <f>I26</f>
        <v>-2.1214246024396033</v>
      </c>
      <c r="AG14" s="173">
        <f>I27</f>
        <v>-0.6090588378411255</v>
      </c>
      <c r="AH14" s="173">
        <f>I28</f>
        <v>5.262759256220262</v>
      </c>
      <c r="AI14" s="173">
        <f>I32</f>
        <v>-79.92186409934422</v>
      </c>
      <c r="AJ14" s="173">
        <f>I34</f>
        <v>9.040944708089604</v>
      </c>
      <c r="AK14" s="173">
        <f>I35</f>
        <v>9.040944708089604</v>
      </c>
    </row>
    <row r="15" spans="1:25" ht="18" customHeight="1">
      <c r="A15" s="521"/>
      <c r="B15" s="521"/>
      <c r="C15" s="52" t="s">
        <v>5</v>
      </c>
      <c r="D15" s="53"/>
      <c r="E15" s="54"/>
      <c r="F15" s="85">
        <v>6478</v>
      </c>
      <c r="G15" s="86">
        <f t="shared" si="0"/>
        <v>0.6141489372796368</v>
      </c>
      <c r="H15" s="280">
        <v>7394</v>
      </c>
      <c r="I15" s="285">
        <f t="shared" si="1"/>
        <v>-12.388423045712738</v>
      </c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25" ht="18" customHeight="1">
      <c r="A16" s="521"/>
      <c r="B16" s="521"/>
      <c r="C16" s="52" t="s">
        <v>26</v>
      </c>
      <c r="D16" s="53"/>
      <c r="E16" s="54"/>
      <c r="F16" s="85">
        <v>43022</v>
      </c>
      <c r="G16" s="86">
        <f t="shared" si="0"/>
        <v>4.078714970615088</v>
      </c>
      <c r="H16" s="280">
        <v>43579</v>
      </c>
      <c r="I16" s="285">
        <f t="shared" si="1"/>
        <v>-1.278138552972763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5" ht="18" customHeight="1">
      <c r="A17" s="521"/>
      <c r="B17" s="521"/>
      <c r="C17" s="52" t="s">
        <v>6</v>
      </c>
      <c r="D17" s="53"/>
      <c r="E17" s="54"/>
      <c r="F17" s="85">
        <v>161815</v>
      </c>
      <c r="G17" s="86">
        <f t="shared" si="0"/>
        <v>15.340924712242119</v>
      </c>
      <c r="H17" s="280">
        <v>155225</v>
      </c>
      <c r="I17" s="285">
        <f t="shared" si="1"/>
        <v>4.245450153003705</v>
      </c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</row>
    <row r="18" spans="1:25" ht="18" customHeight="1">
      <c r="A18" s="521"/>
      <c r="B18" s="521"/>
      <c r="C18" s="52" t="s">
        <v>27</v>
      </c>
      <c r="D18" s="53"/>
      <c r="E18" s="54"/>
      <c r="F18" s="85">
        <v>46071</v>
      </c>
      <c r="G18" s="86">
        <f t="shared" si="0"/>
        <v>4.367776426275108</v>
      </c>
      <c r="H18" s="280">
        <v>39476</v>
      </c>
      <c r="I18" s="285">
        <f t="shared" si="1"/>
        <v>16.706353227277337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5" ht="18" customHeight="1">
      <c r="A19" s="521"/>
      <c r="B19" s="521"/>
      <c r="C19" s="52" t="s">
        <v>28</v>
      </c>
      <c r="D19" s="53"/>
      <c r="E19" s="54"/>
      <c r="F19" s="85">
        <v>7332</v>
      </c>
      <c r="G19" s="86">
        <f t="shared" si="0"/>
        <v>0.695112690357255</v>
      </c>
      <c r="H19" s="280">
        <v>10599</v>
      </c>
      <c r="I19" s="285">
        <f t="shared" si="1"/>
        <v>-30.82366260968016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</row>
    <row r="20" spans="1:25" ht="18" customHeight="1">
      <c r="A20" s="521"/>
      <c r="B20" s="521"/>
      <c r="C20" s="52" t="s">
        <v>7</v>
      </c>
      <c r="D20" s="53"/>
      <c r="E20" s="54"/>
      <c r="F20" s="85">
        <v>83052</v>
      </c>
      <c r="G20" s="86">
        <f t="shared" si="0"/>
        <v>7.873772389464094</v>
      </c>
      <c r="H20" s="280">
        <v>77320</v>
      </c>
      <c r="I20" s="285">
        <f t="shared" si="1"/>
        <v>7.413347128815317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</row>
    <row r="21" spans="1:25" ht="18" customHeight="1">
      <c r="A21" s="521"/>
      <c r="B21" s="521"/>
      <c r="C21" s="57" t="s">
        <v>8</v>
      </c>
      <c r="D21" s="58"/>
      <c r="E21" s="56"/>
      <c r="F21" s="93">
        <v>197389</v>
      </c>
      <c r="G21" s="94">
        <f t="shared" si="0"/>
        <v>18.713529574049126</v>
      </c>
      <c r="H21" s="282">
        <v>204751</v>
      </c>
      <c r="I21" s="287">
        <f t="shared" si="1"/>
        <v>-3.5955868347407383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</row>
    <row r="22" spans="1:25" ht="18" customHeight="1">
      <c r="A22" s="521"/>
      <c r="B22" s="522"/>
      <c r="C22" s="59" t="s">
        <v>9</v>
      </c>
      <c r="D22" s="37"/>
      <c r="E22" s="60"/>
      <c r="F22" s="97">
        <f>SUM(F9,F14:F21)</f>
        <v>1054793</v>
      </c>
      <c r="G22" s="98">
        <f t="shared" si="0"/>
        <v>100</v>
      </c>
      <c r="H22" s="97">
        <f>SUM(H9,H14:H21)</f>
        <v>1033033</v>
      </c>
      <c r="I22" s="288">
        <f t="shared" si="1"/>
        <v>2.1064186720075817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</row>
    <row r="23" spans="1:25" ht="18" customHeight="1">
      <c r="A23" s="521"/>
      <c r="B23" s="520" t="s">
        <v>82</v>
      </c>
      <c r="C23" s="4" t="s">
        <v>10</v>
      </c>
      <c r="D23" s="5"/>
      <c r="E23" s="23"/>
      <c r="F23" s="77">
        <v>580928</v>
      </c>
      <c r="G23" s="78">
        <v>55.4</v>
      </c>
      <c r="H23" s="278">
        <v>564982</v>
      </c>
      <c r="I23" s="289">
        <f t="shared" si="1"/>
        <v>2.822390801830865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8" customHeight="1">
      <c r="A24" s="521"/>
      <c r="B24" s="521"/>
      <c r="C24" s="8"/>
      <c r="D24" s="10" t="s">
        <v>11</v>
      </c>
      <c r="E24" s="38"/>
      <c r="F24" s="85">
        <v>161262</v>
      </c>
      <c r="G24" s="86">
        <f aca="true" t="shared" si="2" ref="G24:G40">F24/$F$40*100</f>
        <v>15.396527756561056</v>
      </c>
      <c r="H24" s="280">
        <v>161312</v>
      </c>
      <c r="I24" s="285">
        <f t="shared" si="1"/>
        <v>-0.030995834159885938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8" customHeight="1">
      <c r="A25" s="521"/>
      <c r="B25" s="521"/>
      <c r="C25" s="8"/>
      <c r="D25" s="10" t="s">
        <v>29</v>
      </c>
      <c r="E25" s="38"/>
      <c r="F25" s="85">
        <v>271701</v>
      </c>
      <c r="G25" s="86">
        <f t="shared" si="2"/>
        <v>25.94071751550518</v>
      </c>
      <c r="H25" s="280">
        <v>252498</v>
      </c>
      <c r="I25" s="285">
        <f t="shared" si="1"/>
        <v>7.605208754128756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8" customHeight="1">
      <c r="A26" s="521"/>
      <c r="B26" s="521"/>
      <c r="C26" s="11"/>
      <c r="D26" s="10" t="s">
        <v>12</v>
      </c>
      <c r="E26" s="38"/>
      <c r="F26" s="85">
        <v>147965</v>
      </c>
      <c r="G26" s="86">
        <f t="shared" si="2"/>
        <v>14.126993522959886</v>
      </c>
      <c r="H26" s="280">
        <v>151172</v>
      </c>
      <c r="I26" s="285">
        <f t="shared" si="1"/>
        <v>-2.1214246024396033</v>
      </c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25" ht="18" customHeight="1">
      <c r="A27" s="521"/>
      <c r="B27" s="521"/>
      <c r="C27" s="8" t="s">
        <v>13</v>
      </c>
      <c r="D27" s="14"/>
      <c r="E27" s="25"/>
      <c r="F27" s="77">
        <v>367662</v>
      </c>
      <c r="G27" s="78">
        <v>35.2</v>
      </c>
      <c r="H27" s="278">
        <v>369915</v>
      </c>
      <c r="I27" s="289">
        <f t="shared" si="1"/>
        <v>-0.6090588378411255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25" ht="18" customHeight="1">
      <c r="A28" s="521"/>
      <c r="B28" s="521"/>
      <c r="C28" s="8"/>
      <c r="D28" s="10" t="s">
        <v>14</v>
      </c>
      <c r="E28" s="38"/>
      <c r="F28" s="85">
        <v>83386</v>
      </c>
      <c r="G28" s="86">
        <f t="shared" si="2"/>
        <v>7.961298157709816</v>
      </c>
      <c r="H28" s="280">
        <v>79217</v>
      </c>
      <c r="I28" s="285">
        <f t="shared" si="1"/>
        <v>5.262759256220262</v>
      </c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</row>
    <row r="29" spans="1:25" ht="18" customHeight="1">
      <c r="A29" s="521"/>
      <c r="B29" s="521"/>
      <c r="C29" s="8"/>
      <c r="D29" s="10" t="s">
        <v>30</v>
      </c>
      <c r="E29" s="38"/>
      <c r="F29" s="85">
        <v>22513</v>
      </c>
      <c r="G29" s="86">
        <v>2.2</v>
      </c>
      <c r="H29" s="280">
        <v>22092</v>
      </c>
      <c r="I29" s="285">
        <f t="shared" si="1"/>
        <v>1.9056672098497263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8" customHeight="1">
      <c r="A30" s="521"/>
      <c r="B30" s="521"/>
      <c r="C30" s="8"/>
      <c r="D30" s="10" t="s">
        <v>31</v>
      </c>
      <c r="E30" s="38"/>
      <c r="F30" s="85">
        <v>97642</v>
      </c>
      <c r="G30" s="86">
        <f t="shared" si="2"/>
        <v>9.322393144114143</v>
      </c>
      <c r="H30" s="280">
        <v>104505</v>
      </c>
      <c r="I30" s="285">
        <f t="shared" si="1"/>
        <v>-6.567149897134106</v>
      </c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8" customHeight="1">
      <c r="A31" s="521"/>
      <c r="B31" s="521"/>
      <c r="C31" s="8"/>
      <c r="D31" s="10" t="s">
        <v>32</v>
      </c>
      <c r="E31" s="38"/>
      <c r="F31" s="85">
        <v>75226</v>
      </c>
      <c r="G31" s="86">
        <f t="shared" si="2"/>
        <v>7.182220219363905</v>
      </c>
      <c r="H31" s="280">
        <v>67492</v>
      </c>
      <c r="I31" s="285">
        <f t="shared" si="1"/>
        <v>11.459135897587869</v>
      </c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</row>
    <row r="32" spans="1:25" ht="18" customHeight="1">
      <c r="A32" s="521"/>
      <c r="B32" s="521"/>
      <c r="C32" s="8"/>
      <c r="D32" s="10" t="s">
        <v>15</v>
      </c>
      <c r="E32" s="38"/>
      <c r="F32" s="85">
        <v>1439</v>
      </c>
      <c r="G32" s="86">
        <f t="shared" si="2"/>
        <v>0.13738886682350065</v>
      </c>
      <c r="H32" s="280">
        <v>7167</v>
      </c>
      <c r="I32" s="285">
        <f t="shared" si="1"/>
        <v>-79.92186409934422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</row>
    <row r="33" spans="1:25" ht="18" customHeight="1">
      <c r="A33" s="521"/>
      <c r="B33" s="521"/>
      <c r="C33" s="11"/>
      <c r="D33" s="10" t="s">
        <v>33</v>
      </c>
      <c r="E33" s="38"/>
      <c r="F33" s="85">
        <v>87456</v>
      </c>
      <c r="G33" s="86">
        <v>8.4</v>
      </c>
      <c r="H33" s="280">
        <v>89442</v>
      </c>
      <c r="I33" s="285">
        <f t="shared" si="1"/>
        <v>-2.2204333534581067</v>
      </c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25" ht="18" customHeight="1">
      <c r="A34" s="521"/>
      <c r="B34" s="521"/>
      <c r="C34" s="8" t="s">
        <v>16</v>
      </c>
      <c r="D34" s="14"/>
      <c r="E34" s="25"/>
      <c r="F34" s="77">
        <v>98802</v>
      </c>
      <c r="G34" s="78">
        <f t="shared" si="2"/>
        <v>9.433144419663316</v>
      </c>
      <c r="H34" s="278">
        <v>90610</v>
      </c>
      <c r="I34" s="289">
        <f t="shared" si="1"/>
        <v>9.040944708089604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</row>
    <row r="35" spans="1:25" ht="18" customHeight="1">
      <c r="A35" s="521"/>
      <c r="B35" s="521"/>
      <c r="C35" s="8"/>
      <c r="D35" s="39" t="s">
        <v>17</v>
      </c>
      <c r="E35" s="40"/>
      <c r="F35" s="81">
        <v>98802</v>
      </c>
      <c r="G35" s="82">
        <f t="shared" si="2"/>
        <v>9.433144419663316</v>
      </c>
      <c r="H35" s="279">
        <v>90610</v>
      </c>
      <c r="I35" s="284">
        <f t="shared" si="1"/>
        <v>9.040944708089604</v>
      </c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</row>
    <row r="36" spans="1:25" ht="18" customHeight="1">
      <c r="A36" s="521"/>
      <c r="B36" s="521"/>
      <c r="C36" s="8"/>
      <c r="D36" s="41"/>
      <c r="E36" s="158" t="s">
        <v>103</v>
      </c>
      <c r="F36" s="85">
        <v>54546</v>
      </c>
      <c r="G36" s="86">
        <f t="shared" si="2"/>
        <v>5.20779230698726</v>
      </c>
      <c r="H36" s="280">
        <v>47031</v>
      </c>
      <c r="I36" s="285">
        <f t="shared" si="1"/>
        <v>15.978822478790589</v>
      </c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</row>
    <row r="37" spans="1:25" ht="18" customHeight="1">
      <c r="A37" s="521"/>
      <c r="B37" s="521"/>
      <c r="C37" s="8"/>
      <c r="D37" s="12"/>
      <c r="E37" s="33" t="s">
        <v>34</v>
      </c>
      <c r="F37" s="85">
        <v>44256</v>
      </c>
      <c r="G37" s="86">
        <f t="shared" si="2"/>
        <v>4.225352112676056</v>
      </c>
      <c r="H37" s="280">
        <v>43573</v>
      </c>
      <c r="I37" s="285">
        <f t="shared" si="1"/>
        <v>1.567484451380441</v>
      </c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</row>
    <row r="38" spans="1:25" ht="18" customHeight="1">
      <c r="A38" s="521"/>
      <c r="B38" s="521"/>
      <c r="C38" s="8"/>
      <c r="D38" s="61" t="s">
        <v>35</v>
      </c>
      <c r="E38" s="54"/>
      <c r="F38" s="85">
        <v>0</v>
      </c>
      <c r="G38" s="86">
        <f t="shared" si="2"/>
        <v>0</v>
      </c>
      <c r="H38" s="280">
        <v>0</v>
      </c>
      <c r="I38" s="285" t="e">
        <f t="shared" si="1"/>
        <v>#DIV/0!</v>
      </c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</row>
    <row r="39" spans="1:25" ht="18" customHeight="1">
      <c r="A39" s="521"/>
      <c r="B39" s="521"/>
      <c r="C39" s="6"/>
      <c r="D39" s="55" t="s">
        <v>36</v>
      </c>
      <c r="E39" s="56"/>
      <c r="F39" s="93">
        <v>0</v>
      </c>
      <c r="G39" s="94">
        <f t="shared" si="2"/>
        <v>0</v>
      </c>
      <c r="H39" s="282">
        <v>0</v>
      </c>
      <c r="I39" s="287" t="e">
        <f t="shared" si="1"/>
        <v>#DIV/0!</v>
      </c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ht="18" customHeight="1">
      <c r="A40" s="522"/>
      <c r="B40" s="522"/>
      <c r="C40" s="6" t="s">
        <v>18</v>
      </c>
      <c r="D40" s="7"/>
      <c r="E40" s="24"/>
      <c r="F40" s="97">
        <f>SUM(F23,F27,F34)</f>
        <v>1047392</v>
      </c>
      <c r="G40" s="98">
        <f t="shared" si="2"/>
        <v>100</v>
      </c>
      <c r="H40" s="97">
        <f>SUM(H23,H27,H34)</f>
        <v>1025507</v>
      </c>
      <c r="I40" s="288">
        <f t="shared" si="1"/>
        <v>2.134066369122789</v>
      </c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ht="18" customHeight="1">
      <c r="A41" s="156" t="s">
        <v>19</v>
      </c>
    </row>
    <row r="42" ht="18" customHeight="1">
      <c r="A42" s="157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15" sqref="E15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3" t="s">
        <v>0</v>
      </c>
      <c r="B1" s="183"/>
      <c r="C1" s="76" t="s">
        <v>287</v>
      </c>
      <c r="D1" s="184"/>
      <c r="E1" s="184"/>
      <c r="AA1" s="1" t="str">
        <f>C1</f>
        <v>名古屋市</v>
      </c>
      <c r="AB1" s="1" t="s">
        <v>134</v>
      </c>
      <c r="AC1" s="1" t="s">
        <v>135</v>
      </c>
      <c r="AD1" s="185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6">
        <f>I7</f>
        <v>1054793</v>
      </c>
      <c r="AC2" s="186">
        <f>I9</f>
        <v>1047392</v>
      </c>
      <c r="AD2" s="186">
        <f>I10</f>
        <v>7402</v>
      </c>
      <c r="AE2" s="186">
        <f>I11</f>
        <v>5678</v>
      </c>
      <c r="AF2" s="186">
        <f>I12</f>
        <v>1724</v>
      </c>
      <c r="AG2" s="186">
        <f>I13</f>
        <v>-35</v>
      </c>
      <c r="AH2" s="1">
        <f>I14</f>
        <v>0</v>
      </c>
      <c r="AI2" s="186">
        <f>I15</f>
        <v>-22</v>
      </c>
      <c r="AJ2" s="186">
        <f>I25</f>
        <v>551686</v>
      </c>
      <c r="AK2" s="187">
        <f>I26</f>
        <v>0.983</v>
      </c>
      <c r="AL2" s="188">
        <f>I27</f>
        <v>0.3</v>
      </c>
      <c r="AM2" s="188">
        <f>I28</f>
        <v>99.3</v>
      </c>
      <c r="AN2" s="188">
        <f>I29</f>
        <v>65.9</v>
      </c>
      <c r="AO2" s="188">
        <f>I33</f>
        <v>153.9</v>
      </c>
      <c r="AP2" s="186">
        <f>I16</f>
        <v>43441</v>
      </c>
      <c r="AQ2" s="186">
        <f>I17</f>
        <v>183012</v>
      </c>
      <c r="AR2" s="186">
        <f>I18</f>
        <v>1596676</v>
      </c>
      <c r="AS2" s="189">
        <f>I21</f>
        <v>3.0726011106509943</v>
      </c>
    </row>
    <row r="3" spans="27:45" ht="13.5">
      <c r="AA3" s="1" t="s">
        <v>152</v>
      </c>
      <c r="AB3" s="186">
        <f>H7</f>
        <v>1033033</v>
      </c>
      <c r="AC3" s="186">
        <f>H9</f>
        <v>1025507</v>
      </c>
      <c r="AD3" s="186">
        <f>H10</f>
        <v>7526</v>
      </c>
      <c r="AE3" s="186">
        <f>H11</f>
        <v>5768</v>
      </c>
      <c r="AF3" s="186">
        <f>H12</f>
        <v>1758</v>
      </c>
      <c r="AG3" s="186">
        <f>H13</f>
        <v>634</v>
      </c>
      <c r="AH3" s="1">
        <f>H14</f>
        <v>0</v>
      </c>
      <c r="AI3" s="186">
        <f>H15</f>
        <v>-898</v>
      </c>
      <c r="AJ3" s="186">
        <f>H25</f>
        <v>553992</v>
      </c>
      <c r="AK3" s="187">
        <f>H26</f>
        <v>0.983</v>
      </c>
      <c r="AL3" s="188">
        <f>H27</f>
        <v>0.3</v>
      </c>
      <c r="AM3" s="188">
        <f>H28</f>
        <v>100.2</v>
      </c>
      <c r="AN3" s="188">
        <f>H29</f>
        <v>67.2</v>
      </c>
      <c r="AO3" s="188">
        <f>H33</f>
        <v>164.9</v>
      </c>
      <c r="AP3" s="186">
        <f>H16</f>
        <v>47217</v>
      </c>
      <c r="AQ3" s="186">
        <f>H17</f>
        <v>111866</v>
      </c>
      <c r="AR3" s="186">
        <f>H18</f>
        <v>1634839</v>
      </c>
      <c r="AS3" s="189">
        <f>H21</f>
        <v>3.100638741564178</v>
      </c>
    </row>
    <row r="4" spans="1:44" ht="13.5">
      <c r="A4" s="21" t="s">
        <v>153</v>
      </c>
      <c r="AP4" s="186"/>
      <c r="AQ4" s="186"/>
      <c r="AR4" s="186"/>
    </row>
    <row r="5" ht="13.5">
      <c r="I5" s="190" t="s">
        <v>154</v>
      </c>
    </row>
    <row r="6" spans="1:9" s="177" customFormat="1" ht="29.25" customHeight="1">
      <c r="A6" s="191" t="s">
        <v>155</v>
      </c>
      <c r="B6" s="192"/>
      <c r="C6" s="192"/>
      <c r="D6" s="193"/>
      <c r="E6" s="168" t="s">
        <v>272</v>
      </c>
      <c r="F6" s="168" t="s">
        <v>273</v>
      </c>
      <c r="G6" s="168" t="s">
        <v>274</v>
      </c>
      <c r="H6" s="168" t="s">
        <v>275</v>
      </c>
      <c r="I6" s="168" t="s">
        <v>282</v>
      </c>
    </row>
    <row r="7" spans="1:9" ht="27" customHeight="1">
      <c r="A7" s="520" t="s">
        <v>156</v>
      </c>
      <c r="B7" s="47" t="s">
        <v>157</v>
      </c>
      <c r="C7" s="48"/>
      <c r="D7" s="100" t="s">
        <v>158</v>
      </c>
      <c r="E7" s="194">
        <v>1034736</v>
      </c>
      <c r="F7" s="195">
        <v>1021911</v>
      </c>
      <c r="G7" s="195">
        <v>1013608</v>
      </c>
      <c r="H7" s="195">
        <v>1033033</v>
      </c>
      <c r="I7" s="195">
        <v>1054793</v>
      </c>
    </row>
    <row r="8" spans="1:9" ht="27" customHeight="1">
      <c r="A8" s="521"/>
      <c r="B8" s="26"/>
      <c r="C8" s="61" t="s">
        <v>159</v>
      </c>
      <c r="D8" s="101" t="s">
        <v>38</v>
      </c>
      <c r="E8" s="196">
        <v>535827</v>
      </c>
      <c r="F8" s="196">
        <v>549827</v>
      </c>
      <c r="G8" s="196">
        <v>548874</v>
      </c>
      <c r="H8" s="196">
        <v>548109</v>
      </c>
      <c r="I8" s="197">
        <v>565074</v>
      </c>
    </row>
    <row r="9" spans="1:9" ht="27" customHeight="1">
      <c r="A9" s="521"/>
      <c r="B9" s="52" t="s">
        <v>160</v>
      </c>
      <c r="C9" s="53"/>
      <c r="D9" s="102"/>
      <c r="E9" s="198">
        <v>1029430</v>
      </c>
      <c r="F9" s="198">
        <v>1017765</v>
      </c>
      <c r="G9" s="198">
        <v>1001931</v>
      </c>
      <c r="H9" s="198">
        <v>1025507</v>
      </c>
      <c r="I9" s="199">
        <v>1047392</v>
      </c>
    </row>
    <row r="10" spans="1:9" ht="27" customHeight="1">
      <c r="A10" s="521"/>
      <c r="B10" s="52" t="s">
        <v>161</v>
      </c>
      <c r="C10" s="53"/>
      <c r="D10" s="102"/>
      <c r="E10" s="198">
        <v>5306</v>
      </c>
      <c r="F10" s="198">
        <v>4146</v>
      </c>
      <c r="G10" s="198">
        <v>11677</v>
      </c>
      <c r="H10" s="198">
        <v>7526</v>
      </c>
      <c r="I10" s="199">
        <v>7402</v>
      </c>
    </row>
    <row r="11" spans="1:9" ht="27" customHeight="1">
      <c r="A11" s="521"/>
      <c r="B11" s="52" t="s">
        <v>162</v>
      </c>
      <c r="C11" s="53"/>
      <c r="D11" s="102"/>
      <c r="E11" s="198">
        <v>2863</v>
      </c>
      <c r="F11" s="198">
        <v>2630</v>
      </c>
      <c r="G11" s="198">
        <v>10553</v>
      </c>
      <c r="H11" s="198">
        <v>5768</v>
      </c>
      <c r="I11" s="199">
        <v>5678</v>
      </c>
    </row>
    <row r="12" spans="1:9" ht="27" customHeight="1">
      <c r="A12" s="521"/>
      <c r="B12" s="52" t="s">
        <v>163</v>
      </c>
      <c r="C12" s="53"/>
      <c r="D12" s="102"/>
      <c r="E12" s="198">
        <v>2443</v>
      </c>
      <c r="F12" s="198">
        <v>1516</v>
      </c>
      <c r="G12" s="198">
        <v>1124</v>
      </c>
      <c r="H12" s="198">
        <v>1758</v>
      </c>
      <c r="I12" s="199">
        <v>1724</v>
      </c>
    </row>
    <row r="13" spans="1:9" ht="27" customHeight="1">
      <c r="A13" s="521"/>
      <c r="B13" s="52" t="s">
        <v>164</v>
      </c>
      <c r="C13" s="53"/>
      <c r="D13" s="108"/>
      <c r="E13" s="200">
        <v>-96</v>
      </c>
      <c r="F13" s="200">
        <v>-927</v>
      </c>
      <c r="G13" s="200">
        <v>-392</v>
      </c>
      <c r="H13" s="200">
        <v>634</v>
      </c>
      <c r="I13" s="201">
        <v>-35</v>
      </c>
    </row>
    <row r="14" spans="1:9" ht="27" customHeight="1">
      <c r="A14" s="521"/>
      <c r="B14" s="112" t="s">
        <v>165</v>
      </c>
      <c r="C14" s="68"/>
      <c r="D14" s="108"/>
      <c r="E14" s="200">
        <v>1</v>
      </c>
      <c r="F14" s="200">
        <v>0</v>
      </c>
      <c r="G14" s="200">
        <v>0</v>
      </c>
      <c r="H14" s="200">
        <v>0</v>
      </c>
      <c r="I14" s="201">
        <v>0</v>
      </c>
    </row>
    <row r="15" spans="1:9" ht="27" customHeight="1">
      <c r="A15" s="521"/>
      <c r="B15" s="57" t="s">
        <v>166</v>
      </c>
      <c r="C15" s="58"/>
      <c r="D15" s="202"/>
      <c r="E15" s="203">
        <v>-2631</v>
      </c>
      <c r="F15" s="203">
        <v>4186</v>
      </c>
      <c r="G15" s="203">
        <v>-414</v>
      </c>
      <c r="H15" s="203">
        <v>-898</v>
      </c>
      <c r="I15" s="204">
        <v>-22</v>
      </c>
    </row>
    <row r="16" spans="1:9" ht="27" customHeight="1">
      <c r="A16" s="521"/>
      <c r="B16" s="205" t="s">
        <v>167</v>
      </c>
      <c r="C16" s="206"/>
      <c r="D16" s="207" t="s">
        <v>39</v>
      </c>
      <c r="E16" s="208">
        <v>29427</v>
      </c>
      <c r="F16" s="208">
        <v>37880</v>
      </c>
      <c r="G16" s="208">
        <v>44027</v>
      </c>
      <c r="H16" s="208">
        <v>47217</v>
      </c>
      <c r="I16" s="209">
        <v>43441</v>
      </c>
    </row>
    <row r="17" spans="1:9" ht="27" customHeight="1">
      <c r="A17" s="521"/>
      <c r="B17" s="52" t="s">
        <v>168</v>
      </c>
      <c r="C17" s="53"/>
      <c r="D17" s="101" t="s">
        <v>40</v>
      </c>
      <c r="E17" s="198">
        <v>148649</v>
      </c>
      <c r="F17" s="198">
        <v>142415</v>
      </c>
      <c r="G17" s="198">
        <v>108131</v>
      </c>
      <c r="H17" s="198">
        <v>111866</v>
      </c>
      <c r="I17" s="199">
        <v>183012</v>
      </c>
    </row>
    <row r="18" spans="1:9" ht="27" customHeight="1">
      <c r="A18" s="521"/>
      <c r="B18" s="52" t="s">
        <v>169</v>
      </c>
      <c r="C18" s="53"/>
      <c r="D18" s="101" t="s">
        <v>41</v>
      </c>
      <c r="E18" s="198">
        <v>1732635</v>
      </c>
      <c r="F18" s="198">
        <v>1710682</v>
      </c>
      <c r="G18" s="198">
        <v>1680001</v>
      </c>
      <c r="H18" s="198">
        <v>1634839</v>
      </c>
      <c r="I18" s="199">
        <v>1596676</v>
      </c>
    </row>
    <row r="19" spans="1:9" ht="27" customHeight="1">
      <c r="A19" s="521"/>
      <c r="B19" s="52" t="s">
        <v>170</v>
      </c>
      <c r="C19" s="53"/>
      <c r="D19" s="101" t="s">
        <v>171</v>
      </c>
      <c r="E19" s="198">
        <v>1851857</v>
      </c>
      <c r="F19" s="198">
        <v>1815217</v>
      </c>
      <c r="G19" s="198">
        <f>G17+G18-G16</f>
        <v>1744105</v>
      </c>
      <c r="H19" s="198">
        <f>H17+H18-H16</f>
        <v>1699488</v>
      </c>
      <c r="I19" s="198">
        <f>I17+I18-I16</f>
        <v>1736247</v>
      </c>
    </row>
    <row r="20" spans="1:9" ht="27" customHeight="1">
      <c r="A20" s="521"/>
      <c r="B20" s="52" t="s">
        <v>172</v>
      </c>
      <c r="C20" s="53"/>
      <c r="D20" s="102" t="s">
        <v>173</v>
      </c>
      <c r="E20" s="210">
        <f>E18/E8</f>
        <v>3.2335716565234676</v>
      </c>
      <c r="F20" s="210">
        <f>F18/F8</f>
        <v>3.1113095573698635</v>
      </c>
      <c r="G20" s="210">
        <f>G18/G8</f>
        <v>3.060813592919322</v>
      </c>
      <c r="H20" s="210">
        <f>H18/H8</f>
        <v>2.982689574518937</v>
      </c>
      <c r="I20" s="210">
        <f>I18/I8</f>
        <v>2.8256051419814043</v>
      </c>
    </row>
    <row r="21" spans="1:9" ht="27" customHeight="1">
      <c r="A21" s="521"/>
      <c r="B21" s="52" t="s">
        <v>174</v>
      </c>
      <c r="C21" s="53"/>
      <c r="D21" s="102" t="s">
        <v>175</v>
      </c>
      <c r="E21" s="210">
        <f>E19/E8</f>
        <v>3.4560725756634136</v>
      </c>
      <c r="F21" s="210">
        <f>F19/F8</f>
        <v>3.3014329961969855</v>
      </c>
      <c r="G21" s="210">
        <f>G19/G8</f>
        <v>3.1776054249244816</v>
      </c>
      <c r="H21" s="210">
        <f>H19/H8</f>
        <v>3.100638741564178</v>
      </c>
      <c r="I21" s="210">
        <f>I19/I8</f>
        <v>3.0726011106509943</v>
      </c>
    </row>
    <row r="22" spans="1:9" ht="27" customHeight="1">
      <c r="A22" s="521"/>
      <c r="B22" s="52" t="s">
        <v>176</v>
      </c>
      <c r="C22" s="53"/>
      <c r="D22" s="102" t="s">
        <v>177</v>
      </c>
      <c r="E22" s="198">
        <f>E18/E24*1000000</f>
        <v>765333.9776508971</v>
      </c>
      <c r="F22" s="198">
        <f>F18/F24*1000000</f>
        <v>755636.9688686838</v>
      </c>
      <c r="G22" s="198">
        <f>G18/G24*1000000</f>
        <v>742084.6559070345</v>
      </c>
      <c r="H22" s="198">
        <f>H18/H24*1000000</f>
        <v>722135.8420491419</v>
      </c>
      <c r="I22" s="198">
        <f>I18/I24*1000000</f>
        <v>705278.6040335811</v>
      </c>
    </row>
    <row r="23" spans="1:9" ht="27" customHeight="1">
      <c r="A23" s="521"/>
      <c r="B23" s="52" t="s">
        <v>178</v>
      </c>
      <c r="C23" s="53"/>
      <c r="D23" s="102" t="s">
        <v>179</v>
      </c>
      <c r="E23" s="198">
        <f>E19/E24*1000000</f>
        <v>817996.3372843429</v>
      </c>
      <c r="F23" s="198">
        <f>F19/F24*1000000</f>
        <v>801811.8339462889</v>
      </c>
      <c r="G23" s="198">
        <f>G19/G24*1000000</f>
        <v>770400.4692799221</v>
      </c>
      <c r="H23" s="198">
        <f>H19/H24*1000000</f>
        <v>750692.3910748472</v>
      </c>
      <c r="I23" s="198">
        <f>I19/I24*1000000</f>
        <v>766929.4587114061</v>
      </c>
    </row>
    <row r="24" spans="1:9" ht="27" customHeight="1">
      <c r="A24" s="521"/>
      <c r="B24" s="211" t="s">
        <v>180</v>
      </c>
      <c r="C24" s="212"/>
      <c r="D24" s="213" t="s">
        <v>181</v>
      </c>
      <c r="E24" s="203">
        <v>2263894</v>
      </c>
      <c r="F24" s="203">
        <f>E24</f>
        <v>2263894</v>
      </c>
      <c r="G24" s="203">
        <v>2263894</v>
      </c>
      <c r="H24" s="203">
        <v>2263894</v>
      </c>
      <c r="I24" s="204">
        <v>2263894</v>
      </c>
    </row>
    <row r="25" spans="1:9" ht="27" customHeight="1">
      <c r="A25" s="521"/>
      <c r="B25" s="11" t="s">
        <v>182</v>
      </c>
      <c r="C25" s="214"/>
      <c r="D25" s="215"/>
      <c r="E25" s="196">
        <v>536217</v>
      </c>
      <c r="F25" s="196">
        <v>541477</v>
      </c>
      <c r="G25" s="196">
        <v>542254</v>
      </c>
      <c r="H25" s="196">
        <v>553992</v>
      </c>
      <c r="I25" s="216">
        <v>551686</v>
      </c>
    </row>
    <row r="26" spans="1:9" ht="27" customHeight="1">
      <c r="A26" s="521"/>
      <c r="B26" s="217" t="s">
        <v>183</v>
      </c>
      <c r="C26" s="218"/>
      <c r="D26" s="219"/>
      <c r="E26" s="220">
        <v>1.041</v>
      </c>
      <c r="F26" s="220">
        <v>1.013</v>
      </c>
      <c r="G26" s="220">
        <v>0.985</v>
      </c>
      <c r="H26" s="220">
        <v>0.983</v>
      </c>
      <c r="I26" s="221">
        <v>0.983</v>
      </c>
    </row>
    <row r="27" spans="1:9" ht="27" customHeight="1">
      <c r="A27" s="521"/>
      <c r="B27" s="217" t="s">
        <v>184</v>
      </c>
      <c r="C27" s="218"/>
      <c r="D27" s="219"/>
      <c r="E27" s="222">
        <v>0.5</v>
      </c>
      <c r="F27" s="222">
        <v>0.3</v>
      </c>
      <c r="G27" s="222">
        <v>0.2</v>
      </c>
      <c r="H27" s="222">
        <v>0.3</v>
      </c>
      <c r="I27" s="223">
        <v>0.3</v>
      </c>
    </row>
    <row r="28" spans="1:9" ht="27" customHeight="1">
      <c r="A28" s="521"/>
      <c r="B28" s="217" t="s">
        <v>185</v>
      </c>
      <c r="C28" s="218"/>
      <c r="D28" s="219"/>
      <c r="E28" s="222">
        <v>99.4</v>
      </c>
      <c r="F28" s="222">
        <v>99.8</v>
      </c>
      <c r="G28" s="222">
        <v>99.8</v>
      </c>
      <c r="H28" s="222">
        <v>100.2</v>
      </c>
      <c r="I28" s="223">
        <v>99.3</v>
      </c>
    </row>
    <row r="29" spans="1:9" ht="27" customHeight="1">
      <c r="A29" s="521"/>
      <c r="B29" s="224" t="s">
        <v>186</v>
      </c>
      <c r="C29" s="225"/>
      <c r="D29" s="226"/>
      <c r="E29" s="227">
        <v>65.1</v>
      </c>
      <c r="F29" s="227">
        <v>66.5</v>
      </c>
      <c r="G29" s="227">
        <v>67.1</v>
      </c>
      <c r="H29" s="227">
        <v>67.2</v>
      </c>
      <c r="I29" s="228">
        <v>65.9</v>
      </c>
    </row>
    <row r="30" spans="1:9" ht="27" customHeight="1">
      <c r="A30" s="521"/>
      <c r="B30" s="520" t="s">
        <v>187</v>
      </c>
      <c r="C30" s="20" t="s">
        <v>188</v>
      </c>
      <c r="D30" s="229"/>
      <c r="E30" s="230">
        <v>0</v>
      </c>
      <c r="F30" s="230">
        <v>0</v>
      </c>
      <c r="G30" s="230">
        <v>0</v>
      </c>
      <c r="H30" s="230">
        <v>0</v>
      </c>
      <c r="I30" s="231">
        <v>0</v>
      </c>
    </row>
    <row r="31" spans="1:9" ht="27" customHeight="1">
      <c r="A31" s="521"/>
      <c r="B31" s="521"/>
      <c r="C31" s="217" t="s">
        <v>189</v>
      </c>
      <c r="D31" s="219"/>
      <c r="E31" s="222">
        <v>0</v>
      </c>
      <c r="F31" s="222">
        <v>0</v>
      </c>
      <c r="G31" s="222">
        <v>0</v>
      </c>
      <c r="H31" s="222">
        <v>0</v>
      </c>
      <c r="I31" s="223">
        <v>0</v>
      </c>
    </row>
    <row r="32" spans="1:9" ht="27" customHeight="1">
      <c r="A32" s="521"/>
      <c r="B32" s="521"/>
      <c r="C32" s="217" t="s">
        <v>190</v>
      </c>
      <c r="D32" s="219"/>
      <c r="E32" s="222">
        <v>12.1</v>
      </c>
      <c r="F32" s="222">
        <v>12</v>
      </c>
      <c r="G32" s="222">
        <v>12.1</v>
      </c>
      <c r="H32" s="222">
        <v>12.6</v>
      </c>
      <c r="I32" s="223">
        <v>13</v>
      </c>
    </row>
    <row r="33" spans="1:9" ht="27" customHeight="1">
      <c r="A33" s="522"/>
      <c r="B33" s="522"/>
      <c r="C33" s="224" t="s">
        <v>191</v>
      </c>
      <c r="D33" s="226"/>
      <c r="E33" s="227">
        <v>216.3</v>
      </c>
      <c r="F33" s="227">
        <v>202.5</v>
      </c>
      <c r="G33" s="227">
        <v>188.4</v>
      </c>
      <c r="H33" s="227">
        <v>164.9</v>
      </c>
      <c r="I33" s="232">
        <v>153.9</v>
      </c>
    </row>
    <row r="34" spans="1:9" ht="27" customHeight="1">
      <c r="A34" s="1" t="s">
        <v>286</v>
      </c>
      <c r="B34" s="14"/>
      <c r="C34" s="14"/>
      <c r="D34" s="14"/>
      <c r="E34" s="233"/>
      <c r="F34" s="233"/>
      <c r="G34" s="233"/>
      <c r="H34" s="233"/>
      <c r="I34" s="234"/>
    </row>
    <row r="35" ht="27" customHeight="1">
      <c r="A35" s="27" t="s">
        <v>192</v>
      </c>
    </row>
    <row r="36" ht="13.5">
      <c r="A36" s="23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" sqref="D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307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529" t="s">
        <v>45</v>
      </c>
      <c r="B6" s="530"/>
      <c r="C6" s="530"/>
      <c r="D6" s="530"/>
      <c r="E6" s="531"/>
      <c r="F6" s="565" t="s">
        <v>289</v>
      </c>
      <c r="G6" s="566"/>
      <c r="H6" s="565" t="s">
        <v>290</v>
      </c>
      <c r="I6" s="566"/>
      <c r="J6" s="565" t="s">
        <v>291</v>
      </c>
      <c r="K6" s="566"/>
      <c r="L6" s="571" t="s">
        <v>292</v>
      </c>
      <c r="M6" s="566"/>
      <c r="N6" s="571" t="s">
        <v>293</v>
      </c>
      <c r="O6" s="566"/>
    </row>
    <row r="7" spans="1:15" ht="15.75" customHeight="1">
      <c r="A7" s="532"/>
      <c r="B7" s="533"/>
      <c r="C7" s="533"/>
      <c r="D7" s="533"/>
      <c r="E7" s="534"/>
      <c r="F7" s="290" t="s">
        <v>294</v>
      </c>
      <c r="G7" s="291" t="s">
        <v>1</v>
      </c>
      <c r="H7" s="290" t="str">
        <f>F7</f>
        <v>26年度</v>
      </c>
      <c r="I7" s="291" t="s">
        <v>1</v>
      </c>
      <c r="J7" s="292" t="str">
        <f>H7</f>
        <v>26年度</v>
      </c>
      <c r="K7" s="293" t="s">
        <v>1</v>
      </c>
      <c r="L7" s="292" t="str">
        <f>J7</f>
        <v>26年度</v>
      </c>
      <c r="M7" s="293" t="s">
        <v>1</v>
      </c>
      <c r="N7" s="292" t="str">
        <f>L7</f>
        <v>26年度</v>
      </c>
      <c r="O7" s="293" t="s">
        <v>1</v>
      </c>
    </row>
    <row r="8" spans="1:25" ht="15.75" customHeight="1">
      <c r="A8" s="535" t="s">
        <v>84</v>
      </c>
      <c r="B8" s="47" t="s">
        <v>46</v>
      </c>
      <c r="C8" s="48"/>
      <c r="D8" s="48"/>
      <c r="E8" s="100" t="s">
        <v>37</v>
      </c>
      <c r="F8" s="294">
        <v>45773</v>
      </c>
      <c r="G8" s="295">
        <v>46519</v>
      </c>
      <c r="H8" s="294">
        <v>932</v>
      </c>
      <c r="I8" s="295">
        <v>785</v>
      </c>
      <c r="J8" s="294">
        <v>31189</v>
      </c>
      <c r="K8" s="296">
        <v>29169</v>
      </c>
      <c r="L8" s="294">
        <v>73493</v>
      </c>
      <c r="M8" s="296">
        <v>71258</v>
      </c>
      <c r="N8" s="294">
        <v>23951</v>
      </c>
      <c r="O8" s="296">
        <v>24527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536"/>
      <c r="B9" s="14"/>
      <c r="C9" s="61" t="s">
        <v>47</v>
      </c>
      <c r="D9" s="53"/>
      <c r="E9" s="101" t="s">
        <v>38</v>
      </c>
      <c r="F9" s="297">
        <v>45762</v>
      </c>
      <c r="G9" s="298">
        <v>46506</v>
      </c>
      <c r="H9" s="297">
        <v>932</v>
      </c>
      <c r="I9" s="298">
        <v>785</v>
      </c>
      <c r="J9" s="297">
        <v>29706</v>
      </c>
      <c r="K9" s="299">
        <v>28403</v>
      </c>
      <c r="L9" s="297">
        <v>73407</v>
      </c>
      <c r="M9" s="299">
        <v>71145</v>
      </c>
      <c r="N9" s="297">
        <v>23521</v>
      </c>
      <c r="O9" s="299">
        <v>23592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536"/>
      <c r="B10" s="11"/>
      <c r="C10" s="61" t="s">
        <v>48</v>
      </c>
      <c r="D10" s="53"/>
      <c r="E10" s="101" t="s">
        <v>39</v>
      </c>
      <c r="F10" s="297">
        <v>11</v>
      </c>
      <c r="G10" s="298">
        <v>13</v>
      </c>
      <c r="H10" s="297">
        <v>0</v>
      </c>
      <c r="I10" s="298">
        <v>0</v>
      </c>
      <c r="J10" s="297">
        <v>1484</v>
      </c>
      <c r="K10" s="299">
        <v>766</v>
      </c>
      <c r="L10" s="297">
        <v>86</v>
      </c>
      <c r="M10" s="299">
        <v>113</v>
      </c>
      <c r="N10" s="297">
        <v>430</v>
      </c>
      <c r="O10" s="299">
        <v>935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536"/>
      <c r="B11" s="66" t="s">
        <v>49</v>
      </c>
      <c r="C11" s="67"/>
      <c r="D11" s="67"/>
      <c r="E11" s="103" t="s">
        <v>40</v>
      </c>
      <c r="F11" s="300">
        <v>45809</v>
      </c>
      <c r="G11" s="301">
        <v>44843</v>
      </c>
      <c r="H11" s="300">
        <v>897</v>
      </c>
      <c r="I11" s="301">
        <v>717</v>
      </c>
      <c r="J11" s="300">
        <v>36022</v>
      </c>
      <c r="K11" s="302">
        <v>30155</v>
      </c>
      <c r="L11" s="300">
        <v>72113</v>
      </c>
      <c r="M11" s="302">
        <v>70198</v>
      </c>
      <c r="N11" s="300">
        <v>22831</v>
      </c>
      <c r="O11" s="302">
        <v>22091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536"/>
      <c r="B12" s="8"/>
      <c r="C12" s="61" t="s">
        <v>50</v>
      </c>
      <c r="D12" s="53"/>
      <c r="E12" s="101" t="s">
        <v>41</v>
      </c>
      <c r="F12" s="297">
        <v>44113</v>
      </c>
      <c r="G12" s="298">
        <v>44797</v>
      </c>
      <c r="H12" s="297">
        <v>895</v>
      </c>
      <c r="I12" s="298">
        <v>717</v>
      </c>
      <c r="J12" s="297">
        <v>29874</v>
      </c>
      <c r="K12" s="299">
        <v>30127</v>
      </c>
      <c r="L12" s="297">
        <v>71162</v>
      </c>
      <c r="M12" s="299">
        <v>70172</v>
      </c>
      <c r="N12" s="297">
        <v>22138</v>
      </c>
      <c r="O12" s="299">
        <v>22091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536"/>
      <c r="B13" s="14"/>
      <c r="C13" s="50" t="s">
        <v>51</v>
      </c>
      <c r="D13" s="68"/>
      <c r="E13" s="104" t="s">
        <v>42</v>
      </c>
      <c r="F13" s="303">
        <v>1696</v>
      </c>
      <c r="G13" s="304">
        <v>46</v>
      </c>
      <c r="H13" s="303">
        <v>2</v>
      </c>
      <c r="I13" s="304">
        <v>0</v>
      </c>
      <c r="J13" s="303">
        <v>6148</v>
      </c>
      <c r="K13" s="305">
        <v>28</v>
      </c>
      <c r="L13" s="303">
        <v>951</v>
      </c>
      <c r="M13" s="305">
        <v>26</v>
      </c>
      <c r="N13" s="303">
        <v>693</v>
      </c>
      <c r="O13" s="305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536"/>
      <c r="B14" s="52" t="s">
        <v>52</v>
      </c>
      <c r="C14" s="53"/>
      <c r="D14" s="53"/>
      <c r="E14" s="101" t="s">
        <v>194</v>
      </c>
      <c r="F14" s="306">
        <v>1648</v>
      </c>
      <c r="G14" s="307">
        <f aca="true" t="shared" si="0" ref="G14:I15">G9-G12</f>
        <v>1709</v>
      </c>
      <c r="H14" s="306">
        <f>H9-H12</f>
        <v>37</v>
      </c>
      <c r="I14" s="298">
        <f t="shared" si="0"/>
        <v>68</v>
      </c>
      <c r="J14" s="306">
        <v>-169</v>
      </c>
      <c r="K14" s="299">
        <f>K9-K12</f>
        <v>-1724</v>
      </c>
      <c r="L14" s="306">
        <f>L9-L12</f>
        <v>2245</v>
      </c>
      <c r="M14" s="299">
        <f>M9-M12</f>
        <v>973</v>
      </c>
      <c r="N14" s="306">
        <v>1384</v>
      </c>
      <c r="O14" s="299">
        <v>1501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536"/>
      <c r="B15" s="52" t="s">
        <v>53</v>
      </c>
      <c r="C15" s="53"/>
      <c r="D15" s="53"/>
      <c r="E15" s="101" t="s">
        <v>195</v>
      </c>
      <c r="F15" s="306">
        <f>F10-F13</f>
        <v>-1685</v>
      </c>
      <c r="G15" s="307">
        <f t="shared" si="0"/>
        <v>-33</v>
      </c>
      <c r="H15" s="306">
        <f t="shared" si="0"/>
        <v>-2</v>
      </c>
      <c r="I15" s="298">
        <f>I10-I13</f>
        <v>0</v>
      </c>
      <c r="J15" s="306">
        <f>J10-J13</f>
        <v>-4664</v>
      </c>
      <c r="K15" s="299">
        <v>738</v>
      </c>
      <c r="L15" s="306">
        <f>L10-L13</f>
        <v>-865</v>
      </c>
      <c r="M15" s="299">
        <v>87</v>
      </c>
      <c r="N15" s="306">
        <f>N10-N13</f>
        <v>-263</v>
      </c>
      <c r="O15" s="299">
        <v>935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536"/>
      <c r="B16" s="52" t="s">
        <v>54</v>
      </c>
      <c r="C16" s="53"/>
      <c r="D16" s="53"/>
      <c r="E16" s="101" t="s">
        <v>196</v>
      </c>
      <c r="F16" s="306">
        <f>F8-F11</f>
        <v>-36</v>
      </c>
      <c r="G16" s="307">
        <f>G8-G11</f>
        <v>1676</v>
      </c>
      <c r="H16" s="306">
        <f>H8-H11</f>
        <v>35</v>
      </c>
      <c r="I16" s="298">
        <f>I8-I11</f>
        <v>68</v>
      </c>
      <c r="J16" s="306">
        <f>J8-J11</f>
        <v>-4833</v>
      </c>
      <c r="K16" s="299">
        <v>-987</v>
      </c>
      <c r="L16" s="306">
        <f>L8-L11</f>
        <v>1380</v>
      </c>
      <c r="M16" s="299">
        <v>1060</v>
      </c>
      <c r="N16" s="306">
        <f>N8-N11</f>
        <v>1120</v>
      </c>
      <c r="O16" s="299">
        <v>2436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536"/>
      <c r="B17" s="52" t="s">
        <v>55</v>
      </c>
      <c r="C17" s="53"/>
      <c r="D17" s="53"/>
      <c r="E17" s="43"/>
      <c r="F17" s="308">
        <v>0</v>
      </c>
      <c r="G17" s="309">
        <v>0</v>
      </c>
      <c r="H17" s="308">
        <v>0</v>
      </c>
      <c r="I17" s="309">
        <v>0</v>
      </c>
      <c r="J17" s="308">
        <v>8523</v>
      </c>
      <c r="K17" s="310">
        <v>16666</v>
      </c>
      <c r="L17" s="308">
        <v>0</v>
      </c>
      <c r="M17" s="310">
        <v>0</v>
      </c>
      <c r="N17" s="308">
        <v>42416</v>
      </c>
      <c r="O17" s="310">
        <v>44039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537"/>
      <c r="B18" s="59" t="s">
        <v>56</v>
      </c>
      <c r="C18" s="37"/>
      <c r="D18" s="37"/>
      <c r="E18" s="15"/>
      <c r="F18" s="311">
        <v>0</v>
      </c>
      <c r="G18" s="312">
        <v>0</v>
      </c>
      <c r="H18" s="311">
        <v>0</v>
      </c>
      <c r="I18" s="312">
        <v>0</v>
      </c>
      <c r="J18" s="311">
        <v>0</v>
      </c>
      <c r="K18" s="313">
        <v>0</v>
      </c>
      <c r="L18" s="311">
        <v>0</v>
      </c>
      <c r="M18" s="313">
        <v>0</v>
      </c>
      <c r="N18" s="311">
        <v>2867</v>
      </c>
      <c r="O18" s="313">
        <v>2903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536" t="s">
        <v>85</v>
      </c>
      <c r="B19" s="66" t="s">
        <v>57</v>
      </c>
      <c r="C19" s="69"/>
      <c r="D19" s="69"/>
      <c r="E19" s="105"/>
      <c r="F19" s="314">
        <v>5863</v>
      </c>
      <c r="G19" s="315">
        <v>6519</v>
      </c>
      <c r="H19" s="314">
        <v>4</v>
      </c>
      <c r="I19" s="315">
        <v>3</v>
      </c>
      <c r="J19" s="314">
        <v>9461</v>
      </c>
      <c r="K19" s="316">
        <v>3056</v>
      </c>
      <c r="L19" s="314">
        <v>32455</v>
      </c>
      <c r="M19" s="316">
        <v>36396</v>
      </c>
      <c r="N19" s="314">
        <v>2593</v>
      </c>
      <c r="O19" s="316">
        <v>2915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536"/>
      <c r="B20" s="13"/>
      <c r="C20" s="61" t="s">
        <v>58</v>
      </c>
      <c r="D20" s="53"/>
      <c r="E20" s="101"/>
      <c r="F20" s="297">
        <v>4000</v>
      </c>
      <c r="G20" s="298">
        <v>4770</v>
      </c>
      <c r="H20" s="297">
        <v>0</v>
      </c>
      <c r="I20" s="298">
        <v>0</v>
      </c>
      <c r="J20" s="297">
        <v>5577</v>
      </c>
      <c r="K20" s="299">
        <v>1356</v>
      </c>
      <c r="L20" s="297">
        <v>21715</v>
      </c>
      <c r="M20" s="299">
        <v>23936</v>
      </c>
      <c r="N20" s="297">
        <v>324</v>
      </c>
      <c r="O20" s="299">
        <v>500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536"/>
      <c r="B21" s="26" t="s">
        <v>59</v>
      </c>
      <c r="C21" s="67"/>
      <c r="D21" s="67"/>
      <c r="E21" s="103" t="s">
        <v>197</v>
      </c>
      <c r="F21" s="300">
        <v>5863</v>
      </c>
      <c r="G21" s="301">
        <v>5600</v>
      </c>
      <c r="H21" s="300">
        <v>4</v>
      </c>
      <c r="I21" s="301">
        <v>3</v>
      </c>
      <c r="J21" s="300">
        <v>9461</v>
      </c>
      <c r="K21" s="302">
        <v>3056</v>
      </c>
      <c r="L21" s="300">
        <v>30438</v>
      </c>
      <c r="M21" s="302">
        <v>34009</v>
      </c>
      <c r="N21" s="300">
        <v>2593</v>
      </c>
      <c r="O21" s="302">
        <v>2915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536"/>
      <c r="B22" s="66" t="s">
        <v>60</v>
      </c>
      <c r="C22" s="69"/>
      <c r="D22" s="69"/>
      <c r="E22" s="105" t="s">
        <v>198</v>
      </c>
      <c r="F22" s="314">
        <v>25512</v>
      </c>
      <c r="G22" s="315">
        <v>23768</v>
      </c>
      <c r="H22" s="314">
        <v>601</v>
      </c>
      <c r="I22" s="315">
        <v>520</v>
      </c>
      <c r="J22" s="314">
        <v>11679</v>
      </c>
      <c r="K22" s="316">
        <v>5504</v>
      </c>
      <c r="L22" s="314">
        <v>68812</v>
      </c>
      <c r="M22" s="316">
        <v>72802</v>
      </c>
      <c r="N22" s="314">
        <v>4914</v>
      </c>
      <c r="O22" s="316">
        <v>6196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536"/>
      <c r="B23" s="8" t="s">
        <v>61</v>
      </c>
      <c r="C23" s="50" t="s">
        <v>62</v>
      </c>
      <c r="D23" s="68"/>
      <c r="E23" s="104"/>
      <c r="F23" s="303">
        <v>5299</v>
      </c>
      <c r="G23" s="304">
        <v>5731</v>
      </c>
      <c r="H23" s="303">
        <v>11</v>
      </c>
      <c r="I23" s="304">
        <v>17</v>
      </c>
      <c r="J23" s="303">
        <v>2899</v>
      </c>
      <c r="K23" s="305">
        <v>2866</v>
      </c>
      <c r="L23" s="303">
        <v>29585</v>
      </c>
      <c r="M23" s="305">
        <v>30664</v>
      </c>
      <c r="N23" s="303">
        <v>4458</v>
      </c>
      <c r="O23" s="305">
        <v>5662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536"/>
      <c r="B24" s="52" t="s">
        <v>199</v>
      </c>
      <c r="C24" s="53"/>
      <c r="D24" s="53"/>
      <c r="E24" s="101" t="s">
        <v>200</v>
      </c>
      <c r="F24" s="306">
        <v>-19649</v>
      </c>
      <c r="G24" s="307">
        <v>-18168</v>
      </c>
      <c r="H24" s="297">
        <v>-597</v>
      </c>
      <c r="I24" s="298">
        <v>-517</v>
      </c>
      <c r="J24" s="297">
        <v>-2218</v>
      </c>
      <c r="K24" s="299">
        <v>-2448</v>
      </c>
      <c r="L24" s="297">
        <v>-38374</v>
      </c>
      <c r="M24" s="299">
        <v>-38793</v>
      </c>
      <c r="N24" s="297">
        <v>-2321</v>
      </c>
      <c r="O24" s="299">
        <v>-3281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536"/>
      <c r="B25" s="112" t="s">
        <v>63</v>
      </c>
      <c r="C25" s="68"/>
      <c r="D25" s="68"/>
      <c r="E25" s="538" t="s">
        <v>201</v>
      </c>
      <c r="F25" s="546">
        <v>19649</v>
      </c>
      <c r="G25" s="540">
        <v>18168</v>
      </c>
      <c r="H25" s="546">
        <v>597</v>
      </c>
      <c r="I25" s="540">
        <v>517</v>
      </c>
      <c r="J25" s="546">
        <v>2218</v>
      </c>
      <c r="K25" s="553">
        <v>2448</v>
      </c>
      <c r="L25" s="546">
        <v>36876</v>
      </c>
      <c r="M25" s="553">
        <v>37701</v>
      </c>
      <c r="N25" s="546">
        <v>35</v>
      </c>
      <c r="O25" s="553">
        <v>23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536"/>
      <c r="B26" s="26" t="s">
        <v>64</v>
      </c>
      <c r="C26" s="67"/>
      <c r="D26" s="67"/>
      <c r="E26" s="539"/>
      <c r="F26" s="584"/>
      <c r="G26" s="585"/>
      <c r="H26" s="584"/>
      <c r="I26" s="585"/>
      <c r="J26" s="584"/>
      <c r="K26" s="586"/>
      <c r="L26" s="584"/>
      <c r="M26" s="586"/>
      <c r="N26" s="584"/>
      <c r="O26" s="58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537"/>
      <c r="B27" s="59" t="s">
        <v>202</v>
      </c>
      <c r="C27" s="37"/>
      <c r="D27" s="37"/>
      <c r="E27" s="106" t="s">
        <v>203</v>
      </c>
      <c r="F27" s="317">
        <v>0</v>
      </c>
      <c r="G27" s="318">
        <f>G24+G25</f>
        <v>0</v>
      </c>
      <c r="H27" s="319">
        <v>0</v>
      </c>
      <c r="I27" s="320">
        <f>I24+I25</f>
        <v>0</v>
      </c>
      <c r="J27" s="319">
        <v>0</v>
      </c>
      <c r="K27" s="321">
        <f>K24+K25</f>
        <v>0</v>
      </c>
      <c r="L27" s="319">
        <v>-1498</v>
      </c>
      <c r="M27" s="321">
        <f>M24+M25</f>
        <v>-1092</v>
      </c>
      <c r="N27" s="319">
        <v>-2286</v>
      </c>
      <c r="O27" s="321">
        <f>O24+O25</f>
        <v>-3258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555" t="s">
        <v>65</v>
      </c>
      <c r="B30" s="556"/>
      <c r="C30" s="556"/>
      <c r="D30" s="556"/>
      <c r="E30" s="557"/>
      <c r="F30" s="567" t="s">
        <v>295</v>
      </c>
      <c r="G30" s="568"/>
      <c r="H30" s="567" t="s">
        <v>296</v>
      </c>
      <c r="I30" s="568"/>
      <c r="J30" s="569" t="s">
        <v>297</v>
      </c>
      <c r="K30" s="570"/>
      <c r="L30" s="567" t="s">
        <v>298</v>
      </c>
      <c r="M30" s="568"/>
      <c r="N30" s="567" t="s">
        <v>299</v>
      </c>
      <c r="O30" s="568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558"/>
      <c r="B31" s="559"/>
      <c r="C31" s="559"/>
      <c r="D31" s="559"/>
      <c r="E31" s="560"/>
      <c r="F31" s="292" t="str">
        <f>F7</f>
        <v>26年度</v>
      </c>
      <c r="G31" s="291" t="s">
        <v>1</v>
      </c>
      <c r="H31" s="292" t="str">
        <f>F31</f>
        <v>26年度</v>
      </c>
      <c r="I31" s="291" t="s">
        <v>1</v>
      </c>
      <c r="J31" s="292" t="str">
        <f>H31</f>
        <v>26年度</v>
      </c>
      <c r="K31" s="291" t="s">
        <v>1</v>
      </c>
      <c r="L31" s="292" t="str">
        <f>J31</f>
        <v>26年度</v>
      </c>
      <c r="M31" s="293" t="s">
        <v>1</v>
      </c>
      <c r="N31" s="292" t="str">
        <f>L31</f>
        <v>26年度</v>
      </c>
      <c r="O31" s="322" t="s">
        <v>1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535" t="s">
        <v>86</v>
      </c>
      <c r="B32" s="47" t="s">
        <v>46</v>
      </c>
      <c r="C32" s="48"/>
      <c r="D32" s="48"/>
      <c r="E32" s="16" t="s">
        <v>37</v>
      </c>
      <c r="F32" s="294">
        <v>5064</v>
      </c>
      <c r="G32" s="295">
        <v>5134</v>
      </c>
      <c r="H32" s="294">
        <v>850</v>
      </c>
      <c r="I32" s="295">
        <v>833</v>
      </c>
      <c r="J32" s="294">
        <v>1056</v>
      </c>
      <c r="K32" s="295">
        <v>558</v>
      </c>
      <c r="L32" s="294">
        <v>708</v>
      </c>
      <c r="M32" s="295">
        <v>736</v>
      </c>
      <c r="N32" s="294">
        <v>1273</v>
      </c>
      <c r="O32" s="296">
        <v>1218</v>
      </c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542"/>
      <c r="B33" s="14"/>
      <c r="C33" s="50" t="s">
        <v>66</v>
      </c>
      <c r="D33" s="68"/>
      <c r="E33" s="108"/>
      <c r="F33" s="303">
        <v>4232</v>
      </c>
      <c r="G33" s="304">
        <v>4116</v>
      </c>
      <c r="H33" s="303">
        <v>174</v>
      </c>
      <c r="I33" s="304">
        <v>182</v>
      </c>
      <c r="J33" s="303">
        <v>1037</v>
      </c>
      <c r="K33" s="304">
        <v>541</v>
      </c>
      <c r="L33" s="303">
        <v>708</v>
      </c>
      <c r="M33" s="304">
        <v>736</v>
      </c>
      <c r="N33" s="303">
        <v>910</v>
      </c>
      <c r="O33" s="305">
        <v>947</v>
      </c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542"/>
      <c r="B34" s="14"/>
      <c r="C34" s="12"/>
      <c r="D34" s="61" t="s">
        <v>67</v>
      </c>
      <c r="E34" s="102"/>
      <c r="F34" s="297">
        <v>2908</v>
      </c>
      <c r="G34" s="298">
        <v>2854</v>
      </c>
      <c r="H34" s="297">
        <v>174</v>
      </c>
      <c r="I34" s="298">
        <v>182</v>
      </c>
      <c r="J34" s="297">
        <v>856</v>
      </c>
      <c r="K34" s="298">
        <v>361</v>
      </c>
      <c r="L34" s="297">
        <v>708</v>
      </c>
      <c r="M34" s="298">
        <v>736</v>
      </c>
      <c r="N34" s="297">
        <v>862</v>
      </c>
      <c r="O34" s="299">
        <v>897</v>
      </c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542"/>
      <c r="B35" s="11"/>
      <c r="C35" s="31" t="s">
        <v>68</v>
      </c>
      <c r="D35" s="67"/>
      <c r="E35" s="109"/>
      <c r="F35" s="300">
        <v>833</v>
      </c>
      <c r="G35" s="301">
        <v>1018</v>
      </c>
      <c r="H35" s="300">
        <v>675</v>
      </c>
      <c r="I35" s="301">
        <v>651</v>
      </c>
      <c r="J35" s="300">
        <v>19</v>
      </c>
      <c r="K35" s="301">
        <v>17</v>
      </c>
      <c r="L35" s="300">
        <v>0</v>
      </c>
      <c r="M35" s="301">
        <v>0</v>
      </c>
      <c r="N35" s="300">
        <v>363</v>
      </c>
      <c r="O35" s="302">
        <v>271</v>
      </c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542"/>
      <c r="B36" s="66" t="s">
        <v>49</v>
      </c>
      <c r="C36" s="69"/>
      <c r="D36" s="69"/>
      <c r="E36" s="16" t="s">
        <v>38</v>
      </c>
      <c r="F36" s="314">
        <v>4224</v>
      </c>
      <c r="G36" s="315">
        <v>4162</v>
      </c>
      <c r="H36" s="314">
        <v>850</v>
      </c>
      <c r="I36" s="315">
        <v>833</v>
      </c>
      <c r="J36" s="314">
        <v>76</v>
      </c>
      <c r="K36" s="315">
        <v>88</v>
      </c>
      <c r="L36" s="314">
        <v>230</v>
      </c>
      <c r="M36" s="315">
        <v>231</v>
      </c>
      <c r="N36" s="314">
        <v>1273</v>
      </c>
      <c r="O36" s="316">
        <v>1218</v>
      </c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542"/>
      <c r="B37" s="14"/>
      <c r="C37" s="61" t="s">
        <v>69</v>
      </c>
      <c r="D37" s="53"/>
      <c r="E37" s="102"/>
      <c r="F37" s="297">
        <v>3543</v>
      </c>
      <c r="G37" s="298">
        <v>3444</v>
      </c>
      <c r="H37" s="297">
        <v>846</v>
      </c>
      <c r="I37" s="298">
        <v>832</v>
      </c>
      <c r="J37" s="297">
        <v>15</v>
      </c>
      <c r="K37" s="298">
        <v>15</v>
      </c>
      <c r="L37" s="297">
        <v>228</v>
      </c>
      <c r="M37" s="298">
        <v>229</v>
      </c>
      <c r="N37" s="297">
        <v>1272</v>
      </c>
      <c r="O37" s="299">
        <v>1217</v>
      </c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542"/>
      <c r="B38" s="11"/>
      <c r="C38" s="61" t="s">
        <v>70</v>
      </c>
      <c r="D38" s="53"/>
      <c r="E38" s="102"/>
      <c r="F38" s="297">
        <v>681</v>
      </c>
      <c r="G38" s="298">
        <v>718</v>
      </c>
      <c r="H38" s="297">
        <v>4</v>
      </c>
      <c r="I38" s="298">
        <v>1</v>
      </c>
      <c r="J38" s="297">
        <v>61</v>
      </c>
      <c r="K38" s="298">
        <v>73</v>
      </c>
      <c r="L38" s="297">
        <v>2</v>
      </c>
      <c r="M38" s="298">
        <v>2</v>
      </c>
      <c r="N38" s="297">
        <v>1</v>
      </c>
      <c r="O38" s="299">
        <v>1</v>
      </c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543"/>
      <c r="B39" s="6" t="s">
        <v>71</v>
      </c>
      <c r="C39" s="7"/>
      <c r="D39" s="7"/>
      <c r="E39" s="110" t="s">
        <v>205</v>
      </c>
      <c r="F39" s="323">
        <v>841</v>
      </c>
      <c r="G39" s="324">
        <f>G32-G36</f>
        <v>972</v>
      </c>
      <c r="H39" s="323">
        <f>H32-H36</f>
        <v>0</v>
      </c>
      <c r="I39" s="324">
        <f>I32-I36</f>
        <v>0</v>
      </c>
      <c r="J39" s="323">
        <f aca="true" t="shared" si="1" ref="J39:O39">J32-J36</f>
        <v>980</v>
      </c>
      <c r="K39" s="324">
        <f t="shared" si="1"/>
        <v>470</v>
      </c>
      <c r="L39" s="323">
        <f t="shared" si="1"/>
        <v>478</v>
      </c>
      <c r="M39" s="324">
        <f t="shared" si="1"/>
        <v>505</v>
      </c>
      <c r="N39" s="323">
        <f t="shared" si="1"/>
        <v>0</v>
      </c>
      <c r="O39" s="325">
        <f t="shared" si="1"/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535" t="s">
        <v>87</v>
      </c>
      <c r="B40" s="66" t="s">
        <v>72</v>
      </c>
      <c r="C40" s="69"/>
      <c r="D40" s="69"/>
      <c r="E40" s="16" t="s">
        <v>40</v>
      </c>
      <c r="F40" s="314">
        <v>3099</v>
      </c>
      <c r="G40" s="315">
        <v>1604</v>
      </c>
      <c r="H40" s="314">
        <v>0</v>
      </c>
      <c r="I40" s="315">
        <v>0</v>
      </c>
      <c r="J40" s="314">
        <v>3033</v>
      </c>
      <c r="K40" s="315">
        <v>477</v>
      </c>
      <c r="L40" s="314">
        <v>0</v>
      </c>
      <c r="M40" s="315">
        <v>0</v>
      </c>
      <c r="N40" s="314">
        <v>0</v>
      </c>
      <c r="O40" s="316">
        <v>0</v>
      </c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548"/>
      <c r="B41" s="11"/>
      <c r="C41" s="61" t="s">
        <v>73</v>
      </c>
      <c r="D41" s="53"/>
      <c r="E41" s="102"/>
      <c r="F41" s="326">
        <v>1342</v>
      </c>
      <c r="G41" s="327">
        <v>286</v>
      </c>
      <c r="H41" s="326">
        <v>0</v>
      </c>
      <c r="I41" s="327">
        <v>0</v>
      </c>
      <c r="J41" s="326">
        <v>0</v>
      </c>
      <c r="K41" s="327">
        <v>169</v>
      </c>
      <c r="L41" s="326">
        <v>0</v>
      </c>
      <c r="M41" s="327">
        <v>0</v>
      </c>
      <c r="N41" s="326">
        <v>0</v>
      </c>
      <c r="O41" s="328">
        <v>0</v>
      </c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548"/>
      <c r="B42" s="66" t="s">
        <v>60</v>
      </c>
      <c r="C42" s="69"/>
      <c r="D42" s="69"/>
      <c r="E42" s="16" t="s">
        <v>41</v>
      </c>
      <c r="F42" s="329">
        <v>3683</v>
      </c>
      <c r="G42" s="330">
        <v>2336</v>
      </c>
      <c r="H42" s="329">
        <v>0</v>
      </c>
      <c r="I42" s="330">
        <v>0</v>
      </c>
      <c r="J42" s="329">
        <v>4043</v>
      </c>
      <c r="K42" s="330">
        <v>982</v>
      </c>
      <c r="L42" s="329">
        <v>181</v>
      </c>
      <c r="M42" s="330">
        <v>498</v>
      </c>
      <c r="N42" s="329">
        <v>0</v>
      </c>
      <c r="O42" s="331">
        <v>0</v>
      </c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548"/>
      <c r="B43" s="11"/>
      <c r="C43" s="61" t="s">
        <v>74</v>
      </c>
      <c r="D43" s="53"/>
      <c r="E43" s="102"/>
      <c r="F43" s="297">
        <v>2169</v>
      </c>
      <c r="G43" s="298">
        <v>1992</v>
      </c>
      <c r="H43" s="297">
        <v>0</v>
      </c>
      <c r="I43" s="298">
        <v>0</v>
      </c>
      <c r="J43" s="297">
        <v>4036</v>
      </c>
      <c r="K43" s="298">
        <v>564</v>
      </c>
      <c r="L43" s="297">
        <v>64</v>
      </c>
      <c r="M43" s="298">
        <v>0</v>
      </c>
      <c r="N43" s="297">
        <v>0</v>
      </c>
      <c r="O43" s="299">
        <v>0</v>
      </c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549"/>
      <c r="B44" s="59" t="s">
        <v>71</v>
      </c>
      <c r="C44" s="37"/>
      <c r="D44" s="37"/>
      <c r="E44" s="110" t="s">
        <v>206</v>
      </c>
      <c r="F44" s="332">
        <f aca="true" t="shared" si="2" ref="F44:O44">F40-F42</f>
        <v>-584</v>
      </c>
      <c r="G44" s="312">
        <f t="shared" si="2"/>
        <v>-732</v>
      </c>
      <c r="H44" s="332">
        <f t="shared" si="2"/>
        <v>0</v>
      </c>
      <c r="I44" s="312">
        <f t="shared" si="2"/>
        <v>0</v>
      </c>
      <c r="J44" s="332">
        <f t="shared" si="2"/>
        <v>-1010</v>
      </c>
      <c r="K44" s="312">
        <f t="shared" si="2"/>
        <v>-505</v>
      </c>
      <c r="L44" s="332">
        <f t="shared" si="2"/>
        <v>-181</v>
      </c>
      <c r="M44" s="312">
        <f t="shared" si="2"/>
        <v>-498</v>
      </c>
      <c r="N44" s="332">
        <f t="shared" si="2"/>
        <v>0</v>
      </c>
      <c r="O44" s="313">
        <f t="shared" si="2"/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550" t="s">
        <v>79</v>
      </c>
      <c r="B45" s="20" t="s">
        <v>75</v>
      </c>
      <c r="C45" s="9"/>
      <c r="D45" s="9"/>
      <c r="E45" s="111" t="s">
        <v>207</v>
      </c>
      <c r="F45" s="333">
        <f aca="true" t="shared" si="3" ref="F45:O45">F39+F44</f>
        <v>257</v>
      </c>
      <c r="G45" s="334">
        <f t="shared" si="3"/>
        <v>240</v>
      </c>
      <c r="H45" s="333">
        <f t="shared" si="3"/>
        <v>0</v>
      </c>
      <c r="I45" s="334">
        <f t="shared" si="3"/>
        <v>0</v>
      </c>
      <c r="J45" s="333">
        <f t="shared" si="3"/>
        <v>-30</v>
      </c>
      <c r="K45" s="334">
        <f t="shared" si="3"/>
        <v>-35</v>
      </c>
      <c r="L45" s="333">
        <v>296</v>
      </c>
      <c r="M45" s="335">
        <v>7</v>
      </c>
      <c r="N45" s="333">
        <f t="shared" si="3"/>
        <v>0</v>
      </c>
      <c r="O45" s="336">
        <f t="shared" si="3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551"/>
      <c r="B46" s="52" t="s">
        <v>76</v>
      </c>
      <c r="C46" s="53"/>
      <c r="D46" s="53"/>
      <c r="E46" s="53"/>
      <c r="F46" s="326">
        <v>257</v>
      </c>
      <c r="G46" s="327">
        <v>240</v>
      </c>
      <c r="H46" s="326">
        <v>0</v>
      </c>
      <c r="I46" s="327">
        <v>0</v>
      </c>
      <c r="J46" s="326">
        <v>20</v>
      </c>
      <c r="K46" s="327">
        <v>20</v>
      </c>
      <c r="L46" s="326">
        <v>7</v>
      </c>
      <c r="M46" s="327">
        <v>7</v>
      </c>
      <c r="N46" s="326">
        <v>0</v>
      </c>
      <c r="O46" s="328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551"/>
      <c r="B47" s="52" t="s">
        <v>77</v>
      </c>
      <c r="C47" s="53"/>
      <c r="D47" s="53"/>
      <c r="E47" s="53"/>
      <c r="F47" s="297">
        <v>0</v>
      </c>
      <c r="G47" s="298">
        <v>0</v>
      </c>
      <c r="H47" s="297">
        <v>0</v>
      </c>
      <c r="I47" s="298">
        <v>0</v>
      </c>
      <c r="J47" s="297">
        <v>0</v>
      </c>
      <c r="K47" s="298">
        <v>0</v>
      </c>
      <c r="L47" s="297">
        <v>290</v>
      </c>
      <c r="M47" s="298">
        <v>0</v>
      </c>
      <c r="N47" s="297">
        <v>0</v>
      </c>
      <c r="O47" s="299">
        <v>0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552"/>
      <c r="B48" s="59" t="s">
        <v>78</v>
      </c>
      <c r="C48" s="37"/>
      <c r="D48" s="37"/>
      <c r="E48" s="37"/>
      <c r="F48" s="319">
        <v>0</v>
      </c>
      <c r="G48" s="320">
        <v>0</v>
      </c>
      <c r="H48" s="319">
        <v>0</v>
      </c>
      <c r="I48" s="320">
        <v>0</v>
      </c>
      <c r="J48" s="319">
        <v>0</v>
      </c>
      <c r="K48" s="320">
        <v>0</v>
      </c>
      <c r="L48" s="323">
        <v>0</v>
      </c>
      <c r="M48" s="320">
        <v>0</v>
      </c>
      <c r="N48" s="319">
        <v>0</v>
      </c>
      <c r="O48" s="321">
        <v>0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" sqref="D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318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529" t="s">
        <v>45</v>
      </c>
      <c r="B6" s="530"/>
      <c r="C6" s="530"/>
      <c r="D6" s="530"/>
      <c r="E6" s="531"/>
      <c r="F6" s="571" t="s">
        <v>300</v>
      </c>
      <c r="G6" s="587"/>
      <c r="H6" s="573"/>
      <c r="I6" s="574"/>
      <c r="J6" s="573"/>
      <c r="K6" s="574"/>
      <c r="L6" s="573"/>
      <c r="M6" s="574"/>
      <c r="N6" s="573"/>
      <c r="O6" s="574"/>
    </row>
    <row r="7" spans="1:15" ht="15.75" customHeight="1">
      <c r="A7" s="532"/>
      <c r="B7" s="533"/>
      <c r="C7" s="533"/>
      <c r="D7" s="533"/>
      <c r="E7" s="534"/>
      <c r="F7" s="337" t="s">
        <v>301</v>
      </c>
      <c r="G7" s="338" t="s">
        <v>1</v>
      </c>
      <c r="H7" s="176" t="s">
        <v>284</v>
      </c>
      <c r="I7" s="51" t="s">
        <v>1</v>
      </c>
      <c r="J7" s="176" t="s">
        <v>284</v>
      </c>
      <c r="K7" s="51" t="s">
        <v>1</v>
      </c>
      <c r="L7" s="176" t="s">
        <v>284</v>
      </c>
      <c r="M7" s="51" t="s">
        <v>1</v>
      </c>
      <c r="N7" s="176" t="s">
        <v>284</v>
      </c>
      <c r="O7" s="51" t="s">
        <v>1</v>
      </c>
    </row>
    <row r="8" spans="1:25" ht="15.75" customHeight="1">
      <c r="A8" s="535" t="s">
        <v>84</v>
      </c>
      <c r="B8" s="47" t="s">
        <v>46</v>
      </c>
      <c r="C8" s="48"/>
      <c r="D8" s="48"/>
      <c r="E8" s="100" t="s">
        <v>37</v>
      </c>
      <c r="F8" s="294">
        <v>85684</v>
      </c>
      <c r="G8" s="339">
        <v>82859</v>
      </c>
      <c r="H8" s="113"/>
      <c r="I8" s="114"/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536"/>
      <c r="B9" s="14"/>
      <c r="C9" s="61" t="s">
        <v>47</v>
      </c>
      <c r="D9" s="53"/>
      <c r="E9" s="101" t="s">
        <v>38</v>
      </c>
      <c r="F9" s="297">
        <v>85684</v>
      </c>
      <c r="G9" s="340">
        <v>82859</v>
      </c>
      <c r="H9" s="116"/>
      <c r="I9" s="118"/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536"/>
      <c r="B10" s="11"/>
      <c r="C10" s="61" t="s">
        <v>48</v>
      </c>
      <c r="D10" s="53"/>
      <c r="E10" s="101" t="s">
        <v>39</v>
      </c>
      <c r="F10" s="297">
        <v>0</v>
      </c>
      <c r="G10" s="340">
        <v>0</v>
      </c>
      <c r="H10" s="116"/>
      <c r="I10" s="118"/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536"/>
      <c r="B11" s="66" t="s">
        <v>49</v>
      </c>
      <c r="C11" s="67"/>
      <c r="D11" s="67"/>
      <c r="E11" s="103" t="s">
        <v>40</v>
      </c>
      <c r="F11" s="300">
        <v>81677</v>
      </c>
      <c r="G11" s="341">
        <v>76411</v>
      </c>
      <c r="H11" s="122"/>
      <c r="I11" s="124"/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536"/>
      <c r="B12" s="8"/>
      <c r="C12" s="61" t="s">
        <v>50</v>
      </c>
      <c r="D12" s="53"/>
      <c r="E12" s="101" t="s">
        <v>41</v>
      </c>
      <c r="F12" s="297">
        <v>79150</v>
      </c>
      <c r="G12" s="340">
        <v>75671</v>
      </c>
      <c r="H12" s="122"/>
      <c r="I12" s="118"/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536"/>
      <c r="B13" s="14"/>
      <c r="C13" s="50" t="s">
        <v>51</v>
      </c>
      <c r="D13" s="68"/>
      <c r="E13" s="104" t="s">
        <v>42</v>
      </c>
      <c r="F13" s="303">
        <v>2527</v>
      </c>
      <c r="G13" s="342">
        <v>740</v>
      </c>
      <c r="H13" s="120"/>
      <c r="I13" s="121"/>
      <c r="J13" s="120"/>
      <c r="K13" s="121"/>
      <c r="L13" s="126"/>
      <c r="M13" s="128"/>
      <c r="N13" s="126"/>
      <c r="O13" s="129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536"/>
      <c r="B14" s="52" t="s">
        <v>52</v>
      </c>
      <c r="C14" s="53"/>
      <c r="D14" s="53"/>
      <c r="E14" s="101" t="s">
        <v>88</v>
      </c>
      <c r="F14" s="306">
        <f>F9-F12</f>
        <v>6534</v>
      </c>
      <c r="G14" s="340">
        <f>G9-G12</f>
        <v>7188</v>
      </c>
      <c r="H14" s="160">
        <f aca="true" t="shared" si="0" ref="H14:O15">H9-H12</f>
        <v>0</v>
      </c>
      <c r="I14" s="149">
        <f t="shared" si="0"/>
        <v>0</v>
      </c>
      <c r="J14" s="160">
        <f t="shared" si="0"/>
        <v>0</v>
      </c>
      <c r="K14" s="149">
        <f t="shared" si="0"/>
        <v>0</v>
      </c>
      <c r="L14" s="160">
        <f t="shared" si="0"/>
        <v>0</v>
      </c>
      <c r="M14" s="149">
        <f t="shared" si="0"/>
        <v>0</v>
      </c>
      <c r="N14" s="160">
        <f t="shared" si="0"/>
        <v>0</v>
      </c>
      <c r="O14" s="149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536"/>
      <c r="B15" s="52" t="s">
        <v>53</v>
      </c>
      <c r="C15" s="53"/>
      <c r="D15" s="53"/>
      <c r="E15" s="101" t="s">
        <v>89</v>
      </c>
      <c r="F15" s="306">
        <f>F10-F13</f>
        <v>-2527</v>
      </c>
      <c r="G15" s="340">
        <f>G10-G13</f>
        <v>-740</v>
      </c>
      <c r="H15" s="160">
        <f t="shared" si="0"/>
        <v>0</v>
      </c>
      <c r="I15" s="149">
        <f t="shared" si="0"/>
        <v>0</v>
      </c>
      <c r="J15" s="160">
        <f t="shared" si="0"/>
        <v>0</v>
      </c>
      <c r="K15" s="149">
        <f t="shared" si="0"/>
        <v>0</v>
      </c>
      <c r="L15" s="160">
        <f t="shared" si="0"/>
        <v>0</v>
      </c>
      <c r="M15" s="149">
        <f t="shared" si="0"/>
        <v>0</v>
      </c>
      <c r="N15" s="160">
        <f t="shared" si="0"/>
        <v>0</v>
      </c>
      <c r="O15" s="149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536"/>
      <c r="B16" s="52" t="s">
        <v>54</v>
      </c>
      <c r="C16" s="53"/>
      <c r="D16" s="53"/>
      <c r="E16" s="101" t="s">
        <v>90</v>
      </c>
      <c r="F16" s="306">
        <f>F8-F11</f>
        <v>4007</v>
      </c>
      <c r="G16" s="340">
        <f>G8-G11</f>
        <v>6448</v>
      </c>
      <c r="H16" s="160">
        <f aca="true" t="shared" si="1" ref="H16:O16">H8-H11</f>
        <v>0</v>
      </c>
      <c r="I16" s="149">
        <f t="shared" si="1"/>
        <v>0</v>
      </c>
      <c r="J16" s="160">
        <f t="shared" si="1"/>
        <v>0</v>
      </c>
      <c r="K16" s="149">
        <f t="shared" si="1"/>
        <v>0</v>
      </c>
      <c r="L16" s="160">
        <f t="shared" si="1"/>
        <v>0</v>
      </c>
      <c r="M16" s="149">
        <f t="shared" si="1"/>
        <v>0</v>
      </c>
      <c r="N16" s="160">
        <f t="shared" si="1"/>
        <v>0</v>
      </c>
      <c r="O16" s="149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536"/>
      <c r="B17" s="52" t="s">
        <v>55</v>
      </c>
      <c r="C17" s="53"/>
      <c r="D17" s="53"/>
      <c r="E17" s="43"/>
      <c r="F17" s="308">
        <v>275929</v>
      </c>
      <c r="G17" s="340">
        <v>297865</v>
      </c>
      <c r="H17" s="120"/>
      <c r="I17" s="121"/>
      <c r="J17" s="116"/>
      <c r="K17" s="119"/>
      <c r="L17" s="116"/>
      <c r="M17" s="118"/>
      <c r="N17" s="120"/>
      <c r="O17" s="130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537"/>
      <c r="B18" s="59" t="s">
        <v>56</v>
      </c>
      <c r="C18" s="37"/>
      <c r="D18" s="37"/>
      <c r="E18" s="15"/>
      <c r="F18" s="311">
        <v>11229</v>
      </c>
      <c r="G18" s="343">
        <v>6942</v>
      </c>
      <c r="H18" s="131"/>
      <c r="I18" s="132"/>
      <c r="J18" s="131"/>
      <c r="K18" s="132"/>
      <c r="L18" s="131"/>
      <c r="M18" s="132"/>
      <c r="N18" s="131"/>
      <c r="O18" s="133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536" t="s">
        <v>85</v>
      </c>
      <c r="B19" s="66" t="s">
        <v>57</v>
      </c>
      <c r="C19" s="69"/>
      <c r="D19" s="69"/>
      <c r="E19" s="105"/>
      <c r="F19" s="314">
        <v>24611</v>
      </c>
      <c r="G19" s="344">
        <v>25485</v>
      </c>
      <c r="H19" s="134"/>
      <c r="I19" s="136"/>
      <c r="J19" s="134"/>
      <c r="K19" s="137"/>
      <c r="L19" s="134"/>
      <c r="M19" s="136"/>
      <c r="N19" s="134"/>
      <c r="O19" s="13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536"/>
      <c r="B20" s="13"/>
      <c r="C20" s="61" t="s">
        <v>58</v>
      </c>
      <c r="D20" s="53"/>
      <c r="E20" s="101"/>
      <c r="F20" s="297">
        <v>19367</v>
      </c>
      <c r="G20" s="340">
        <v>21527</v>
      </c>
      <c r="H20" s="116"/>
      <c r="I20" s="118"/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536"/>
      <c r="B21" s="26" t="s">
        <v>59</v>
      </c>
      <c r="C21" s="67"/>
      <c r="D21" s="67"/>
      <c r="E21" s="103" t="s">
        <v>91</v>
      </c>
      <c r="F21" s="300">
        <v>23246</v>
      </c>
      <c r="G21" s="341">
        <v>24801</v>
      </c>
      <c r="H21" s="122"/>
      <c r="I21" s="124"/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536"/>
      <c r="B22" s="66" t="s">
        <v>60</v>
      </c>
      <c r="C22" s="69"/>
      <c r="D22" s="69"/>
      <c r="E22" s="105" t="s">
        <v>92</v>
      </c>
      <c r="F22" s="314">
        <v>58669</v>
      </c>
      <c r="G22" s="344">
        <v>51581</v>
      </c>
      <c r="H22" s="134"/>
      <c r="I22" s="136"/>
      <c r="J22" s="134"/>
      <c r="K22" s="137"/>
      <c r="L22" s="134"/>
      <c r="M22" s="136"/>
      <c r="N22" s="134"/>
      <c r="O22" s="13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536"/>
      <c r="B23" s="8" t="s">
        <v>61</v>
      </c>
      <c r="C23" s="50" t="s">
        <v>62</v>
      </c>
      <c r="D23" s="68"/>
      <c r="E23" s="104"/>
      <c r="F23" s="303">
        <v>45575</v>
      </c>
      <c r="G23" s="342">
        <v>41169</v>
      </c>
      <c r="H23" s="126"/>
      <c r="I23" s="128"/>
      <c r="J23" s="126"/>
      <c r="K23" s="129"/>
      <c r="L23" s="126"/>
      <c r="M23" s="128"/>
      <c r="N23" s="126"/>
      <c r="O23" s="129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536"/>
      <c r="B24" s="52" t="s">
        <v>93</v>
      </c>
      <c r="C24" s="53"/>
      <c r="D24" s="53"/>
      <c r="E24" s="101" t="s">
        <v>94</v>
      </c>
      <c r="F24" s="297">
        <f>F21-F22</f>
        <v>-35423</v>
      </c>
      <c r="G24" s="340">
        <f>G21-G22</f>
        <v>-26780</v>
      </c>
      <c r="H24" s="160">
        <f aca="true" t="shared" si="2" ref="H24:O24">H21-H22</f>
        <v>0</v>
      </c>
      <c r="I24" s="149">
        <f t="shared" si="2"/>
        <v>0</v>
      </c>
      <c r="J24" s="160">
        <f t="shared" si="2"/>
        <v>0</v>
      </c>
      <c r="K24" s="149">
        <f t="shared" si="2"/>
        <v>0</v>
      </c>
      <c r="L24" s="160">
        <f t="shared" si="2"/>
        <v>0</v>
      </c>
      <c r="M24" s="149">
        <f t="shared" si="2"/>
        <v>0</v>
      </c>
      <c r="N24" s="160">
        <f t="shared" si="2"/>
        <v>0</v>
      </c>
      <c r="O24" s="149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536"/>
      <c r="B25" s="112" t="s">
        <v>63</v>
      </c>
      <c r="C25" s="68"/>
      <c r="D25" s="68"/>
      <c r="E25" s="538" t="s">
        <v>95</v>
      </c>
      <c r="F25" s="588">
        <v>25753</v>
      </c>
      <c r="G25" s="590">
        <v>19838</v>
      </c>
      <c r="H25" s="578"/>
      <c r="I25" s="580"/>
      <c r="J25" s="578"/>
      <c r="K25" s="580"/>
      <c r="L25" s="578"/>
      <c r="M25" s="580"/>
      <c r="N25" s="578"/>
      <c r="O25" s="58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536"/>
      <c r="B26" s="26" t="s">
        <v>64</v>
      </c>
      <c r="C26" s="67"/>
      <c r="D26" s="67"/>
      <c r="E26" s="539"/>
      <c r="F26" s="589"/>
      <c r="G26" s="591"/>
      <c r="H26" s="579"/>
      <c r="I26" s="581"/>
      <c r="J26" s="579"/>
      <c r="K26" s="581"/>
      <c r="L26" s="579"/>
      <c r="M26" s="581"/>
      <c r="N26" s="579"/>
      <c r="O26" s="58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537"/>
      <c r="B27" s="59" t="s">
        <v>96</v>
      </c>
      <c r="C27" s="37"/>
      <c r="D27" s="37"/>
      <c r="E27" s="106" t="s">
        <v>97</v>
      </c>
      <c r="F27" s="319">
        <f>F24+F25</f>
        <v>-9670</v>
      </c>
      <c r="G27" s="345">
        <f>G24+G25</f>
        <v>-6942</v>
      </c>
      <c r="H27" s="163">
        <f aca="true" t="shared" si="3" ref="H27:O27">H24+H25</f>
        <v>0</v>
      </c>
      <c r="I27" s="150">
        <f t="shared" si="3"/>
        <v>0</v>
      </c>
      <c r="J27" s="163">
        <f t="shared" si="3"/>
        <v>0</v>
      </c>
      <c r="K27" s="150">
        <f t="shared" si="3"/>
        <v>0</v>
      </c>
      <c r="L27" s="163">
        <f t="shared" si="3"/>
        <v>0</v>
      </c>
      <c r="M27" s="150">
        <f t="shared" si="3"/>
        <v>0</v>
      </c>
      <c r="N27" s="163">
        <f t="shared" si="3"/>
        <v>0</v>
      </c>
      <c r="O27" s="150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555" t="s">
        <v>65</v>
      </c>
      <c r="B30" s="556"/>
      <c r="C30" s="556"/>
      <c r="D30" s="556"/>
      <c r="E30" s="557"/>
      <c r="F30" s="582"/>
      <c r="G30" s="583"/>
      <c r="H30" s="582"/>
      <c r="I30" s="583"/>
      <c r="J30" s="582"/>
      <c r="K30" s="583"/>
      <c r="L30" s="582"/>
      <c r="M30" s="583"/>
      <c r="N30" s="582"/>
      <c r="O30" s="583"/>
      <c r="P30" s="147"/>
      <c r="Q30" s="72"/>
      <c r="R30" s="147"/>
      <c r="S30" s="72"/>
      <c r="T30" s="147"/>
      <c r="U30" s="72"/>
      <c r="V30" s="147"/>
      <c r="W30" s="72"/>
      <c r="X30" s="147"/>
      <c r="Y30" s="72"/>
    </row>
    <row r="31" spans="1:25" ht="15.75" customHeight="1">
      <c r="A31" s="558"/>
      <c r="B31" s="559"/>
      <c r="C31" s="559"/>
      <c r="D31" s="559"/>
      <c r="E31" s="560"/>
      <c r="F31" s="176" t="s">
        <v>284</v>
      </c>
      <c r="G31" s="51" t="s">
        <v>1</v>
      </c>
      <c r="H31" s="176" t="s">
        <v>284</v>
      </c>
      <c r="I31" s="51" t="s">
        <v>1</v>
      </c>
      <c r="J31" s="176" t="s">
        <v>284</v>
      </c>
      <c r="K31" s="51" t="s">
        <v>1</v>
      </c>
      <c r="L31" s="176" t="s">
        <v>284</v>
      </c>
      <c r="M31" s="51" t="s">
        <v>1</v>
      </c>
      <c r="N31" s="176" t="s">
        <v>284</v>
      </c>
      <c r="O31" s="236" t="s">
        <v>1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535" t="s">
        <v>86</v>
      </c>
      <c r="B32" s="47" t="s">
        <v>46</v>
      </c>
      <c r="C32" s="48"/>
      <c r="D32" s="48"/>
      <c r="E32" s="16" t="s">
        <v>37</v>
      </c>
      <c r="F32" s="134"/>
      <c r="G32" s="135"/>
      <c r="H32" s="113"/>
      <c r="I32" s="114"/>
      <c r="J32" s="113"/>
      <c r="K32" s="115"/>
      <c r="L32" s="134"/>
      <c r="M32" s="135"/>
      <c r="N32" s="113"/>
      <c r="O32" s="153"/>
      <c r="P32" s="135"/>
      <c r="Q32" s="135"/>
      <c r="R32" s="135"/>
      <c r="S32" s="135"/>
      <c r="T32" s="146"/>
      <c r="U32" s="146"/>
      <c r="V32" s="135"/>
      <c r="W32" s="135"/>
      <c r="X32" s="146"/>
      <c r="Y32" s="146"/>
    </row>
    <row r="33" spans="1:25" ht="15.75" customHeight="1">
      <c r="A33" s="542"/>
      <c r="B33" s="14"/>
      <c r="C33" s="50" t="s">
        <v>66</v>
      </c>
      <c r="D33" s="68"/>
      <c r="E33" s="108"/>
      <c r="F33" s="126"/>
      <c r="G33" s="127"/>
      <c r="H33" s="126"/>
      <c r="I33" s="128"/>
      <c r="J33" s="126"/>
      <c r="K33" s="129"/>
      <c r="L33" s="126"/>
      <c r="M33" s="127"/>
      <c r="N33" s="126"/>
      <c r="O33" s="138"/>
      <c r="P33" s="135"/>
      <c r="Q33" s="135"/>
      <c r="R33" s="135"/>
      <c r="S33" s="135"/>
      <c r="T33" s="146"/>
      <c r="U33" s="146"/>
      <c r="V33" s="135"/>
      <c r="W33" s="135"/>
      <c r="X33" s="146"/>
      <c r="Y33" s="146"/>
    </row>
    <row r="34" spans="1:25" ht="15.75" customHeight="1">
      <c r="A34" s="542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7"/>
      <c r="N34" s="116"/>
      <c r="O34" s="149"/>
      <c r="P34" s="135"/>
      <c r="Q34" s="135"/>
      <c r="R34" s="135"/>
      <c r="S34" s="135"/>
      <c r="T34" s="146"/>
      <c r="U34" s="146"/>
      <c r="V34" s="135"/>
      <c r="W34" s="135"/>
      <c r="X34" s="146"/>
      <c r="Y34" s="146"/>
    </row>
    <row r="35" spans="1:25" ht="15.75" customHeight="1">
      <c r="A35" s="542"/>
      <c r="B35" s="11"/>
      <c r="C35" s="31" t="s">
        <v>68</v>
      </c>
      <c r="D35" s="67"/>
      <c r="E35" s="109"/>
      <c r="F35" s="122"/>
      <c r="G35" s="123"/>
      <c r="H35" s="122"/>
      <c r="I35" s="124"/>
      <c r="J35" s="143"/>
      <c r="K35" s="144"/>
      <c r="L35" s="122"/>
      <c r="M35" s="123"/>
      <c r="N35" s="122"/>
      <c r="O35" s="148"/>
      <c r="P35" s="135"/>
      <c r="Q35" s="135"/>
      <c r="R35" s="135"/>
      <c r="S35" s="135"/>
      <c r="T35" s="146"/>
      <c r="U35" s="146"/>
      <c r="V35" s="135"/>
      <c r="W35" s="135"/>
      <c r="X35" s="146"/>
      <c r="Y35" s="146"/>
    </row>
    <row r="36" spans="1:25" ht="15.75" customHeight="1">
      <c r="A36" s="542"/>
      <c r="B36" s="66" t="s">
        <v>49</v>
      </c>
      <c r="C36" s="69"/>
      <c r="D36" s="69"/>
      <c r="E36" s="16" t="s">
        <v>38</v>
      </c>
      <c r="F36" s="134"/>
      <c r="G36" s="135"/>
      <c r="H36" s="134"/>
      <c r="I36" s="136"/>
      <c r="J36" s="134"/>
      <c r="K36" s="137"/>
      <c r="L36" s="134"/>
      <c r="M36" s="135"/>
      <c r="N36" s="134"/>
      <c r="O36" s="154"/>
      <c r="P36" s="135"/>
      <c r="Q36" s="135"/>
      <c r="R36" s="135"/>
      <c r="S36" s="135"/>
      <c r="T36" s="135"/>
      <c r="U36" s="135"/>
      <c r="V36" s="135"/>
      <c r="W36" s="135"/>
      <c r="X36" s="146"/>
      <c r="Y36" s="146"/>
    </row>
    <row r="37" spans="1:25" ht="15.75" customHeight="1">
      <c r="A37" s="542"/>
      <c r="B37" s="14"/>
      <c r="C37" s="61" t="s">
        <v>69</v>
      </c>
      <c r="D37" s="53"/>
      <c r="E37" s="102"/>
      <c r="F37" s="116"/>
      <c r="G37" s="117"/>
      <c r="H37" s="116"/>
      <c r="I37" s="118"/>
      <c r="J37" s="116"/>
      <c r="K37" s="119"/>
      <c r="L37" s="116"/>
      <c r="M37" s="117"/>
      <c r="N37" s="116"/>
      <c r="O37" s="149"/>
      <c r="P37" s="135"/>
      <c r="Q37" s="135"/>
      <c r="R37" s="135"/>
      <c r="S37" s="135"/>
      <c r="T37" s="135"/>
      <c r="U37" s="135"/>
      <c r="V37" s="135"/>
      <c r="W37" s="135"/>
      <c r="X37" s="146"/>
      <c r="Y37" s="146"/>
    </row>
    <row r="38" spans="1:25" ht="15.75" customHeight="1">
      <c r="A38" s="542"/>
      <c r="B38" s="11"/>
      <c r="C38" s="61" t="s">
        <v>70</v>
      </c>
      <c r="D38" s="53"/>
      <c r="E38" s="102"/>
      <c r="F38" s="160"/>
      <c r="G38" s="149"/>
      <c r="H38" s="116"/>
      <c r="I38" s="118"/>
      <c r="J38" s="116"/>
      <c r="K38" s="144"/>
      <c r="L38" s="116"/>
      <c r="M38" s="117"/>
      <c r="N38" s="116"/>
      <c r="O38" s="149"/>
      <c r="P38" s="135"/>
      <c r="Q38" s="135"/>
      <c r="R38" s="146"/>
      <c r="S38" s="146"/>
      <c r="T38" s="135"/>
      <c r="U38" s="135"/>
      <c r="V38" s="135"/>
      <c r="W38" s="135"/>
      <c r="X38" s="146"/>
      <c r="Y38" s="146"/>
    </row>
    <row r="39" spans="1:25" ht="15.75" customHeight="1">
      <c r="A39" s="543"/>
      <c r="B39" s="6" t="s">
        <v>71</v>
      </c>
      <c r="C39" s="7"/>
      <c r="D39" s="7"/>
      <c r="E39" s="110" t="s">
        <v>98</v>
      </c>
      <c r="F39" s="163">
        <f aca="true" t="shared" si="4" ref="F39:O39">F32-F36</f>
        <v>0</v>
      </c>
      <c r="G39" s="150">
        <f t="shared" si="4"/>
        <v>0</v>
      </c>
      <c r="H39" s="163">
        <f t="shared" si="4"/>
        <v>0</v>
      </c>
      <c r="I39" s="150">
        <f t="shared" si="4"/>
        <v>0</v>
      </c>
      <c r="J39" s="163">
        <f t="shared" si="4"/>
        <v>0</v>
      </c>
      <c r="K39" s="150">
        <f t="shared" si="4"/>
        <v>0</v>
      </c>
      <c r="L39" s="163">
        <f t="shared" si="4"/>
        <v>0</v>
      </c>
      <c r="M39" s="150">
        <f t="shared" si="4"/>
        <v>0</v>
      </c>
      <c r="N39" s="163">
        <f t="shared" si="4"/>
        <v>0</v>
      </c>
      <c r="O39" s="150">
        <f t="shared" si="4"/>
        <v>0</v>
      </c>
      <c r="P39" s="135"/>
      <c r="Q39" s="135"/>
      <c r="R39" s="135"/>
      <c r="S39" s="135"/>
      <c r="T39" s="135"/>
      <c r="U39" s="135"/>
      <c r="V39" s="135"/>
      <c r="W39" s="135"/>
      <c r="X39" s="146"/>
      <c r="Y39" s="146"/>
    </row>
    <row r="40" spans="1:25" ht="15.75" customHeight="1">
      <c r="A40" s="535" t="s">
        <v>87</v>
      </c>
      <c r="B40" s="66" t="s">
        <v>72</v>
      </c>
      <c r="C40" s="69"/>
      <c r="D40" s="69"/>
      <c r="E40" s="16" t="s">
        <v>40</v>
      </c>
      <c r="F40" s="162"/>
      <c r="G40" s="154"/>
      <c r="H40" s="134"/>
      <c r="I40" s="136"/>
      <c r="J40" s="134"/>
      <c r="K40" s="137"/>
      <c r="L40" s="134"/>
      <c r="M40" s="135"/>
      <c r="N40" s="134"/>
      <c r="O40" s="154"/>
      <c r="P40" s="135"/>
      <c r="Q40" s="135"/>
      <c r="R40" s="135"/>
      <c r="S40" s="135"/>
      <c r="T40" s="146"/>
      <c r="U40" s="146"/>
      <c r="V40" s="146"/>
      <c r="W40" s="146"/>
      <c r="X40" s="135"/>
      <c r="Y40" s="135"/>
    </row>
    <row r="41" spans="1:25" ht="15.75" customHeight="1">
      <c r="A41" s="548"/>
      <c r="B41" s="11"/>
      <c r="C41" s="61" t="s">
        <v>73</v>
      </c>
      <c r="D41" s="53"/>
      <c r="E41" s="102"/>
      <c r="F41" s="165"/>
      <c r="G41" s="167"/>
      <c r="H41" s="143"/>
      <c r="I41" s="144"/>
      <c r="J41" s="116"/>
      <c r="K41" s="119"/>
      <c r="L41" s="116"/>
      <c r="M41" s="117"/>
      <c r="N41" s="116"/>
      <c r="O41" s="149"/>
      <c r="P41" s="146"/>
      <c r="Q41" s="146"/>
      <c r="R41" s="146"/>
      <c r="S41" s="146"/>
      <c r="T41" s="146"/>
      <c r="U41" s="146"/>
      <c r="V41" s="146"/>
      <c r="W41" s="146"/>
      <c r="X41" s="135"/>
      <c r="Y41" s="135"/>
    </row>
    <row r="42" spans="1:25" ht="15.75" customHeight="1">
      <c r="A42" s="548"/>
      <c r="B42" s="66" t="s">
        <v>60</v>
      </c>
      <c r="C42" s="69"/>
      <c r="D42" s="69"/>
      <c r="E42" s="16" t="s">
        <v>41</v>
      </c>
      <c r="F42" s="162"/>
      <c r="G42" s="154"/>
      <c r="H42" s="134"/>
      <c r="I42" s="136"/>
      <c r="J42" s="134"/>
      <c r="K42" s="137"/>
      <c r="L42" s="134"/>
      <c r="M42" s="135"/>
      <c r="N42" s="134"/>
      <c r="O42" s="154"/>
      <c r="P42" s="135"/>
      <c r="Q42" s="135"/>
      <c r="R42" s="135"/>
      <c r="S42" s="135"/>
      <c r="T42" s="146"/>
      <c r="U42" s="146"/>
      <c r="V42" s="135"/>
      <c r="W42" s="135"/>
      <c r="X42" s="135"/>
      <c r="Y42" s="135"/>
    </row>
    <row r="43" spans="1:25" ht="15.75" customHeight="1">
      <c r="A43" s="548"/>
      <c r="B43" s="11"/>
      <c r="C43" s="61" t="s">
        <v>74</v>
      </c>
      <c r="D43" s="53"/>
      <c r="E43" s="102"/>
      <c r="F43" s="160"/>
      <c r="G43" s="149"/>
      <c r="H43" s="116"/>
      <c r="I43" s="118"/>
      <c r="J43" s="143"/>
      <c r="K43" s="144"/>
      <c r="L43" s="116"/>
      <c r="M43" s="117"/>
      <c r="N43" s="116"/>
      <c r="O43" s="149"/>
      <c r="P43" s="135"/>
      <c r="Q43" s="135"/>
      <c r="R43" s="146"/>
      <c r="S43" s="135"/>
      <c r="T43" s="146"/>
      <c r="U43" s="146"/>
      <c r="V43" s="135"/>
      <c r="W43" s="135"/>
      <c r="X43" s="146"/>
      <c r="Y43" s="146"/>
    </row>
    <row r="44" spans="1:25" ht="15.75" customHeight="1">
      <c r="A44" s="549"/>
      <c r="B44" s="59" t="s">
        <v>71</v>
      </c>
      <c r="C44" s="37"/>
      <c r="D44" s="37"/>
      <c r="E44" s="110" t="s">
        <v>99</v>
      </c>
      <c r="F44" s="161">
        <f aca="true" t="shared" si="5" ref="F44:O44">F40-F42</f>
        <v>0</v>
      </c>
      <c r="G44" s="164">
        <f t="shared" si="5"/>
        <v>0</v>
      </c>
      <c r="H44" s="161">
        <f t="shared" si="5"/>
        <v>0</v>
      </c>
      <c r="I44" s="164">
        <f t="shared" si="5"/>
        <v>0</v>
      </c>
      <c r="J44" s="161">
        <f t="shared" si="5"/>
        <v>0</v>
      </c>
      <c r="K44" s="164">
        <f t="shared" si="5"/>
        <v>0</v>
      </c>
      <c r="L44" s="161">
        <f t="shared" si="5"/>
        <v>0</v>
      </c>
      <c r="M44" s="164">
        <f t="shared" si="5"/>
        <v>0</v>
      </c>
      <c r="N44" s="161">
        <f t="shared" si="5"/>
        <v>0</v>
      </c>
      <c r="O44" s="164">
        <f t="shared" si="5"/>
        <v>0</v>
      </c>
      <c r="P44" s="146"/>
      <c r="Q44" s="146"/>
      <c r="R44" s="135"/>
      <c r="S44" s="135"/>
      <c r="T44" s="146"/>
      <c r="U44" s="146"/>
      <c r="V44" s="135"/>
      <c r="W44" s="135"/>
      <c r="X44" s="135"/>
      <c r="Y44" s="135"/>
    </row>
    <row r="45" spans="1:25" ht="15.75" customHeight="1">
      <c r="A45" s="550" t="s">
        <v>79</v>
      </c>
      <c r="B45" s="20" t="s">
        <v>75</v>
      </c>
      <c r="C45" s="9"/>
      <c r="D45" s="9"/>
      <c r="E45" s="111" t="s">
        <v>100</v>
      </c>
      <c r="F45" s="166">
        <f aca="true" t="shared" si="6" ref="F45:O45">F39+F44</f>
        <v>0</v>
      </c>
      <c r="G45" s="151">
        <f t="shared" si="6"/>
        <v>0</v>
      </c>
      <c r="H45" s="166">
        <f t="shared" si="6"/>
        <v>0</v>
      </c>
      <c r="I45" s="151">
        <f t="shared" si="6"/>
        <v>0</v>
      </c>
      <c r="J45" s="166">
        <f t="shared" si="6"/>
        <v>0</v>
      </c>
      <c r="K45" s="151">
        <f t="shared" si="6"/>
        <v>0</v>
      </c>
      <c r="L45" s="166">
        <f t="shared" si="6"/>
        <v>0</v>
      </c>
      <c r="M45" s="151">
        <f t="shared" si="6"/>
        <v>0</v>
      </c>
      <c r="N45" s="166">
        <f t="shared" si="6"/>
        <v>0</v>
      </c>
      <c r="O45" s="151">
        <f t="shared" si="6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551"/>
      <c r="B46" s="52" t="s">
        <v>76</v>
      </c>
      <c r="C46" s="53"/>
      <c r="D46" s="53"/>
      <c r="E46" s="53"/>
      <c r="F46" s="165"/>
      <c r="G46" s="167"/>
      <c r="H46" s="143"/>
      <c r="I46" s="144"/>
      <c r="J46" s="143"/>
      <c r="K46" s="144"/>
      <c r="L46" s="116"/>
      <c r="M46" s="117"/>
      <c r="N46" s="143"/>
      <c r="O46" s="130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551"/>
      <c r="B47" s="52" t="s">
        <v>77</v>
      </c>
      <c r="C47" s="53"/>
      <c r="D47" s="53"/>
      <c r="E47" s="53"/>
      <c r="F47" s="116"/>
      <c r="G47" s="117"/>
      <c r="H47" s="116"/>
      <c r="I47" s="118"/>
      <c r="J47" s="116"/>
      <c r="K47" s="119"/>
      <c r="L47" s="116"/>
      <c r="M47" s="117"/>
      <c r="N47" s="116"/>
      <c r="O47" s="149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552"/>
      <c r="B48" s="59" t="s">
        <v>78</v>
      </c>
      <c r="C48" s="37"/>
      <c r="D48" s="37"/>
      <c r="E48" s="37"/>
      <c r="F48" s="139"/>
      <c r="G48" s="140"/>
      <c r="H48" s="139"/>
      <c r="I48" s="141"/>
      <c r="J48" s="139"/>
      <c r="K48" s="142"/>
      <c r="L48" s="139"/>
      <c r="M48" s="140"/>
      <c r="N48" s="139"/>
      <c r="O48" s="150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5" ht="15.75" customHeight="1">
      <c r="A49" s="27" t="s">
        <v>83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="85" zoomScaleSheetLayoutView="85" zoomScalePageLayoutView="0" workbookViewId="0" topLeftCell="A1">
      <pane xSplit="4" ySplit="7" topLeftCell="E2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43" sqref="K43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22" width="12.59765625" style="1" customWidth="1"/>
    <col min="23" max="16384" width="9" style="1" customWidth="1"/>
  </cols>
  <sheetData>
    <row r="1" spans="1:4" ht="33.75" customHeight="1">
      <c r="A1" s="183" t="s">
        <v>0</v>
      </c>
      <c r="B1" s="183"/>
      <c r="C1" s="237" t="s">
        <v>307</v>
      </c>
      <c r="D1" s="238"/>
    </row>
    <row r="3" spans="1:20" ht="15" customHeight="1">
      <c r="A3" s="45" t="s">
        <v>209</v>
      </c>
      <c r="B3" s="45"/>
      <c r="C3" s="45"/>
      <c r="D3" s="45"/>
      <c r="E3" s="45"/>
      <c r="F3" s="45"/>
      <c r="I3" s="45"/>
      <c r="J3" s="45"/>
      <c r="O3" s="45"/>
      <c r="P3" s="45"/>
      <c r="S3" s="45"/>
      <c r="T3" s="45"/>
    </row>
    <row r="4" spans="1:20" ht="15" customHeight="1">
      <c r="A4" s="45"/>
      <c r="B4" s="45"/>
      <c r="C4" s="45"/>
      <c r="D4" s="45"/>
      <c r="E4" s="45"/>
      <c r="F4" s="45"/>
      <c r="I4" s="45"/>
      <c r="J4" s="45"/>
      <c r="O4" s="45"/>
      <c r="P4" s="45"/>
      <c r="S4" s="45"/>
      <c r="T4" s="45"/>
    </row>
    <row r="5" spans="1:22" ht="15" customHeight="1">
      <c r="A5" s="239"/>
      <c r="B5" s="239" t="s">
        <v>285</v>
      </c>
      <c r="C5" s="239"/>
      <c r="D5" s="239"/>
      <c r="H5" s="46"/>
      <c r="L5" s="46"/>
      <c r="N5" s="46"/>
      <c r="R5" s="46"/>
      <c r="V5" s="46" t="s">
        <v>210</v>
      </c>
    </row>
    <row r="6" spans="1:22" ht="15" customHeight="1">
      <c r="A6" s="240"/>
      <c r="B6" s="241"/>
      <c r="C6" s="241"/>
      <c r="D6" s="241"/>
      <c r="E6" s="592" t="s">
        <v>308</v>
      </c>
      <c r="F6" s="593"/>
      <c r="G6" s="592" t="s">
        <v>310</v>
      </c>
      <c r="H6" s="593"/>
      <c r="I6" s="451" t="s">
        <v>311</v>
      </c>
      <c r="J6" s="452"/>
      <c r="K6" s="592" t="s">
        <v>312</v>
      </c>
      <c r="L6" s="593"/>
      <c r="M6" s="592" t="s">
        <v>313</v>
      </c>
      <c r="N6" s="593"/>
      <c r="O6" s="451" t="s">
        <v>314</v>
      </c>
      <c r="P6" s="452"/>
      <c r="Q6" s="592" t="s">
        <v>315</v>
      </c>
      <c r="R6" s="593"/>
      <c r="S6" s="451" t="s">
        <v>317</v>
      </c>
      <c r="T6" s="452"/>
      <c r="U6" s="592" t="s">
        <v>316</v>
      </c>
      <c r="V6" s="593"/>
    </row>
    <row r="7" spans="1:22" ht="15" customHeight="1">
      <c r="A7" s="242"/>
      <c r="B7" s="243"/>
      <c r="C7" s="243"/>
      <c r="D7" s="243"/>
      <c r="E7" s="244" t="s">
        <v>284</v>
      </c>
      <c r="F7" s="35" t="s">
        <v>1</v>
      </c>
      <c r="G7" s="244" t="s">
        <v>284</v>
      </c>
      <c r="H7" s="35" t="s">
        <v>1</v>
      </c>
      <c r="I7" s="244" t="s">
        <v>284</v>
      </c>
      <c r="J7" s="35" t="s">
        <v>1</v>
      </c>
      <c r="K7" s="244" t="s">
        <v>284</v>
      </c>
      <c r="L7" s="35" t="s">
        <v>1</v>
      </c>
      <c r="M7" s="244" t="s">
        <v>284</v>
      </c>
      <c r="N7" s="35" t="s">
        <v>1</v>
      </c>
      <c r="O7" s="244" t="s">
        <v>284</v>
      </c>
      <c r="P7" s="35" t="s">
        <v>1</v>
      </c>
      <c r="Q7" s="244" t="s">
        <v>284</v>
      </c>
      <c r="R7" s="35" t="s">
        <v>1</v>
      </c>
      <c r="S7" s="244" t="s">
        <v>284</v>
      </c>
      <c r="T7" s="35" t="s">
        <v>1</v>
      </c>
      <c r="U7" s="244" t="s">
        <v>284</v>
      </c>
      <c r="V7" s="35" t="s">
        <v>1</v>
      </c>
    </row>
    <row r="8" spans="1:22" ht="18" customHeight="1">
      <c r="A8" s="594" t="s">
        <v>211</v>
      </c>
      <c r="B8" s="245" t="s">
        <v>212</v>
      </c>
      <c r="C8" s="246"/>
      <c r="D8" s="246"/>
      <c r="E8" s="247">
        <v>1</v>
      </c>
      <c r="F8" s="248">
        <v>1</v>
      </c>
      <c r="G8" s="247">
        <v>1</v>
      </c>
      <c r="H8" s="249">
        <v>1</v>
      </c>
      <c r="I8" s="247">
        <v>2</v>
      </c>
      <c r="J8" s="248">
        <v>2</v>
      </c>
      <c r="K8" s="247">
        <v>59</v>
      </c>
      <c r="L8" s="249">
        <v>59</v>
      </c>
      <c r="M8" s="247">
        <v>11</v>
      </c>
      <c r="N8" s="249">
        <v>11</v>
      </c>
      <c r="O8" s="247">
        <v>24</v>
      </c>
      <c r="P8" s="248">
        <v>24</v>
      </c>
      <c r="Q8" s="247">
        <v>19</v>
      </c>
      <c r="R8" s="249">
        <v>19</v>
      </c>
      <c r="S8" s="247">
        <v>2</v>
      </c>
      <c r="T8" s="248">
        <v>2</v>
      </c>
      <c r="U8" s="247">
        <v>1</v>
      </c>
      <c r="V8" s="249">
        <v>1</v>
      </c>
    </row>
    <row r="9" spans="1:22" ht="18" customHeight="1">
      <c r="A9" s="521"/>
      <c r="B9" s="594" t="s">
        <v>213</v>
      </c>
      <c r="C9" s="205" t="s">
        <v>214</v>
      </c>
      <c r="D9" s="206"/>
      <c r="E9" s="250">
        <v>20</v>
      </c>
      <c r="F9" s="251">
        <v>20</v>
      </c>
      <c r="G9" s="250">
        <v>50</v>
      </c>
      <c r="H9" s="252">
        <v>50</v>
      </c>
      <c r="I9" s="250">
        <v>316662</v>
      </c>
      <c r="J9" s="251">
        <v>316162</v>
      </c>
      <c r="K9" s="250">
        <v>1063</v>
      </c>
      <c r="L9" s="252">
        <v>1063</v>
      </c>
      <c r="M9" s="250">
        <v>3000</v>
      </c>
      <c r="N9" s="252">
        <v>3000</v>
      </c>
      <c r="O9" s="250">
        <v>1500</v>
      </c>
      <c r="P9" s="251">
        <v>1500</v>
      </c>
      <c r="Q9" s="250">
        <v>100</v>
      </c>
      <c r="R9" s="252">
        <v>100</v>
      </c>
      <c r="S9" s="250">
        <v>630</v>
      </c>
      <c r="T9" s="251">
        <v>630</v>
      </c>
      <c r="U9" s="250">
        <v>105</v>
      </c>
      <c r="V9" s="252">
        <v>105</v>
      </c>
    </row>
    <row r="10" spans="1:22" ht="18" customHeight="1">
      <c r="A10" s="521"/>
      <c r="B10" s="521"/>
      <c r="C10" s="52" t="s">
        <v>215</v>
      </c>
      <c r="D10" s="53"/>
      <c r="E10" s="253">
        <v>20</v>
      </c>
      <c r="F10" s="254">
        <v>20</v>
      </c>
      <c r="G10" s="253">
        <v>50</v>
      </c>
      <c r="H10" s="255">
        <v>50</v>
      </c>
      <c r="I10" s="253">
        <v>158331</v>
      </c>
      <c r="J10" s="254">
        <v>158081</v>
      </c>
      <c r="K10" s="253">
        <v>602</v>
      </c>
      <c r="L10" s="255">
        <v>602</v>
      </c>
      <c r="M10" s="253">
        <v>1900</v>
      </c>
      <c r="N10" s="255">
        <v>1900</v>
      </c>
      <c r="O10" s="253">
        <v>788</v>
      </c>
      <c r="P10" s="254">
        <v>788</v>
      </c>
      <c r="Q10" s="253">
        <v>77</v>
      </c>
      <c r="R10" s="255">
        <v>77</v>
      </c>
      <c r="S10" s="253">
        <v>600</v>
      </c>
      <c r="T10" s="254">
        <v>600</v>
      </c>
      <c r="U10" s="253">
        <v>105</v>
      </c>
      <c r="V10" s="255">
        <v>105</v>
      </c>
    </row>
    <row r="11" spans="1:22" ht="18" customHeight="1">
      <c r="A11" s="521"/>
      <c r="B11" s="521"/>
      <c r="C11" s="52" t="s">
        <v>216</v>
      </c>
      <c r="D11" s="53"/>
      <c r="E11" s="253">
        <v>0</v>
      </c>
      <c r="F11" s="254">
        <v>0</v>
      </c>
      <c r="G11" s="253">
        <v>0</v>
      </c>
      <c r="H11" s="255">
        <v>0</v>
      </c>
      <c r="I11" s="253">
        <v>158331</v>
      </c>
      <c r="J11" s="254">
        <v>158081</v>
      </c>
      <c r="K11" s="253">
        <v>0</v>
      </c>
      <c r="L11" s="255">
        <v>0</v>
      </c>
      <c r="M11" s="253">
        <v>0</v>
      </c>
      <c r="N11" s="255" t="s">
        <v>309</v>
      </c>
      <c r="O11" s="253">
        <v>0</v>
      </c>
      <c r="P11" s="254">
        <v>0</v>
      </c>
      <c r="Q11" s="253">
        <v>13</v>
      </c>
      <c r="R11" s="255">
        <v>13</v>
      </c>
      <c r="S11" s="253"/>
      <c r="T11" s="254"/>
      <c r="U11" s="253">
        <v>0</v>
      </c>
      <c r="V11" s="255">
        <v>0</v>
      </c>
    </row>
    <row r="12" spans="1:22" ht="18" customHeight="1">
      <c r="A12" s="521"/>
      <c r="B12" s="521"/>
      <c r="C12" s="52" t="s">
        <v>217</v>
      </c>
      <c r="D12" s="53"/>
      <c r="E12" s="253">
        <v>0</v>
      </c>
      <c r="F12" s="254">
        <v>0</v>
      </c>
      <c r="G12" s="253">
        <v>0</v>
      </c>
      <c r="H12" s="255">
        <v>0</v>
      </c>
      <c r="I12" s="253">
        <v>0</v>
      </c>
      <c r="J12" s="254">
        <v>0</v>
      </c>
      <c r="K12" s="253">
        <v>461</v>
      </c>
      <c r="L12" s="255">
        <v>461</v>
      </c>
      <c r="M12" s="253">
        <v>1100</v>
      </c>
      <c r="N12" s="255">
        <v>1100</v>
      </c>
      <c r="O12" s="253">
        <v>713</v>
      </c>
      <c r="P12" s="254">
        <v>713</v>
      </c>
      <c r="Q12" s="253">
        <v>10</v>
      </c>
      <c r="R12" s="255">
        <v>10</v>
      </c>
      <c r="S12" s="253">
        <v>30</v>
      </c>
      <c r="T12" s="254">
        <v>30</v>
      </c>
      <c r="U12" s="253">
        <v>0</v>
      </c>
      <c r="V12" s="255">
        <v>0</v>
      </c>
    </row>
    <row r="13" spans="1:22" ht="18" customHeight="1">
      <c r="A13" s="521"/>
      <c r="B13" s="521"/>
      <c r="C13" s="52" t="s">
        <v>218</v>
      </c>
      <c r="D13" s="53"/>
      <c r="E13" s="253">
        <v>0</v>
      </c>
      <c r="F13" s="254">
        <v>0</v>
      </c>
      <c r="G13" s="253">
        <v>0</v>
      </c>
      <c r="H13" s="255">
        <v>0</v>
      </c>
      <c r="I13" s="253">
        <v>0</v>
      </c>
      <c r="J13" s="254">
        <v>0</v>
      </c>
      <c r="K13" s="253">
        <v>0</v>
      </c>
      <c r="L13" s="255">
        <v>0</v>
      </c>
      <c r="M13" s="253">
        <v>0</v>
      </c>
      <c r="N13" s="255">
        <v>0</v>
      </c>
      <c r="O13" s="253">
        <v>0</v>
      </c>
      <c r="P13" s="254">
        <v>0</v>
      </c>
      <c r="Q13" s="253">
        <v>0</v>
      </c>
      <c r="R13" s="255">
        <v>0</v>
      </c>
      <c r="S13" s="253"/>
      <c r="T13" s="254"/>
      <c r="U13" s="253">
        <v>0</v>
      </c>
      <c r="V13" s="255">
        <v>0</v>
      </c>
    </row>
    <row r="14" spans="1:22" ht="18" customHeight="1">
      <c r="A14" s="522"/>
      <c r="B14" s="522"/>
      <c r="C14" s="59" t="s">
        <v>79</v>
      </c>
      <c r="D14" s="37"/>
      <c r="E14" s="256">
        <v>0</v>
      </c>
      <c r="F14" s="257">
        <v>0</v>
      </c>
      <c r="G14" s="256">
        <v>0</v>
      </c>
      <c r="H14" s="258">
        <v>0</v>
      </c>
      <c r="I14" s="256">
        <v>0</v>
      </c>
      <c r="J14" s="257">
        <v>0</v>
      </c>
      <c r="K14" s="256">
        <v>0</v>
      </c>
      <c r="L14" s="258">
        <v>0</v>
      </c>
      <c r="M14" s="256">
        <v>0</v>
      </c>
      <c r="N14" s="258">
        <v>0</v>
      </c>
      <c r="O14" s="256">
        <v>0</v>
      </c>
      <c r="P14" s="257">
        <v>0</v>
      </c>
      <c r="Q14" s="256">
        <v>0</v>
      </c>
      <c r="R14" s="258">
        <v>0</v>
      </c>
      <c r="S14" s="256"/>
      <c r="T14" s="257"/>
      <c r="U14" s="256">
        <v>0</v>
      </c>
      <c r="V14" s="258">
        <v>0</v>
      </c>
    </row>
    <row r="15" spans="1:22" ht="18" customHeight="1">
      <c r="A15" s="520" t="s">
        <v>219</v>
      </c>
      <c r="B15" s="594" t="s">
        <v>220</v>
      </c>
      <c r="C15" s="205" t="s">
        <v>221</v>
      </c>
      <c r="D15" s="206"/>
      <c r="E15" s="259">
        <v>42977</v>
      </c>
      <c r="F15" s="260">
        <v>47802</v>
      </c>
      <c r="G15" s="259">
        <v>4733</v>
      </c>
      <c r="H15" s="151">
        <v>6366.1</v>
      </c>
      <c r="I15" s="259">
        <v>6998</v>
      </c>
      <c r="J15" s="260">
        <v>7561</v>
      </c>
      <c r="K15" s="259">
        <v>60</v>
      </c>
      <c r="L15" s="151">
        <v>59</v>
      </c>
      <c r="M15" s="259">
        <v>660</v>
      </c>
      <c r="N15" s="151">
        <v>835</v>
      </c>
      <c r="O15" s="259">
        <v>830</v>
      </c>
      <c r="P15" s="260">
        <v>712</v>
      </c>
      <c r="Q15" s="259">
        <v>2030</v>
      </c>
      <c r="R15" s="151">
        <v>1557</v>
      </c>
      <c r="S15" s="259">
        <v>1656</v>
      </c>
      <c r="T15" s="260">
        <v>1600</v>
      </c>
      <c r="U15" s="259">
        <v>3144</v>
      </c>
      <c r="V15" s="151">
        <v>4411</v>
      </c>
    </row>
    <row r="16" spans="1:22" ht="18" customHeight="1">
      <c r="A16" s="521"/>
      <c r="B16" s="521"/>
      <c r="C16" s="52" t="s">
        <v>222</v>
      </c>
      <c r="D16" s="53"/>
      <c r="E16" s="116">
        <v>22</v>
      </c>
      <c r="F16" s="118">
        <v>22</v>
      </c>
      <c r="G16" s="116">
        <v>21289</v>
      </c>
      <c r="H16" s="149">
        <v>23382.5</v>
      </c>
      <c r="I16" s="116">
        <v>1668453</v>
      </c>
      <c r="J16" s="118">
        <v>1665694</v>
      </c>
      <c r="K16" s="116">
        <v>3192</v>
      </c>
      <c r="L16" s="149">
        <v>3272</v>
      </c>
      <c r="M16" s="116">
        <v>503</v>
      </c>
      <c r="N16" s="149">
        <v>550</v>
      </c>
      <c r="O16" s="116">
        <v>1669</v>
      </c>
      <c r="P16" s="118">
        <v>1763</v>
      </c>
      <c r="Q16" s="116">
        <v>3054</v>
      </c>
      <c r="R16" s="149">
        <v>3309</v>
      </c>
      <c r="S16" s="116">
        <v>57</v>
      </c>
      <c r="T16" s="118">
        <v>56</v>
      </c>
      <c r="U16" s="116">
        <v>9191</v>
      </c>
      <c r="V16" s="149">
        <v>7374</v>
      </c>
    </row>
    <row r="17" spans="1:22" ht="18" customHeight="1">
      <c r="A17" s="521"/>
      <c r="B17" s="521"/>
      <c r="C17" s="52" t="s">
        <v>223</v>
      </c>
      <c r="D17" s="53"/>
      <c r="E17" s="116">
        <v>0</v>
      </c>
      <c r="F17" s="118">
        <v>0</v>
      </c>
      <c r="G17" s="116">
        <v>0</v>
      </c>
      <c r="H17" s="149">
        <v>0</v>
      </c>
      <c r="I17" s="116">
        <v>1021</v>
      </c>
      <c r="J17" s="118">
        <v>1056</v>
      </c>
      <c r="K17" s="116">
        <v>0</v>
      </c>
      <c r="L17" s="149">
        <v>0</v>
      </c>
      <c r="M17" s="116">
        <v>0</v>
      </c>
      <c r="N17" s="149">
        <v>0</v>
      </c>
      <c r="O17" s="116">
        <v>0</v>
      </c>
      <c r="P17" s="118">
        <v>0</v>
      </c>
      <c r="Q17" s="116">
        <v>0</v>
      </c>
      <c r="R17" s="149">
        <v>0</v>
      </c>
      <c r="S17" s="116"/>
      <c r="T17" s="118"/>
      <c r="U17" s="116">
        <v>0</v>
      </c>
      <c r="V17" s="149">
        <v>0</v>
      </c>
    </row>
    <row r="18" spans="1:22" ht="18" customHeight="1">
      <c r="A18" s="521"/>
      <c r="B18" s="522"/>
      <c r="C18" s="59" t="s">
        <v>224</v>
      </c>
      <c r="D18" s="37"/>
      <c r="E18" s="163">
        <v>42999</v>
      </c>
      <c r="F18" s="261">
        <v>47824</v>
      </c>
      <c r="G18" s="163">
        <v>26022</v>
      </c>
      <c r="H18" s="261">
        <v>29748.6</v>
      </c>
      <c r="I18" s="163">
        <f>1676472+1</f>
        <v>1676473</v>
      </c>
      <c r="J18" s="261">
        <v>1674311</v>
      </c>
      <c r="K18" s="163">
        <v>3252</v>
      </c>
      <c r="L18" s="261">
        <v>3331</v>
      </c>
      <c r="M18" s="163">
        <f>SUM(M15:M17)</f>
        <v>1163</v>
      </c>
      <c r="N18" s="261">
        <v>1385</v>
      </c>
      <c r="O18" s="163">
        <v>2499</v>
      </c>
      <c r="P18" s="261">
        <v>2475</v>
      </c>
      <c r="Q18" s="163">
        <f>SUM(Q15:Q17)</f>
        <v>5084</v>
      </c>
      <c r="R18" s="261">
        <v>4866</v>
      </c>
      <c r="S18" s="163">
        <v>1713</v>
      </c>
      <c r="T18" s="261">
        <v>1656</v>
      </c>
      <c r="U18" s="163">
        <f>SUM(U15:U17)</f>
        <v>12335</v>
      </c>
      <c r="V18" s="261">
        <f>SUM(V15:V17)</f>
        <v>11785</v>
      </c>
    </row>
    <row r="19" spans="1:22" ht="18" customHeight="1">
      <c r="A19" s="521"/>
      <c r="B19" s="594" t="s">
        <v>225</v>
      </c>
      <c r="C19" s="205" t="s">
        <v>226</v>
      </c>
      <c r="D19" s="206"/>
      <c r="E19" s="166">
        <v>16703</v>
      </c>
      <c r="F19" s="151">
        <v>9654</v>
      </c>
      <c r="G19" s="166">
        <v>10428</v>
      </c>
      <c r="H19" s="151">
        <v>12922.6</v>
      </c>
      <c r="I19" s="166">
        <v>83976</v>
      </c>
      <c r="J19" s="151">
        <v>89563</v>
      </c>
      <c r="K19" s="166">
        <v>1729</v>
      </c>
      <c r="L19" s="151">
        <v>1351</v>
      </c>
      <c r="M19" s="166">
        <v>127</v>
      </c>
      <c r="N19" s="151">
        <v>353</v>
      </c>
      <c r="O19" s="166">
        <v>124</v>
      </c>
      <c r="P19" s="151">
        <v>124</v>
      </c>
      <c r="Q19" s="166">
        <v>724</v>
      </c>
      <c r="R19" s="151">
        <v>680</v>
      </c>
      <c r="S19" s="166">
        <v>581</v>
      </c>
      <c r="T19" s="151">
        <v>526</v>
      </c>
      <c r="U19" s="166">
        <v>5158</v>
      </c>
      <c r="V19" s="151">
        <v>4845</v>
      </c>
    </row>
    <row r="20" spans="1:22" ht="18" customHeight="1">
      <c r="A20" s="521"/>
      <c r="B20" s="521"/>
      <c r="C20" s="52" t="s">
        <v>227</v>
      </c>
      <c r="D20" s="53"/>
      <c r="E20" s="160">
        <v>24923</v>
      </c>
      <c r="F20" s="149">
        <v>36758</v>
      </c>
      <c r="G20" s="160">
        <v>12823</v>
      </c>
      <c r="H20" s="149">
        <v>12504.8</v>
      </c>
      <c r="I20" s="160">
        <v>736680</v>
      </c>
      <c r="J20" s="149">
        <v>769758</v>
      </c>
      <c r="K20" s="160">
        <v>670</v>
      </c>
      <c r="L20" s="149">
        <v>1130</v>
      </c>
      <c r="M20" s="160">
        <v>1797</v>
      </c>
      <c r="N20" s="149">
        <v>1798</v>
      </c>
      <c r="O20" s="160">
        <v>584</v>
      </c>
      <c r="P20" s="149">
        <v>593</v>
      </c>
      <c r="Q20" s="160">
        <v>958</v>
      </c>
      <c r="R20" s="149">
        <v>1096</v>
      </c>
      <c r="S20" s="160">
        <v>10</v>
      </c>
      <c r="T20" s="149">
        <v>137</v>
      </c>
      <c r="U20" s="160">
        <v>4294</v>
      </c>
      <c r="V20" s="149">
        <f>4314-1</f>
        <v>4313</v>
      </c>
    </row>
    <row r="21" spans="1:22" s="266" customFormat="1" ht="18" customHeight="1">
      <c r="A21" s="521"/>
      <c r="B21" s="521"/>
      <c r="C21" s="262" t="s">
        <v>228</v>
      </c>
      <c r="D21" s="263"/>
      <c r="E21" s="264">
        <v>0</v>
      </c>
      <c r="F21" s="265">
        <v>0</v>
      </c>
      <c r="G21" s="264">
        <v>0</v>
      </c>
      <c r="H21" s="265">
        <v>0</v>
      </c>
      <c r="I21" s="264">
        <v>539154</v>
      </c>
      <c r="J21" s="265">
        <v>498829</v>
      </c>
      <c r="K21" s="264">
        <v>0</v>
      </c>
      <c r="L21" s="265">
        <v>0</v>
      </c>
      <c r="M21" s="264">
        <v>0</v>
      </c>
      <c r="N21" s="265">
        <v>0</v>
      </c>
      <c r="O21" s="264">
        <v>0</v>
      </c>
      <c r="P21" s="265">
        <v>0</v>
      </c>
      <c r="Q21" s="264">
        <v>0</v>
      </c>
      <c r="R21" s="265">
        <v>0</v>
      </c>
      <c r="S21" s="264"/>
      <c r="T21" s="265"/>
      <c r="U21" s="264">
        <v>0</v>
      </c>
      <c r="V21" s="265">
        <v>0</v>
      </c>
    </row>
    <row r="22" spans="1:22" ht="18" customHeight="1">
      <c r="A22" s="521"/>
      <c r="B22" s="522"/>
      <c r="C22" s="6" t="s">
        <v>229</v>
      </c>
      <c r="D22" s="7"/>
      <c r="E22" s="163">
        <v>41626</v>
      </c>
      <c r="F22" s="150">
        <v>46412</v>
      </c>
      <c r="G22" s="163">
        <v>23251</v>
      </c>
      <c r="H22" s="150">
        <v>25427.4</v>
      </c>
      <c r="I22" s="163">
        <f>1359810+1</f>
        <v>1359811</v>
      </c>
      <c r="J22" s="150">
        <v>1358149</v>
      </c>
      <c r="K22" s="163">
        <v>2398</v>
      </c>
      <c r="L22" s="150">
        <v>2481</v>
      </c>
      <c r="M22" s="163">
        <v>1924</v>
      </c>
      <c r="N22" s="150">
        <v>2151</v>
      </c>
      <c r="O22" s="163">
        <v>708</v>
      </c>
      <c r="P22" s="150">
        <v>716</v>
      </c>
      <c r="Q22" s="163">
        <v>1682</v>
      </c>
      <c r="R22" s="150">
        <v>1776</v>
      </c>
      <c r="S22" s="163">
        <v>591</v>
      </c>
      <c r="T22" s="150">
        <v>662</v>
      </c>
      <c r="U22" s="163">
        <f>SUM(U19:U21)</f>
        <v>9452</v>
      </c>
      <c r="V22" s="150">
        <f>SUM(V19:V21)</f>
        <v>9158</v>
      </c>
    </row>
    <row r="23" spans="1:22" ht="18" customHeight="1">
      <c r="A23" s="521"/>
      <c r="B23" s="594" t="s">
        <v>230</v>
      </c>
      <c r="C23" s="205" t="s">
        <v>231</v>
      </c>
      <c r="D23" s="206"/>
      <c r="E23" s="166">
        <v>20</v>
      </c>
      <c r="F23" s="151">
        <v>20</v>
      </c>
      <c r="G23" s="166">
        <v>50</v>
      </c>
      <c r="H23" s="151">
        <v>50</v>
      </c>
      <c r="I23" s="166">
        <v>316662</v>
      </c>
      <c r="J23" s="151">
        <v>316162</v>
      </c>
      <c r="K23" s="166">
        <v>1063</v>
      </c>
      <c r="L23" s="151">
        <v>1063</v>
      </c>
      <c r="M23" s="166">
        <v>3000</v>
      </c>
      <c r="N23" s="151">
        <v>3000</v>
      </c>
      <c r="O23" s="166">
        <v>1500</v>
      </c>
      <c r="P23" s="151">
        <v>1500</v>
      </c>
      <c r="Q23" s="166">
        <v>100</v>
      </c>
      <c r="R23" s="151">
        <v>100</v>
      </c>
      <c r="S23" s="166">
        <v>315</v>
      </c>
      <c r="T23" s="151">
        <v>315</v>
      </c>
      <c r="U23" s="166">
        <v>100</v>
      </c>
      <c r="V23" s="151">
        <v>100</v>
      </c>
    </row>
    <row r="24" spans="1:22" ht="18" customHeight="1">
      <c r="A24" s="521"/>
      <c r="B24" s="521"/>
      <c r="C24" s="52" t="s">
        <v>232</v>
      </c>
      <c r="D24" s="53"/>
      <c r="E24" s="160">
        <v>0</v>
      </c>
      <c r="F24" s="149">
        <v>0</v>
      </c>
      <c r="G24" s="160">
        <v>2721</v>
      </c>
      <c r="H24" s="149">
        <v>4271.3</v>
      </c>
      <c r="I24" s="160">
        <v>0</v>
      </c>
      <c r="J24" s="149">
        <v>0</v>
      </c>
      <c r="K24" s="160">
        <v>-209</v>
      </c>
      <c r="L24" s="149">
        <v>-213</v>
      </c>
      <c r="M24" s="160">
        <v>-3761</v>
      </c>
      <c r="N24" s="149">
        <v>-3766</v>
      </c>
      <c r="O24" s="160">
        <v>292</v>
      </c>
      <c r="P24" s="149">
        <v>259</v>
      </c>
      <c r="Q24" s="160">
        <v>-29238</v>
      </c>
      <c r="R24" s="149">
        <v>-29550</v>
      </c>
      <c r="S24" s="160">
        <v>492</v>
      </c>
      <c r="T24" s="149">
        <v>364</v>
      </c>
      <c r="U24" s="160">
        <f>2757</f>
        <v>2757</v>
      </c>
      <c r="V24" s="149">
        <f>2501+1</f>
        <v>2502</v>
      </c>
    </row>
    <row r="25" spans="1:22" ht="18" customHeight="1">
      <c r="A25" s="521"/>
      <c r="B25" s="521"/>
      <c r="C25" s="52" t="s">
        <v>233</v>
      </c>
      <c r="D25" s="53"/>
      <c r="E25" s="160">
        <v>1353</v>
      </c>
      <c r="F25" s="149">
        <v>1392</v>
      </c>
      <c r="G25" s="160">
        <v>0</v>
      </c>
      <c r="H25" s="149">
        <v>0</v>
      </c>
      <c r="I25" s="160">
        <v>0</v>
      </c>
      <c r="J25" s="149">
        <v>0</v>
      </c>
      <c r="K25" s="160">
        <v>0</v>
      </c>
      <c r="L25" s="149">
        <v>0</v>
      </c>
      <c r="M25" s="160">
        <v>0</v>
      </c>
      <c r="N25" s="149">
        <v>0</v>
      </c>
      <c r="O25" s="160">
        <v>0</v>
      </c>
      <c r="P25" s="149">
        <v>0</v>
      </c>
      <c r="Q25" s="160">
        <v>32540</v>
      </c>
      <c r="R25" s="149">
        <v>32540</v>
      </c>
      <c r="S25" s="160">
        <v>315</v>
      </c>
      <c r="T25" s="149">
        <v>315</v>
      </c>
      <c r="U25" s="160">
        <v>25</v>
      </c>
      <c r="V25" s="149">
        <v>25</v>
      </c>
    </row>
    <row r="26" spans="1:22" ht="18" customHeight="1">
      <c r="A26" s="521"/>
      <c r="B26" s="522"/>
      <c r="C26" s="57" t="s">
        <v>234</v>
      </c>
      <c r="D26" s="58"/>
      <c r="E26" s="267">
        <v>1373</v>
      </c>
      <c r="F26" s="150">
        <v>1412</v>
      </c>
      <c r="G26" s="267">
        <v>2771</v>
      </c>
      <c r="H26" s="150">
        <v>4321.3</v>
      </c>
      <c r="I26" s="141">
        <v>316662</v>
      </c>
      <c r="J26" s="150">
        <v>316162</v>
      </c>
      <c r="K26" s="267">
        <v>854</v>
      </c>
      <c r="L26" s="150">
        <v>850</v>
      </c>
      <c r="M26" s="267">
        <v>-761</v>
      </c>
      <c r="N26" s="150">
        <v>-766</v>
      </c>
      <c r="O26" s="141">
        <v>1792</v>
      </c>
      <c r="P26" s="150">
        <v>1759</v>
      </c>
      <c r="Q26" s="267">
        <v>3402</v>
      </c>
      <c r="R26" s="150">
        <v>3090</v>
      </c>
      <c r="S26" s="141">
        <v>1122</v>
      </c>
      <c r="T26" s="150">
        <v>994</v>
      </c>
      <c r="U26" s="267">
        <f>SUM(U23:U25)</f>
        <v>2882</v>
      </c>
      <c r="V26" s="150">
        <f>SUM(V23:V25)</f>
        <v>2627</v>
      </c>
    </row>
    <row r="27" spans="1:22" ht="18" customHeight="1">
      <c r="A27" s="522"/>
      <c r="B27" s="59" t="s">
        <v>235</v>
      </c>
      <c r="C27" s="37"/>
      <c r="D27" s="37"/>
      <c r="E27" s="268">
        <v>42999</v>
      </c>
      <c r="F27" s="150">
        <v>47824</v>
      </c>
      <c r="G27" s="163">
        <v>26022</v>
      </c>
      <c r="H27" s="150">
        <v>29748.7</v>
      </c>
      <c r="I27" s="268">
        <f>1676472+1</f>
        <v>1676473</v>
      </c>
      <c r="J27" s="150">
        <v>1674311</v>
      </c>
      <c r="K27" s="163">
        <v>3252</v>
      </c>
      <c r="L27" s="150">
        <v>3331</v>
      </c>
      <c r="M27" s="163">
        <v>1163</v>
      </c>
      <c r="N27" s="150">
        <v>1386</v>
      </c>
      <c r="O27" s="268">
        <v>2500</v>
      </c>
      <c r="P27" s="150">
        <v>2475</v>
      </c>
      <c r="Q27" s="163">
        <v>5084</v>
      </c>
      <c r="R27" s="150">
        <v>4866</v>
      </c>
      <c r="S27" s="268">
        <v>1713</v>
      </c>
      <c r="T27" s="150">
        <v>1656</v>
      </c>
      <c r="U27" s="163">
        <f>SUM(U22,U26)</f>
        <v>12334</v>
      </c>
      <c r="V27" s="150">
        <f>SUM(V22,V26)</f>
        <v>11785</v>
      </c>
    </row>
    <row r="28" spans="1:22" ht="18" customHeight="1">
      <c r="A28" s="594" t="s">
        <v>236</v>
      </c>
      <c r="B28" s="594" t="s">
        <v>237</v>
      </c>
      <c r="C28" s="205" t="s">
        <v>238</v>
      </c>
      <c r="D28" s="269" t="s">
        <v>37</v>
      </c>
      <c r="E28" s="166">
        <v>1788</v>
      </c>
      <c r="F28" s="151">
        <v>17523</v>
      </c>
      <c r="G28" s="166">
        <v>11947</v>
      </c>
      <c r="H28" s="151">
        <v>11909.4</v>
      </c>
      <c r="I28" s="166">
        <v>68541</v>
      </c>
      <c r="J28" s="151">
        <v>65546</v>
      </c>
      <c r="K28" s="166">
        <v>225</v>
      </c>
      <c r="L28" s="151">
        <v>226</v>
      </c>
      <c r="M28" s="166">
        <v>666</v>
      </c>
      <c r="N28" s="151">
        <v>642</v>
      </c>
      <c r="O28" s="166">
        <v>886</v>
      </c>
      <c r="P28" s="151">
        <v>875</v>
      </c>
      <c r="Q28" s="166">
        <v>2287</v>
      </c>
      <c r="R28" s="151">
        <v>2261</v>
      </c>
      <c r="S28" s="166">
        <v>3170</v>
      </c>
      <c r="T28" s="151">
        <v>3157</v>
      </c>
      <c r="U28" s="166">
        <v>5984</v>
      </c>
      <c r="V28" s="151">
        <v>6116</v>
      </c>
    </row>
    <row r="29" spans="1:22" ht="18" customHeight="1">
      <c r="A29" s="521"/>
      <c r="B29" s="521"/>
      <c r="C29" s="52" t="s">
        <v>239</v>
      </c>
      <c r="D29" s="270" t="s">
        <v>38</v>
      </c>
      <c r="E29" s="160">
        <v>1724</v>
      </c>
      <c r="F29" s="149">
        <v>17367</v>
      </c>
      <c r="G29" s="160">
        <v>11894</v>
      </c>
      <c r="H29" s="149">
        <v>11841.1</v>
      </c>
      <c r="I29" s="160">
        <v>57127</v>
      </c>
      <c r="J29" s="149">
        <v>54090</v>
      </c>
      <c r="K29" s="160">
        <v>208</v>
      </c>
      <c r="L29" s="149">
        <v>205</v>
      </c>
      <c r="M29" s="160">
        <v>608</v>
      </c>
      <c r="N29" s="149">
        <v>588</v>
      </c>
      <c r="O29" s="160">
        <v>752</v>
      </c>
      <c r="P29" s="149">
        <v>750</v>
      </c>
      <c r="Q29" s="160">
        <v>1762</v>
      </c>
      <c r="R29" s="149">
        <v>1762</v>
      </c>
      <c r="S29" s="160">
        <v>2836</v>
      </c>
      <c r="T29" s="149">
        <v>2883</v>
      </c>
      <c r="U29" s="160">
        <f>5317</f>
        <v>5317</v>
      </c>
      <c r="V29" s="149">
        <v>5518</v>
      </c>
    </row>
    <row r="30" spans="1:22" ht="18" customHeight="1">
      <c r="A30" s="521"/>
      <c r="B30" s="521"/>
      <c r="C30" s="52" t="s">
        <v>240</v>
      </c>
      <c r="D30" s="270" t="s">
        <v>241</v>
      </c>
      <c r="E30" s="160">
        <v>107</v>
      </c>
      <c r="F30" s="149">
        <v>133</v>
      </c>
      <c r="G30" s="116">
        <v>41</v>
      </c>
      <c r="H30" s="149">
        <v>41.6</v>
      </c>
      <c r="I30" s="160">
        <v>1753</v>
      </c>
      <c r="J30" s="149">
        <v>1198</v>
      </c>
      <c r="K30" s="160">
        <v>0</v>
      </c>
      <c r="L30" s="149">
        <v>0</v>
      </c>
      <c r="M30" s="116">
        <v>67</v>
      </c>
      <c r="N30" s="149">
        <v>72</v>
      </c>
      <c r="O30" s="160">
        <v>81</v>
      </c>
      <c r="P30" s="149">
        <v>79</v>
      </c>
      <c r="Q30" s="160">
        <v>206</v>
      </c>
      <c r="R30" s="149">
        <v>210</v>
      </c>
      <c r="S30" s="160">
        <v>200</v>
      </c>
      <c r="T30" s="149">
        <v>188</v>
      </c>
      <c r="U30" s="160">
        <v>285</v>
      </c>
      <c r="V30" s="149">
        <v>286</v>
      </c>
    </row>
    <row r="31" spans="1:23" ht="18" customHeight="1">
      <c r="A31" s="521"/>
      <c r="B31" s="521"/>
      <c r="C31" s="6" t="s">
        <v>242</v>
      </c>
      <c r="D31" s="271" t="s">
        <v>243</v>
      </c>
      <c r="E31" s="163">
        <f>E28-E29-E30</f>
        <v>-43</v>
      </c>
      <c r="F31" s="261">
        <v>23</v>
      </c>
      <c r="G31" s="163">
        <f>G28-G29-G30</f>
        <v>12</v>
      </c>
      <c r="H31" s="261">
        <v>26.69999999999927</v>
      </c>
      <c r="I31" s="163">
        <f>I28-I29-I30</f>
        <v>9661</v>
      </c>
      <c r="J31" s="272">
        <v>10258</v>
      </c>
      <c r="K31" s="163">
        <f>K28-K29-K30</f>
        <v>17</v>
      </c>
      <c r="L31" s="272">
        <v>21</v>
      </c>
      <c r="M31" s="163">
        <f>M28-M29-M30</f>
        <v>-9</v>
      </c>
      <c r="N31" s="261">
        <f>N28-N29-N30</f>
        <v>-18</v>
      </c>
      <c r="O31" s="163">
        <f>O28-O29-O30</f>
        <v>53</v>
      </c>
      <c r="P31" s="272">
        <v>45</v>
      </c>
      <c r="Q31" s="163">
        <f>Q28-Q29-Q30</f>
        <v>319</v>
      </c>
      <c r="R31" s="272">
        <f>R28-R29-R30+1</f>
        <v>290</v>
      </c>
      <c r="S31" s="163">
        <f>S28-S29-S30</f>
        <v>134</v>
      </c>
      <c r="T31" s="272">
        <v>86</v>
      </c>
      <c r="U31" s="163">
        <v>383</v>
      </c>
      <c r="V31" s="272">
        <f>V28-V29-V30</f>
        <v>312</v>
      </c>
      <c r="W31" s="8"/>
    </row>
    <row r="32" spans="1:22" ht="18" customHeight="1">
      <c r="A32" s="521"/>
      <c r="B32" s="521"/>
      <c r="C32" s="205" t="s">
        <v>244</v>
      </c>
      <c r="D32" s="269" t="s">
        <v>245</v>
      </c>
      <c r="E32" s="166">
        <v>4</v>
      </c>
      <c r="F32" s="151">
        <v>6</v>
      </c>
      <c r="G32" s="166">
        <v>80</v>
      </c>
      <c r="H32" s="151">
        <v>21.8</v>
      </c>
      <c r="I32" s="166">
        <v>97</v>
      </c>
      <c r="J32" s="151">
        <v>89</v>
      </c>
      <c r="K32" s="166">
        <v>5</v>
      </c>
      <c r="L32" s="151">
        <v>4</v>
      </c>
      <c r="M32" s="166">
        <v>19</v>
      </c>
      <c r="N32" s="151">
        <v>19</v>
      </c>
      <c r="O32" s="166">
        <v>0.1</v>
      </c>
      <c r="P32" s="151">
        <v>3</v>
      </c>
      <c r="Q32" s="166">
        <v>0.4</v>
      </c>
      <c r="R32" s="151">
        <v>0.3</v>
      </c>
      <c r="S32" s="166">
        <v>5</v>
      </c>
      <c r="T32" s="151">
        <v>7</v>
      </c>
      <c r="U32" s="166">
        <v>53</v>
      </c>
      <c r="V32" s="151">
        <v>44</v>
      </c>
    </row>
    <row r="33" spans="1:22" ht="18" customHeight="1">
      <c r="A33" s="521"/>
      <c r="B33" s="521"/>
      <c r="C33" s="52" t="s">
        <v>246</v>
      </c>
      <c r="D33" s="270" t="s">
        <v>247</v>
      </c>
      <c r="E33" s="160">
        <v>0</v>
      </c>
      <c r="F33" s="149">
        <v>0</v>
      </c>
      <c r="G33" s="160">
        <v>47</v>
      </c>
      <c r="H33" s="149">
        <v>56.5</v>
      </c>
      <c r="I33" s="160">
        <v>9758</v>
      </c>
      <c r="J33" s="149">
        <v>10347</v>
      </c>
      <c r="K33" s="160">
        <v>17</v>
      </c>
      <c r="L33" s="149">
        <v>17</v>
      </c>
      <c r="M33" s="160">
        <v>4</v>
      </c>
      <c r="N33" s="149">
        <v>4</v>
      </c>
      <c r="O33" s="160">
        <v>0.1</v>
      </c>
      <c r="P33" s="149">
        <v>0</v>
      </c>
      <c r="Q33" s="160">
        <v>34</v>
      </c>
      <c r="R33" s="149">
        <v>39</v>
      </c>
      <c r="S33" s="160"/>
      <c r="T33" s="149"/>
      <c r="U33" s="160">
        <v>1</v>
      </c>
      <c r="V33" s="149">
        <v>0.1</v>
      </c>
    </row>
    <row r="34" spans="1:22" ht="18" customHeight="1">
      <c r="A34" s="521"/>
      <c r="B34" s="522"/>
      <c r="C34" s="6" t="s">
        <v>248</v>
      </c>
      <c r="D34" s="271" t="s">
        <v>249</v>
      </c>
      <c r="E34" s="163">
        <f>E31+E32-E33</f>
        <v>-39</v>
      </c>
      <c r="F34" s="150">
        <v>30</v>
      </c>
      <c r="G34" s="163">
        <f>G31+G32-G33</f>
        <v>45</v>
      </c>
      <c r="H34" s="150">
        <v>-8.000000000000725</v>
      </c>
      <c r="I34" s="163">
        <f>I31+I32-I33</f>
        <v>0</v>
      </c>
      <c r="J34" s="150">
        <v>0</v>
      </c>
      <c r="K34" s="163">
        <f>K31+K32-K33</f>
        <v>5</v>
      </c>
      <c r="L34" s="150">
        <v>8</v>
      </c>
      <c r="M34" s="163">
        <f>M31+M32-M33</f>
        <v>6</v>
      </c>
      <c r="N34" s="150">
        <f>N31+N32-N33</f>
        <v>-3</v>
      </c>
      <c r="O34" s="163">
        <f>O31+O32-O33</f>
        <v>53</v>
      </c>
      <c r="P34" s="150">
        <v>48</v>
      </c>
      <c r="Q34" s="163">
        <f>Q31+Q32-Q33</f>
        <v>285.4</v>
      </c>
      <c r="R34" s="150">
        <f>R31+R32-R33</f>
        <v>251.3</v>
      </c>
      <c r="S34" s="163">
        <f>S31+S32-S33</f>
        <v>139</v>
      </c>
      <c r="T34" s="150">
        <v>93</v>
      </c>
      <c r="U34" s="163">
        <f>U31+U32-U33</f>
        <v>435</v>
      </c>
      <c r="V34" s="150">
        <f>V31+V32-V33</f>
        <v>355.9</v>
      </c>
    </row>
    <row r="35" spans="1:22" ht="18" customHeight="1">
      <c r="A35" s="521"/>
      <c r="B35" s="594" t="s">
        <v>250</v>
      </c>
      <c r="C35" s="205" t="s">
        <v>251</v>
      </c>
      <c r="D35" s="269" t="s">
        <v>252</v>
      </c>
      <c r="E35" s="166">
        <v>39</v>
      </c>
      <c r="F35" s="151">
        <v>0</v>
      </c>
      <c r="G35" s="166">
        <v>60</v>
      </c>
      <c r="H35" s="151">
        <v>76.4</v>
      </c>
      <c r="I35" s="166">
        <v>0</v>
      </c>
      <c r="J35" s="151">
        <v>0</v>
      </c>
      <c r="K35" s="166">
        <v>0</v>
      </c>
      <c r="L35" s="151">
        <v>0</v>
      </c>
      <c r="M35" s="166">
        <v>176</v>
      </c>
      <c r="N35" s="151">
        <v>1647</v>
      </c>
      <c r="O35" s="166">
        <v>0</v>
      </c>
      <c r="P35" s="151">
        <v>0</v>
      </c>
      <c r="Q35" s="166">
        <v>0.7</v>
      </c>
      <c r="R35" s="151">
        <v>25</v>
      </c>
      <c r="S35" s="166"/>
      <c r="T35" s="151"/>
      <c r="U35" s="166">
        <v>0</v>
      </c>
      <c r="V35" s="151">
        <v>29</v>
      </c>
    </row>
    <row r="36" spans="1:22" ht="18" customHeight="1">
      <c r="A36" s="521"/>
      <c r="B36" s="521"/>
      <c r="C36" s="52" t="s">
        <v>253</v>
      </c>
      <c r="D36" s="270" t="s">
        <v>254</v>
      </c>
      <c r="E36" s="160">
        <v>0</v>
      </c>
      <c r="F36" s="149">
        <v>0</v>
      </c>
      <c r="G36" s="160">
        <v>1656</v>
      </c>
      <c r="H36" s="149">
        <v>82</v>
      </c>
      <c r="I36" s="160">
        <v>0</v>
      </c>
      <c r="J36" s="149">
        <v>0</v>
      </c>
      <c r="K36" s="160">
        <v>0</v>
      </c>
      <c r="L36" s="149">
        <v>0</v>
      </c>
      <c r="M36" s="160">
        <v>175</v>
      </c>
      <c r="N36" s="149">
        <v>1638</v>
      </c>
      <c r="O36" s="160">
        <v>0</v>
      </c>
      <c r="P36" s="149">
        <v>0</v>
      </c>
      <c r="Q36" s="160">
        <v>0</v>
      </c>
      <c r="R36" s="149">
        <v>0</v>
      </c>
      <c r="S36" s="160"/>
      <c r="T36" s="149"/>
      <c r="U36" s="160">
        <v>8</v>
      </c>
      <c r="V36" s="149">
        <v>61</v>
      </c>
    </row>
    <row r="37" spans="1:22" ht="18" customHeight="1">
      <c r="A37" s="521"/>
      <c r="B37" s="521"/>
      <c r="C37" s="52" t="s">
        <v>255</v>
      </c>
      <c r="D37" s="270" t="s">
        <v>256</v>
      </c>
      <c r="E37" s="160">
        <f>E34+E35-E36</f>
        <v>0</v>
      </c>
      <c r="F37" s="149">
        <v>30</v>
      </c>
      <c r="G37" s="160">
        <f>G34+G35-G36</f>
        <v>-1551</v>
      </c>
      <c r="H37" s="149">
        <v>-13.600000000000719</v>
      </c>
      <c r="I37" s="160">
        <f>I34+I35-I36</f>
        <v>0</v>
      </c>
      <c r="J37" s="149">
        <v>0</v>
      </c>
      <c r="K37" s="160">
        <f>K34+K35-K36</f>
        <v>5</v>
      </c>
      <c r="L37" s="149">
        <v>8</v>
      </c>
      <c r="M37" s="160">
        <f>M34+M35-M36</f>
        <v>7</v>
      </c>
      <c r="N37" s="149">
        <f>N34+N35-N36</f>
        <v>6</v>
      </c>
      <c r="O37" s="160">
        <f>O34+O35-O36</f>
        <v>53</v>
      </c>
      <c r="P37" s="149">
        <v>48</v>
      </c>
      <c r="Q37" s="160">
        <f>Q34+Q35-Q36</f>
        <v>286.09999999999997</v>
      </c>
      <c r="R37" s="149">
        <f>R34+R35-R36</f>
        <v>276.3</v>
      </c>
      <c r="S37" s="160">
        <f>S34+S35-S36</f>
        <v>139</v>
      </c>
      <c r="T37" s="149">
        <v>93</v>
      </c>
      <c r="U37" s="160">
        <f>U34+U35-U36</f>
        <v>427</v>
      </c>
      <c r="V37" s="149">
        <f>V34+V35-V36</f>
        <v>323.9</v>
      </c>
    </row>
    <row r="38" spans="1:22" ht="18" customHeight="1">
      <c r="A38" s="521"/>
      <c r="B38" s="521"/>
      <c r="C38" s="52" t="s">
        <v>257</v>
      </c>
      <c r="D38" s="270" t="s">
        <v>258</v>
      </c>
      <c r="E38" s="160">
        <v>0</v>
      </c>
      <c r="F38" s="149">
        <v>0</v>
      </c>
      <c r="G38" s="160">
        <v>0</v>
      </c>
      <c r="H38" s="149">
        <v>0</v>
      </c>
      <c r="I38" s="160">
        <v>0</v>
      </c>
      <c r="J38" s="149">
        <v>0</v>
      </c>
      <c r="K38" s="160">
        <v>0</v>
      </c>
      <c r="L38" s="149">
        <v>0</v>
      </c>
      <c r="M38" s="160">
        <v>0</v>
      </c>
      <c r="N38" s="149">
        <v>0</v>
      </c>
      <c r="O38" s="160">
        <v>0</v>
      </c>
      <c r="P38" s="149">
        <v>0</v>
      </c>
      <c r="Q38" s="160">
        <v>0</v>
      </c>
      <c r="R38" s="149">
        <v>0</v>
      </c>
      <c r="S38" s="160"/>
      <c r="T38" s="149"/>
      <c r="U38" s="160">
        <v>0</v>
      </c>
      <c r="V38" s="149"/>
    </row>
    <row r="39" spans="1:22" ht="18" customHeight="1">
      <c r="A39" s="521"/>
      <c r="B39" s="521"/>
      <c r="C39" s="52" t="s">
        <v>259</v>
      </c>
      <c r="D39" s="270" t="s">
        <v>260</v>
      </c>
      <c r="E39" s="160">
        <v>0</v>
      </c>
      <c r="F39" s="149">
        <v>0</v>
      </c>
      <c r="G39" s="160">
        <v>0</v>
      </c>
      <c r="H39" s="149">
        <v>0</v>
      </c>
      <c r="I39" s="160">
        <v>0</v>
      </c>
      <c r="J39" s="149">
        <v>0</v>
      </c>
      <c r="K39" s="160">
        <v>0</v>
      </c>
      <c r="L39" s="149">
        <v>0</v>
      </c>
      <c r="M39" s="160">
        <v>0</v>
      </c>
      <c r="N39" s="149">
        <v>0</v>
      </c>
      <c r="O39" s="160">
        <v>0</v>
      </c>
      <c r="P39" s="149">
        <v>0</v>
      </c>
      <c r="Q39" s="160">
        <v>0</v>
      </c>
      <c r="R39" s="149">
        <v>0</v>
      </c>
      <c r="S39" s="160"/>
      <c r="T39" s="149"/>
      <c r="U39" s="160">
        <v>0</v>
      </c>
      <c r="V39" s="149"/>
    </row>
    <row r="40" spans="1:22" ht="18" customHeight="1">
      <c r="A40" s="521"/>
      <c r="B40" s="521"/>
      <c r="C40" s="52" t="s">
        <v>261</v>
      </c>
      <c r="D40" s="270" t="s">
        <v>262</v>
      </c>
      <c r="E40" s="160">
        <v>0</v>
      </c>
      <c r="F40" s="149">
        <v>0</v>
      </c>
      <c r="G40" s="160">
        <v>0</v>
      </c>
      <c r="H40" s="149">
        <v>0</v>
      </c>
      <c r="I40" s="160">
        <v>0</v>
      </c>
      <c r="J40" s="149">
        <v>0</v>
      </c>
      <c r="K40" s="160">
        <v>2</v>
      </c>
      <c r="L40" s="149">
        <v>4</v>
      </c>
      <c r="M40" s="160">
        <v>1</v>
      </c>
      <c r="N40" s="149">
        <v>1</v>
      </c>
      <c r="O40" s="160">
        <v>20</v>
      </c>
      <c r="P40" s="149">
        <v>20</v>
      </c>
      <c r="Q40" s="160">
        <v>-27</v>
      </c>
      <c r="R40" s="149">
        <v>50</v>
      </c>
      <c r="S40" s="160">
        <v>11</v>
      </c>
      <c r="T40" s="149">
        <v>7</v>
      </c>
      <c r="U40" s="160">
        <v>161</v>
      </c>
      <c r="V40" s="149">
        <f>111-1</f>
        <v>110</v>
      </c>
    </row>
    <row r="41" spans="1:22" ht="18" customHeight="1">
      <c r="A41" s="521"/>
      <c r="B41" s="521"/>
      <c r="C41" s="217" t="s">
        <v>263</v>
      </c>
      <c r="D41" s="270" t="s">
        <v>264</v>
      </c>
      <c r="E41" s="160">
        <f>E34+E35-E36-E40</f>
        <v>0</v>
      </c>
      <c r="F41" s="149">
        <v>30</v>
      </c>
      <c r="G41" s="160">
        <f>G34+G35-G36-G40</f>
        <v>-1551</v>
      </c>
      <c r="H41" s="149">
        <v>0</v>
      </c>
      <c r="I41" s="160">
        <f>I34+I35-I36-I40</f>
        <v>0</v>
      </c>
      <c r="J41" s="149">
        <v>0</v>
      </c>
      <c r="K41" s="160">
        <f>K34+K35-K36-K40</f>
        <v>3</v>
      </c>
      <c r="L41" s="149">
        <v>4</v>
      </c>
      <c r="M41" s="160">
        <f>M34+M35-M36-M40</f>
        <v>6</v>
      </c>
      <c r="N41" s="149">
        <f>N34+N35-N36-N40</f>
        <v>5</v>
      </c>
      <c r="O41" s="160">
        <f>O34+O35-O36-O40</f>
        <v>33</v>
      </c>
      <c r="P41" s="149">
        <v>28</v>
      </c>
      <c r="Q41" s="160">
        <f>Q34+Q35-Q36-Q40-1</f>
        <v>312.09999999999997</v>
      </c>
      <c r="R41" s="149">
        <f>R34+R35-R36-R40</f>
        <v>226.3</v>
      </c>
      <c r="S41" s="160">
        <f>S34+S35-S36-S40</f>
        <v>128</v>
      </c>
      <c r="T41" s="149">
        <v>86</v>
      </c>
      <c r="U41" s="160">
        <f>U34+U35-U36-U40</f>
        <v>266</v>
      </c>
      <c r="V41" s="149">
        <f>V34+V35-V36-V40</f>
        <v>213.89999999999998</v>
      </c>
    </row>
    <row r="42" spans="1:22" ht="18" customHeight="1">
      <c r="A42" s="521"/>
      <c r="B42" s="521"/>
      <c r="C42" s="595" t="s">
        <v>265</v>
      </c>
      <c r="D42" s="596"/>
      <c r="E42" s="116">
        <f>E37+E38-E39-E40</f>
        <v>0</v>
      </c>
      <c r="F42" s="117">
        <v>0</v>
      </c>
      <c r="G42" s="116">
        <f>G37+G38-G39-G40</f>
        <v>-1551</v>
      </c>
      <c r="H42" s="117">
        <v>-13.600000000000719</v>
      </c>
      <c r="I42" s="116">
        <f>I37+I38-I39-I40</f>
        <v>0</v>
      </c>
      <c r="J42" s="117">
        <v>0</v>
      </c>
      <c r="K42" s="116">
        <v>0</v>
      </c>
      <c r="L42" s="117">
        <v>0</v>
      </c>
      <c r="M42" s="116">
        <v>0</v>
      </c>
      <c r="N42" s="117">
        <v>0</v>
      </c>
      <c r="O42" s="116">
        <v>0</v>
      </c>
      <c r="P42" s="117">
        <v>0</v>
      </c>
      <c r="Q42" s="116">
        <v>0</v>
      </c>
      <c r="R42" s="117">
        <v>0</v>
      </c>
      <c r="S42" s="116">
        <v>0</v>
      </c>
      <c r="T42" s="117">
        <v>0</v>
      </c>
      <c r="U42" s="116">
        <v>0</v>
      </c>
      <c r="V42" s="117">
        <v>0</v>
      </c>
    </row>
    <row r="43" spans="1:22" ht="18" customHeight="1">
      <c r="A43" s="521"/>
      <c r="B43" s="521"/>
      <c r="C43" s="52" t="s">
        <v>266</v>
      </c>
      <c r="D43" s="270" t="s">
        <v>267</v>
      </c>
      <c r="E43" s="160">
        <v>1353</v>
      </c>
      <c r="F43" s="149">
        <v>1363</v>
      </c>
      <c r="G43" s="160">
        <v>4271</v>
      </c>
      <c r="H43" s="149">
        <v>4284.900000000001</v>
      </c>
      <c r="I43" s="160">
        <v>0</v>
      </c>
      <c r="J43" s="149">
        <v>0</v>
      </c>
      <c r="K43" s="453">
        <v>-213</v>
      </c>
      <c r="L43" s="149">
        <v>-216</v>
      </c>
      <c r="M43" s="453">
        <v>-3766</v>
      </c>
      <c r="N43" s="149">
        <f>-3771-1</f>
        <v>-3772</v>
      </c>
      <c r="O43" s="160">
        <v>259</v>
      </c>
      <c r="P43" s="149">
        <v>231</v>
      </c>
      <c r="Q43" s="160">
        <v>-29550</v>
      </c>
      <c r="R43" s="149">
        <f>-29776</f>
        <v>-29776</v>
      </c>
      <c r="S43" s="453">
        <v>364</v>
      </c>
      <c r="T43" s="149">
        <v>277</v>
      </c>
      <c r="U43" s="160">
        <v>1091</v>
      </c>
      <c r="V43" s="149">
        <v>1894</v>
      </c>
    </row>
    <row r="44" spans="1:22" ht="18" customHeight="1">
      <c r="A44" s="522"/>
      <c r="B44" s="522"/>
      <c r="C44" s="6" t="s">
        <v>268</v>
      </c>
      <c r="D44" s="110" t="s">
        <v>269</v>
      </c>
      <c r="E44" s="163">
        <f>E41+E43</f>
        <v>1353</v>
      </c>
      <c r="F44" s="150">
        <v>1392</v>
      </c>
      <c r="G44" s="163">
        <f>G41+G43</f>
        <v>2720</v>
      </c>
      <c r="H44" s="150">
        <v>4271.3</v>
      </c>
      <c r="I44" s="163">
        <f>I41+I43</f>
        <v>0</v>
      </c>
      <c r="J44" s="150">
        <v>0</v>
      </c>
      <c r="K44" s="163">
        <v>-209</v>
      </c>
      <c r="L44" s="454">
        <v>-212</v>
      </c>
      <c r="M44" s="163">
        <f>M41+M43</f>
        <v>-3760</v>
      </c>
      <c r="N44" s="454">
        <f>N41+N43</f>
        <v>-3767</v>
      </c>
      <c r="O44" s="163">
        <f>O41+O43</f>
        <v>292</v>
      </c>
      <c r="P44" s="150">
        <v>259</v>
      </c>
      <c r="Q44" s="163">
        <f>Q41+Q43</f>
        <v>-29237.9</v>
      </c>
      <c r="R44" s="150">
        <v>-29550</v>
      </c>
      <c r="S44" s="163">
        <f>S41+S43</f>
        <v>492</v>
      </c>
      <c r="T44" s="454">
        <v>363</v>
      </c>
      <c r="U44" s="163">
        <f>U41+U43</f>
        <v>1357</v>
      </c>
      <c r="V44" s="150">
        <f>V41+V43</f>
        <v>2107.9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3"/>
    </row>
  </sheetData>
  <sheetProtection/>
  <mergeCells count="16">
    <mergeCell ref="U6:V6"/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M6:N6"/>
    <mergeCell ref="Q6:R6"/>
    <mergeCell ref="A8:A14"/>
    <mergeCell ref="B9:B14"/>
    <mergeCell ref="G6:H6"/>
    <mergeCell ref="K6:L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51" r:id="rId1"/>
  <headerFooter alignWithMargins="0">
    <oddHeader>&amp;R&amp;"明朝,斜体"&amp;9指定都市－5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22" sqref="I22"/>
    </sheetView>
  </sheetViews>
  <sheetFormatPr defaultColWidth="8.796875" defaultRowHeight="14.25"/>
  <cols>
    <col min="1" max="2" width="3.59765625" style="466" customWidth="1"/>
    <col min="3" max="3" width="21.3984375" style="466" customWidth="1"/>
    <col min="4" max="4" width="20" style="466" customWidth="1"/>
    <col min="5" max="22" width="12.59765625" style="466" customWidth="1"/>
    <col min="23" max="16384" width="9" style="466" customWidth="1"/>
  </cols>
  <sheetData>
    <row r="1" spans="1:4" ht="33.75" customHeight="1">
      <c r="A1" s="467" t="s">
        <v>0</v>
      </c>
      <c r="B1" s="467"/>
      <c r="C1" s="468" t="s">
        <v>307</v>
      </c>
      <c r="D1" s="469"/>
    </row>
    <row r="3" spans="1:20" ht="15" customHeight="1">
      <c r="A3" s="470" t="s">
        <v>209</v>
      </c>
      <c r="B3" s="470"/>
      <c r="C3" s="470"/>
      <c r="D3" s="470"/>
      <c r="E3" s="470"/>
      <c r="F3" s="470"/>
      <c r="I3" s="470"/>
      <c r="J3" s="470"/>
      <c r="O3" s="470"/>
      <c r="P3" s="470"/>
      <c r="S3" s="470"/>
      <c r="T3" s="470"/>
    </row>
    <row r="4" spans="1:20" ht="15" customHeight="1">
      <c r="A4" s="470"/>
      <c r="B4" s="470"/>
      <c r="C4" s="470"/>
      <c r="D4" s="470"/>
      <c r="E4" s="470"/>
      <c r="F4" s="470"/>
      <c r="I4" s="470"/>
      <c r="J4" s="470"/>
      <c r="O4" s="470"/>
      <c r="P4" s="470"/>
      <c r="S4" s="470"/>
      <c r="T4" s="470"/>
    </row>
    <row r="5" spans="1:22" ht="15" customHeight="1">
      <c r="A5" s="471"/>
      <c r="B5" s="471" t="s">
        <v>285</v>
      </c>
      <c r="C5" s="471"/>
      <c r="D5" s="471"/>
      <c r="H5" s="472"/>
      <c r="L5" s="472"/>
      <c r="N5" s="472"/>
      <c r="R5" s="472"/>
      <c r="V5" s="472" t="s">
        <v>210</v>
      </c>
    </row>
    <row r="6" spans="1:22" ht="15" customHeight="1">
      <c r="A6" s="473"/>
      <c r="B6" s="474"/>
      <c r="C6" s="474"/>
      <c r="D6" s="474"/>
      <c r="E6" s="603" t="s">
        <v>308</v>
      </c>
      <c r="F6" s="604"/>
      <c r="G6" s="603" t="s">
        <v>310</v>
      </c>
      <c r="H6" s="604"/>
      <c r="I6" s="475" t="s">
        <v>311</v>
      </c>
      <c r="J6" s="476"/>
      <c r="K6" s="603" t="s">
        <v>312</v>
      </c>
      <c r="L6" s="604"/>
      <c r="M6" s="603" t="s">
        <v>313</v>
      </c>
      <c r="N6" s="604"/>
      <c r="O6" s="475" t="s">
        <v>314</v>
      </c>
      <c r="P6" s="476"/>
      <c r="Q6" s="603" t="s">
        <v>315</v>
      </c>
      <c r="R6" s="604"/>
      <c r="S6" s="475" t="s">
        <v>317</v>
      </c>
      <c r="T6" s="476"/>
      <c r="U6" s="603" t="s">
        <v>316</v>
      </c>
      <c r="V6" s="604"/>
    </row>
    <row r="7" spans="1:22" ht="15" customHeight="1">
      <c r="A7" s="477"/>
      <c r="B7" s="478"/>
      <c r="C7" s="478"/>
      <c r="D7" s="478"/>
      <c r="E7" s="479" t="s">
        <v>284</v>
      </c>
      <c r="F7" s="480" t="s">
        <v>1</v>
      </c>
      <c r="G7" s="479" t="s">
        <v>284</v>
      </c>
      <c r="H7" s="480" t="s">
        <v>1</v>
      </c>
      <c r="I7" s="479" t="s">
        <v>284</v>
      </c>
      <c r="J7" s="480" t="s">
        <v>1</v>
      </c>
      <c r="K7" s="479" t="s">
        <v>284</v>
      </c>
      <c r="L7" s="480" t="s">
        <v>1</v>
      </c>
      <c r="M7" s="479" t="s">
        <v>284</v>
      </c>
      <c r="N7" s="480" t="s">
        <v>1</v>
      </c>
      <c r="O7" s="479" t="s">
        <v>284</v>
      </c>
      <c r="P7" s="480" t="s">
        <v>1</v>
      </c>
      <c r="Q7" s="479" t="s">
        <v>284</v>
      </c>
      <c r="R7" s="480" t="s">
        <v>1</v>
      </c>
      <c r="S7" s="479" t="s">
        <v>284</v>
      </c>
      <c r="T7" s="480" t="s">
        <v>1</v>
      </c>
      <c r="U7" s="479" t="s">
        <v>284</v>
      </c>
      <c r="V7" s="508" t="s">
        <v>1</v>
      </c>
    </row>
    <row r="8" spans="1:22" ht="18" customHeight="1">
      <c r="A8" s="597" t="s">
        <v>211</v>
      </c>
      <c r="B8" s="481" t="s">
        <v>212</v>
      </c>
      <c r="C8" s="482"/>
      <c r="D8" s="482"/>
      <c r="E8" s="483">
        <v>1</v>
      </c>
      <c r="F8" s="484">
        <v>1</v>
      </c>
      <c r="G8" s="483">
        <v>1</v>
      </c>
      <c r="H8" s="485">
        <v>1</v>
      </c>
      <c r="I8" s="483">
        <v>2</v>
      </c>
      <c r="J8" s="484">
        <v>2</v>
      </c>
      <c r="K8" s="483">
        <v>59</v>
      </c>
      <c r="L8" s="485">
        <v>59</v>
      </c>
      <c r="M8" s="483">
        <v>11</v>
      </c>
      <c r="N8" s="485">
        <v>11</v>
      </c>
      <c r="O8" s="483">
        <v>24</v>
      </c>
      <c r="P8" s="484">
        <v>24</v>
      </c>
      <c r="Q8" s="483">
        <v>19</v>
      </c>
      <c r="R8" s="485">
        <v>19</v>
      </c>
      <c r="S8" s="483">
        <v>2</v>
      </c>
      <c r="T8" s="484">
        <v>2</v>
      </c>
      <c r="U8" s="483">
        <v>1</v>
      </c>
      <c r="V8" s="485">
        <v>1</v>
      </c>
    </row>
    <row r="9" spans="1:22" ht="18" customHeight="1">
      <c r="A9" s="598"/>
      <c r="B9" s="597" t="s">
        <v>213</v>
      </c>
      <c r="C9" s="455" t="s">
        <v>214</v>
      </c>
      <c r="D9" s="486"/>
      <c r="E9" s="487">
        <v>20</v>
      </c>
      <c r="F9" s="488">
        <v>20</v>
      </c>
      <c r="G9" s="487">
        <v>50</v>
      </c>
      <c r="H9" s="489">
        <v>50</v>
      </c>
      <c r="I9" s="487">
        <v>316662</v>
      </c>
      <c r="J9" s="488">
        <v>316162</v>
      </c>
      <c r="K9" s="487">
        <v>1063</v>
      </c>
      <c r="L9" s="489">
        <v>1063</v>
      </c>
      <c r="M9" s="487">
        <v>3000</v>
      </c>
      <c r="N9" s="489">
        <v>3000</v>
      </c>
      <c r="O9" s="487">
        <v>1500</v>
      </c>
      <c r="P9" s="488">
        <v>1500</v>
      </c>
      <c r="Q9" s="487">
        <v>100</v>
      </c>
      <c r="R9" s="489">
        <v>100</v>
      </c>
      <c r="S9" s="487">
        <v>630</v>
      </c>
      <c r="T9" s="488">
        <v>630</v>
      </c>
      <c r="U9" s="487">
        <v>105</v>
      </c>
      <c r="V9" s="489">
        <v>105</v>
      </c>
    </row>
    <row r="10" spans="1:22" ht="18" customHeight="1">
      <c r="A10" s="598"/>
      <c r="B10" s="598"/>
      <c r="C10" s="457" t="s">
        <v>215</v>
      </c>
      <c r="D10" s="490"/>
      <c r="E10" s="491">
        <v>20</v>
      </c>
      <c r="F10" s="492">
        <v>20</v>
      </c>
      <c r="G10" s="491">
        <v>50</v>
      </c>
      <c r="H10" s="493">
        <v>50</v>
      </c>
      <c r="I10" s="491">
        <v>158331</v>
      </c>
      <c r="J10" s="492">
        <v>158081</v>
      </c>
      <c r="K10" s="491">
        <v>602</v>
      </c>
      <c r="L10" s="493">
        <v>602</v>
      </c>
      <c r="M10" s="491">
        <v>1900</v>
      </c>
      <c r="N10" s="493">
        <v>1900</v>
      </c>
      <c r="O10" s="491">
        <v>788</v>
      </c>
      <c r="P10" s="492">
        <v>788</v>
      </c>
      <c r="Q10" s="491">
        <v>77</v>
      </c>
      <c r="R10" s="493">
        <v>77</v>
      </c>
      <c r="S10" s="491">
        <v>600</v>
      </c>
      <c r="T10" s="492">
        <v>600</v>
      </c>
      <c r="U10" s="491">
        <v>105</v>
      </c>
      <c r="V10" s="493">
        <v>105</v>
      </c>
    </row>
    <row r="11" spans="1:22" ht="18" customHeight="1">
      <c r="A11" s="598"/>
      <c r="B11" s="598"/>
      <c r="C11" s="457" t="s">
        <v>216</v>
      </c>
      <c r="D11" s="490"/>
      <c r="E11" s="491">
        <v>0</v>
      </c>
      <c r="F11" s="492">
        <v>0</v>
      </c>
      <c r="G11" s="491">
        <v>0</v>
      </c>
      <c r="H11" s="493">
        <v>0</v>
      </c>
      <c r="I11" s="491">
        <v>158331</v>
      </c>
      <c r="J11" s="492">
        <v>158081</v>
      </c>
      <c r="K11" s="491">
        <v>0</v>
      </c>
      <c r="L11" s="493">
        <v>0</v>
      </c>
      <c r="M11" s="491">
        <v>0</v>
      </c>
      <c r="N11" s="493" t="s">
        <v>309</v>
      </c>
      <c r="O11" s="491">
        <v>0</v>
      </c>
      <c r="P11" s="492">
        <v>0</v>
      </c>
      <c r="Q11" s="491">
        <v>13</v>
      </c>
      <c r="R11" s="493">
        <v>13</v>
      </c>
      <c r="S11" s="491"/>
      <c r="T11" s="492"/>
      <c r="U11" s="491">
        <v>0</v>
      </c>
      <c r="V11" s="493">
        <v>0</v>
      </c>
    </row>
    <row r="12" spans="1:22" ht="18" customHeight="1">
      <c r="A12" s="598"/>
      <c r="B12" s="598"/>
      <c r="C12" s="457" t="s">
        <v>217</v>
      </c>
      <c r="D12" s="490"/>
      <c r="E12" s="491">
        <v>0</v>
      </c>
      <c r="F12" s="492">
        <v>0</v>
      </c>
      <c r="G12" s="491">
        <v>0</v>
      </c>
      <c r="H12" s="493">
        <v>0</v>
      </c>
      <c r="I12" s="491">
        <v>0</v>
      </c>
      <c r="J12" s="492">
        <v>0</v>
      </c>
      <c r="K12" s="491">
        <v>461</v>
      </c>
      <c r="L12" s="493">
        <v>461</v>
      </c>
      <c r="M12" s="491">
        <v>1100</v>
      </c>
      <c r="N12" s="493">
        <v>1100</v>
      </c>
      <c r="O12" s="491">
        <v>713</v>
      </c>
      <c r="P12" s="492">
        <v>713</v>
      </c>
      <c r="Q12" s="491">
        <v>10</v>
      </c>
      <c r="R12" s="493">
        <v>10</v>
      </c>
      <c r="S12" s="491">
        <v>30</v>
      </c>
      <c r="T12" s="492">
        <v>30</v>
      </c>
      <c r="U12" s="491">
        <v>0</v>
      </c>
      <c r="V12" s="493">
        <v>0</v>
      </c>
    </row>
    <row r="13" spans="1:22" ht="18" customHeight="1">
      <c r="A13" s="598"/>
      <c r="B13" s="598"/>
      <c r="C13" s="457" t="s">
        <v>218</v>
      </c>
      <c r="D13" s="490"/>
      <c r="E13" s="491">
        <v>0</v>
      </c>
      <c r="F13" s="492">
        <v>0</v>
      </c>
      <c r="G13" s="491">
        <v>0</v>
      </c>
      <c r="H13" s="493">
        <v>0</v>
      </c>
      <c r="I13" s="491">
        <v>0</v>
      </c>
      <c r="J13" s="492">
        <v>0</v>
      </c>
      <c r="K13" s="491">
        <v>0</v>
      </c>
      <c r="L13" s="493">
        <v>0</v>
      </c>
      <c r="M13" s="491">
        <v>0</v>
      </c>
      <c r="N13" s="493">
        <v>0</v>
      </c>
      <c r="O13" s="491">
        <v>0</v>
      </c>
      <c r="P13" s="492">
        <v>0</v>
      </c>
      <c r="Q13" s="491">
        <v>0</v>
      </c>
      <c r="R13" s="493">
        <v>0</v>
      </c>
      <c r="S13" s="491"/>
      <c r="T13" s="492"/>
      <c r="U13" s="491">
        <v>0</v>
      </c>
      <c r="V13" s="493">
        <v>0</v>
      </c>
    </row>
    <row r="14" spans="1:22" ht="18" customHeight="1">
      <c r="A14" s="599"/>
      <c r="B14" s="599"/>
      <c r="C14" s="494" t="s">
        <v>79</v>
      </c>
      <c r="D14" s="495"/>
      <c r="E14" s="496">
        <v>0</v>
      </c>
      <c r="F14" s="497">
        <v>0</v>
      </c>
      <c r="G14" s="496">
        <v>0</v>
      </c>
      <c r="H14" s="498">
        <v>0</v>
      </c>
      <c r="I14" s="496">
        <v>0</v>
      </c>
      <c r="J14" s="497">
        <v>0</v>
      </c>
      <c r="K14" s="496">
        <v>0</v>
      </c>
      <c r="L14" s="498">
        <v>0</v>
      </c>
      <c r="M14" s="496">
        <v>0</v>
      </c>
      <c r="N14" s="498">
        <v>0</v>
      </c>
      <c r="O14" s="496">
        <v>0</v>
      </c>
      <c r="P14" s="497">
        <v>0</v>
      </c>
      <c r="Q14" s="496">
        <v>0</v>
      </c>
      <c r="R14" s="498">
        <v>0</v>
      </c>
      <c r="S14" s="496"/>
      <c r="T14" s="497"/>
      <c r="U14" s="496">
        <v>0</v>
      </c>
      <c r="V14" s="498">
        <v>0</v>
      </c>
    </row>
    <row r="15" spans="1:22" ht="18" customHeight="1">
      <c r="A15" s="602" t="s">
        <v>219</v>
      </c>
      <c r="B15" s="597" t="s">
        <v>220</v>
      </c>
      <c r="C15" s="455" t="s">
        <v>221</v>
      </c>
      <c r="D15" s="486"/>
      <c r="E15" s="438">
        <v>42977</v>
      </c>
      <c r="F15" s="499">
        <v>47802</v>
      </c>
      <c r="G15" s="438">
        <v>4733</v>
      </c>
      <c r="H15" s="441">
        <v>6366.1</v>
      </c>
      <c r="I15" s="438">
        <v>6998</v>
      </c>
      <c r="J15" s="499">
        <v>7561</v>
      </c>
      <c r="K15" s="438">
        <v>60</v>
      </c>
      <c r="L15" s="441">
        <v>59</v>
      </c>
      <c r="M15" s="438">
        <v>660</v>
      </c>
      <c r="N15" s="441">
        <v>835</v>
      </c>
      <c r="O15" s="438">
        <v>830</v>
      </c>
      <c r="P15" s="499">
        <v>712</v>
      </c>
      <c r="Q15" s="438">
        <v>2030</v>
      </c>
      <c r="R15" s="441">
        <v>1557</v>
      </c>
      <c r="S15" s="438">
        <v>1656</v>
      </c>
      <c r="T15" s="499">
        <v>1600</v>
      </c>
      <c r="U15" s="438">
        <v>3144</v>
      </c>
      <c r="V15" s="441">
        <v>4411</v>
      </c>
    </row>
    <row r="16" spans="1:22" ht="18" customHeight="1">
      <c r="A16" s="598"/>
      <c r="B16" s="598"/>
      <c r="C16" s="457" t="s">
        <v>222</v>
      </c>
      <c r="D16" s="490"/>
      <c r="E16" s="355">
        <v>22</v>
      </c>
      <c r="F16" s="500">
        <v>22</v>
      </c>
      <c r="G16" s="355">
        <v>21289</v>
      </c>
      <c r="H16" s="402">
        <v>23382.5</v>
      </c>
      <c r="I16" s="355">
        <v>1668453</v>
      </c>
      <c r="J16" s="500">
        <v>1665694</v>
      </c>
      <c r="K16" s="355">
        <v>3192</v>
      </c>
      <c r="L16" s="402">
        <v>3272</v>
      </c>
      <c r="M16" s="355">
        <v>503</v>
      </c>
      <c r="N16" s="402">
        <v>550</v>
      </c>
      <c r="O16" s="355">
        <v>1669</v>
      </c>
      <c r="P16" s="500">
        <v>1763</v>
      </c>
      <c r="Q16" s="355">
        <v>3054</v>
      </c>
      <c r="R16" s="402">
        <v>3309</v>
      </c>
      <c r="S16" s="355">
        <v>57</v>
      </c>
      <c r="T16" s="500">
        <v>56</v>
      </c>
      <c r="U16" s="355">
        <v>9191</v>
      </c>
      <c r="V16" s="402">
        <v>7374</v>
      </c>
    </row>
    <row r="17" spans="1:22" ht="18" customHeight="1">
      <c r="A17" s="598"/>
      <c r="B17" s="598"/>
      <c r="C17" s="457" t="s">
        <v>223</v>
      </c>
      <c r="D17" s="490"/>
      <c r="E17" s="355">
        <v>0</v>
      </c>
      <c r="F17" s="500">
        <v>0</v>
      </c>
      <c r="G17" s="355">
        <v>0</v>
      </c>
      <c r="H17" s="402">
        <v>0</v>
      </c>
      <c r="I17" s="355">
        <v>1021</v>
      </c>
      <c r="J17" s="500">
        <v>1056</v>
      </c>
      <c r="K17" s="355">
        <v>0</v>
      </c>
      <c r="L17" s="402">
        <v>0</v>
      </c>
      <c r="M17" s="355">
        <v>0</v>
      </c>
      <c r="N17" s="402">
        <v>0</v>
      </c>
      <c r="O17" s="355">
        <v>0</v>
      </c>
      <c r="P17" s="500">
        <v>0</v>
      </c>
      <c r="Q17" s="355">
        <v>0</v>
      </c>
      <c r="R17" s="402">
        <v>0</v>
      </c>
      <c r="S17" s="355"/>
      <c r="T17" s="500"/>
      <c r="U17" s="355">
        <v>0</v>
      </c>
      <c r="V17" s="402">
        <v>0</v>
      </c>
    </row>
    <row r="18" spans="1:22" ht="18" customHeight="1">
      <c r="A18" s="598"/>
      <c r="B18" s="599"/>
      <c r="C18" s="494" t="s">
        <v>224</v>
      </c>
      <c r="D18" s="495"/>
      <c r="E18" s="444">
        <v>42999</v>
      </c>
      <c r="F18" s="420">
        <v>47824</v>
      </c>
      <c r="G18" s="444">
        <v>26022</v>
      </c>
      <c r="H18" s="420">
        <v>29748.6</v>
      </c>
      <c r="I18" s="444">
        <f>1676472+1</f>
        <v>1676473</v>
      </c>
      <c r="J18" s="420">
        <v>1674311</v>
      </c>
      <c r="K18" s="444">
        <v>3252</v>
      </c>
      <c r="L18" s="420">
        <v>3331</v>
      </c>
      <c r="M18" s="444">
        <f>SUM(M15:M17)</f>
        <v>1163</v>
      </c>
      <c r="N18" s="420">
        <v>1385</v>
      </c>
      <c r="O18" s="444">
        <v>2499</v>
      </c>
      <c r="P18" s="420">
        <v>2475</v>
      </c>
      <c r="Q18" s="444">
        <f>SUM(Q15:Q17)</f>
        <v>5084</v>
      </c>
      <c r="R18" s="420">
        <v>4866</v>
      </c>
      <c r="S18" s="444">
        <v>1713</v>
      </c>
      <c r="T18" s="420">
        <v>1656</v>
      </c>
      <c r="U18" s="444">
        <f>SUM(U15:U17)</f>
        <v>12335</v>
      </c>
      <c r="V18" s="420">
        <f>SUM(V15:V17)</f>
        <v>11785</v>
      </c>
    </row>
    <row r="19" spans="1:22" ht="18" customHeight="1">
      <c r="A19" s="598"/>
      <c r="B19" s="597" t="s">
        <v>225</v>
      </c>
      <c r="C19" s="455" t="s">
        <v>226</v>
      </c>
      <c r="D19" s="486"/>
      <c r="E19" s="440">
        <v>16703</v>
      </c>
      <c r="F19" s="441">
        <v>9654</v>
      </c>
      <c r="G19" s="440">
        <v>10428</v>
      </c>
      <c r="H19" s="441">
        <v>12922.6</v>
      </c>
      <c r="I19" s="440">
        <v>83976</v>
      </c>
      <c r="J19" s="441">
        <v>89563</v>
      </c>
      <c r="K19" s="440">
        <v>1729</v>
      </c>
      <c r="L19" s="441">
        <v>1351</v>
      </c>
      <c r="M19" s="440">
        <v>127</v>
      </c>
      <c r="N19" s="441">
        <v>353</v>
      </c>
      <c r="O19" s="440">
        <v>124</v>
      </c>
      <c r="P19" s="441">
        <v>124</v>
      </c>
      <c r="Q19" s="440">
        <v>724</v>
      </c>
      <c r="R19" s="441">
        <v>680</v>
      </c>
      <c r="S19" s="440">
        <v>581</v>
      </c>
      <c r="T19" s="441">
        <v>526</v>
      </c>
      <c r="U19" s="440">
        <v>5158</v>
      </c>
      <c r="V19" s="441">
        <v>4845</v>
      </c>
    </row>
    <row r="20" spans="1:22" ht="18" customHeight="1">
      <c r="A20" s="598"/>
      <c r="B20" s="598"/>
      <c r="C20" s="457" t="s">
        <v>227</v>
      </c>
      <c r="D20" s="490"/>
      <c r="E20" s="353">
        <v>24923</v>
      </c>
      <c r="F20" s="402">
        <v>36758</v>
      </c>
      <c r="G20" s="353">
        <v>12823</v>
      </c>
      <c r="H20" s="402">
        <v>12504.8</v>
      </c>
      <c r="I20" s="353">
        <v>736680</v>
      </c>
      <c r="J20" s="402">
        <v>769758</v>
      </c>
      <c r="K20" s="353">
        <v>670</v>
      </c>
      <c r="L20" s="402">
        <v>1130</v>
      </c>
      <c r="M20" s="353">
        <v>1797</v>
      </c>
      <c r="N20" s="402">
        <v>1798</v>
      </c>
      <c r="O20" s="353">
        <v>584</v>
      </c>
      <c r="P20" s="402">
        <v>593</v>
      </c>
      <c r="Q20" s="353">
        <v>958</v>
      </c>
      <c r="R20" s="402">
        <v>1096</v>
      </c>
      <c r="S20" s="353">
        <v>10</v>
      </c>
      <c r="T20" s="402">
        <v>137</v>
      </c>
      <c r="U20" s="353">
        <v>4294</v>
      </c>
      <c r="V20" s="402">
        <f>4314-1</f>
        <v>4313</v>
      </c>
    </row>
    <row r="21" spans="1:22" ht="18" customHeight="1">
      <c r="A21" s="598"/>
      <c r="B21" s="598"/>
      <c r="C21" s="457" t="s">
        <v>228</v>
      </c>
      <c r="D21" s="490"/>
      <c r="E21" s="353">
        <v>0</v>
      </c>
      <c r="F21" s="402">
        <v>0</v>
      </c>
      <c r="G21" s="353">
        <v>0</v>
      </c>
      <c r="H21" s="402">
        <v>0</v>
      </c>
      <c r="I21" s="353">
        <v>539154</v>
      </c>
      <c r="J21" s="402">
        <v>498829</v>
      </c>
      <c r="K21" s="353">
        <v>0</v>
      </c>
      <c r="L21" s="402">
        <v>0</v>
      </c>
      <c r="M21" s="353">
        <v>0</v>
      </c>
      <c r="N21" s="402">
        <v>0</v>
      </c>
      <c r="O21" s="353">
        <v>0</v>
      </c>
      <c r="P21" s="402">
        <v>0</v>
      </c>
      <c r="Q21" s="353">
        <v>0</v>
      </c>
      <c r="R21" s="402">
        <v>0</v>
      </c>
      <c r="S21" s="353"/>
      <c r="T21" s="402"/>
      <c r="U21" s="353">
        <v>0</v>
      </c>
      <c r="V21" s="402">
        <v>0</v>
      </c>
    </row>
    <row r="22" spans="1:22" ht="18" customHeight="1">
      <c r="A22" s="598"/>
      <c r="B22" s="599"/>
      <c r="C22" s="459" t="s">
        <v>229</v>
      </c>
      <c r="D22" s="501"/>
      <c r="E22" s="444">
        <v>41626</v>
      </c>
      <c r="F22" s="446">
        <v>46412</v>
      </c>
      <c r="G22" s="444">
        <v>23251</v>
      </c>
      <c r="H22" s="446">
        <v>25427.4</v>
      </c>
      <c r="I22" s="444">
        <f>1359810+1</f>
        <v>1359811</v>
      </c>
      <c r="J22" s="446">
        <v>1358149</v>
      </c>
      <c r="K22" s="444">
        <v>2398</v>
      </c>
      <c r="L22" s="446">
        <v>2481</v>
      </c>
      <c r="M22" s="444">
        <v>1924</v>
      </c>
      <c r="N22" s="446">
        <v>2151</v>
      </c>
      <c r="O22" s="444">
        <v>708</v>
      </c>
      <c r="P22" s="446">
        <v>716</v>
      </c>
      <c r="Q22" s="444">
        <v>1682</v>
      </c>
      <c r="R22" s="446">
        <v>1776</v>
      </c>
      <c r="S22" s="444">
        <v>591</v>
      </c>
      <c r="T22" s="446">
        <v>662</v>
      </c>
      <c r="U22" s="444">
        <f>SUM(U19:U21)</f>
        <v>9452</v>
      </c>
      <c r="V22" s="446">
        <f>SUM(V19:V21)</f>
        <v>9158</v>
      </c>
    </row>
    <row r="23" spans="1:22" ht="18" customHeight="1">
      <c r="A23" s="598"/>
      <c r="B23" s="597" t="s">
        <v>230</v>
      </c>
      <c r="C23" s="455" t="s">
        <v>231</v>
      </c>
      <c r="D23" s="486"/>
      <c r="E23" s="440">
        <v>20</v>
      </c>
      <c r="F23" s="441">
        <v>20</v>
      </c>
      <c r="G23" s="440">
        <v>50</v>
      </c>
      <c r="H23" s="441">
        <v>50</v>
      </c>
      <c r="I23" s="440">
        <v>316662</v>
      </c>
      <c r="J23" s="441">
        <v>316162</v>
      </c>
      <c r="K23" s="440">
        <v>1063</v>
      </c>
      <c r="L23" s="441">
        <v>1063</v>
      </c>
      <c r="M23" s="440">
        <v>3000</v>
      </c>
      <c r="N23" s="441">
        <v>3000</v>
      </c>
      <c r="O23" s="440">
        <v>1500</v>
      </c>
      <c r="P23" s="441">
        <v>1500</v>
      </c>
      <c r="Q23" s="440">
        <v>100</v>
      </c>
      <c r="R23" s="441">
        <v>100</v>
      </c>
      <c r="S23" s="440">
        <v>315</v>
      </c>
      <c r="T23" s="441">
        <v>315</v>
      </c>
      <c r="U23" s="440">
        <v>100</v>
      </c>
      <c r="V23" s="441">
        <v>100</v>
      </c>
    </row>
    <row r="24" spans="1:22" ht="18" customHeight="1">
      <c r="A24" s="598"/>
      <c r="B24" s="598"/>
      <c r="C24" s="457" t="s">
        <v>232</v>
      </c>
      <c r="D24" s="490"/>
      <c r="E24" s="353">
        <v>0</v>
      </c>
      <c r="F24" s="402">
        <v>0</v>
      </c>
      <c r="G24" s="353">
        <v>2721</v>
      </c>
      <c r="H24" s="402">
        <v>4271.3</v>
      </c>
      <c r="I24" s="353">
        <v>0</v>
      </c>
      <c r="J24" s="402">
        <v>0</v>
      </c>
      <c r="K24" s="353">
        <v>-209</v>
      </c>
      <c r="L24" s="402">
        <v>-213</v>
      </c>
      <c r="M24" s="353">
        <v>-3761</v>
      </c>
      <c r="N24" s="402">
        <v>-3766</v>
      </c>
      <c r="O24" s="353">
        <v>292</v>
      </c>
      <c r="P24" s="402">
        <v>259</v>
      </c>
      <c r="Q24" s="353">
        <v>-29238</v>
      </c>
      <c r="R24" s="402">
        <v>-29550</v>
      </c>
      <c r="S24" s="353">
        <v>492</v>
      </c>
      <c r="T24" s="402">
        <v>364</v>
      </c>
      <c r="U24" s="353">
        <f>2757</f>
        <v>2757</v>
      </c>
      <c r="V24" s="402">
        <f>2501+1</f>
        <v>2502</v>
      </c>
    </row>
    <row r="25" spans="1:22" ht="18" customHeight="1">
      <c r="A25" s="598"/>
      <c r="B25" s="598"/>
      <c r="C25" s="457" t="s">
        <v>233</v>
      </c>
      <c r="D25" s="490"/>
      <c r="E25" s="353">
        <v>1353</v>
      </c>
      <c r="F25" s="402">
        <v>1392</v>
      </c>
      <c r="G25" s="353">
        <v>0</v>
      </c>
      <c r="H25" s="402">
        <v>0</v>
      </c>
      <c r="I25" s="353">
        <v>0</v>
      </c>
      <c r="J25" s="402">
        <v>0</v>
      </c>
      <c r="K25" s="353">
        <v>0</v>
      </c>
      <c r="L25" s="402">
        <v>0</v>
      </c>
      <c r="M25" s="353">
        <v>0</v>
      </c>
      <c r="N25" s="402">
        <v>0</v>
      </c>
      <c r="O25" s="353">
        <v>0</v>
      </c>
      <c r="P25" s="402">
        <v>0</v>
      </c>
      <c r="Q25" s="353">
        <v>32540</v>
      </c>
      <c r="R25" s="402">
        <v>32540</v>
      </c>
      <c r="S25" s="353">
        <v>315</v>
      </c>
      <c r="T25" s="402">
        <v>315</v>
      </c>
      <c r="U25" s="353">
        <v>25</v>
      </c>
      <c r="V25" s="402">
        <v>25</v>
      </c>
    </row>
    <row r="26" spans="1:22" ht="18" customHeight="1">
      <c r="A26" s="598"/>
      <c r="B26" s="599"/>
      <c r="C26" s="502" t="s">
        <v>234</v>
      </c>
      <c r="D26" s="503"/>
      <c r="E26" s="419">
        <v>1373</v>
      </c>
      <c r="F26" s="446">
        <v>1412</v>
      </c>
      <c r="G26" s="419">
        <v>2771</v>
      </c>
      <c r="H26" s="446">
        <v>4321.3</v>
      </c>
      <c r="I26" s="504">
        <v>316662</v>
      </c>
      <c r="J26" s="446">
        <v>316162</v>
      </c>
      <c r="K26" s="419">
        <v>854</v>
      </c>
      <c r="L26" s="446">
        <v>850</v>
      </c>
      <c r="M26" s="419">
        <v>-761</v>
      </c>
      <c r="N26" s="446">
        <v>-766</v>
      </c>
      <c r="O26" s="504">
        <v>1792</v>
      </c>
      <c r="P26" s="446">
        <v>1759</v>
      </c>
      <c r="Q26" s="419">
        <v>3402</v>
      </c>
      <c r="R26" s="446">
        <v>3090</v>
      </c>
      <c r="S26" s="504">
        <v>1122</v>
      </c>
      <c r="T26" s="446">
        <v>994</v>
      </c>
      <c r="U26" s="419">
        <f>SUM(U23:U25)</f>
        <v>2882</v>
      </c>
      <c r="V26" s="446">
        <f>SUM(V23:V25)</f>
        <v>2627</v>
      </c>
    </row>
    <row r="27" spans="1:22" ht="18" customHeight="1">
      <c r="A27" s="599"/>
      <c r="B27" s="494" t="s">
        <v>235</v>
      </c>
      <c r="C27" s="495"/>
      <c r="D27" s="495"/>
      <c r="E27" s="505">
        <v>42999</v>
      </c>
      <c r="F27" s="446">
        <v>47824</v>
      </c>
      <c r="G27" s="444">
        <v>26022</v>
      </c>
      <c r="H27" s="446">
        <v>29748.7</v>
      </c>
      <c r="I27" s="505">
        <f>1676472+1</f>
        <v>1676473</v>
      </c>
      <c r="J27" s="446">
        <v>1674311</v>
      </c>
      <c r="K27" s="444">
        <v>3252</v>
      </c>
      <c r="L27" s="446">
        <v>3331</v>
      </c>
      <c r="M27" s="444">
        <v>1163</v>
      </c>
      <c r="N27" s="446">
        <v>1386</v>
      </c>
      <c r="O27" s="505">
        <v>2500</v>
      </c>
      <c r="P27" s="446">
        <v>2475</v>
      </c>
      <c r="Q27" s="444">
        <v>5084</v>
      </c>
      <c r="R27" s="446">
        <v>4866</v>
      </c>
      <c r="S27" s="505">
        <v>1713</v>
      </c>
      <c r="T27" s="446">
        <v>1656</v>
      </c>
      <c r="U27" s="444">
        <f>SUM(U22,U26)</f>
        <v>12334</v>
      </c>
      <c r="V27" s="446">
        <f>SUM(V22,V26)</f>
        <v>11785</v>
      </c>
    </row>
    <row r="28" spans="1:22" ht="18" customHeight="1">
      <c r="A28" s="597" t="s">
        <v>236</v>
      </c>
      <c r="B28" s="597" t="s">
        <v>237</v>
      </c>
      <c r="C28" s="455" t="s">
        <v>238</v>
      </c>
      <c r="D28" s="456" t="s">
        <v>37</v>
      </c>
      <c r="E28" s="440">
        <v>1788</v>
      </c>
      <c r="F28" s="441">
        <v>17523</v>
      </c>
      <c r="G28" s="440">
        <v>11947</v>
      </c>
      <c r="H28" s="441">
        <v>11909.4</v>
      </c>
      <c r="I28" s="440">
        <v>68541</v>
      </c>
      <c r="J28" s="441">
        <v>65546</v>
      </c>
      <c r="K28" s="440">
        <v>225</v>
      </c>
      <c r="L28" s="441">
        <v>226</v>
      </c>
      <c r="M28" s="440">
        <v>666</v>
      </c>
      <c r="N28" s="441">
        <v>642</v>
      </c>
      <c r="O28" s="440">
        <v>886</v>
      </c>
      <c r="P28" s="441">
        <v>875</v>
      </c>
      <c r="Q28" s="440">
        <v>2287</v>
      </c>
      <c r="R28" s="441">
        <v>2261</v>
      </c>
      <c r="S28" s="440">
        <v>3170</v>
      </c>
      <c r="T28" s="441">
        <v>3157</v>
      </c>
      <c r="U28" s="440">
        <v>5984</v>
      </c>
      <c r="V28" s="441">
        <v>6116</v>
      </c>
    </row>
    <row r="29" spans="1:22" ht="18" customHeight="1">
      <c r="A29" s="598"/>
      <c r="B29" s="598"/>
      <c r="C29" s="457" t="s">
        <v>239</v>
      </c>
      <c r="D29" s="458" t="s">
        <v>38</v>
      </c>
      <c r="E29" s="353">
        <v>1724</v>
      </c>
      <c r="F29" s="402">
        <v>17367</v>
      </c>
      <c r="G29" s="353">
        <v>11894</v>
      </c>
      <c r="H29" s="402">
        <v>11841.1</v>
      </c>
      <c r="I29" s="353">
        <v>57127</v>
      </c>
      <c r="J29" s="402">
        <v>54090</v>
      </c>
      <c r="K29" s="353">
        <v>208</v>
      </c>
      <c r="L29" s="402">
        <v>205</v>
      </c>
      <c r="M29" s="353">
        <v>608</v>
      </c>
      <c r="N29" s="402">
        <v>588</v>
      </c>
      <c r="O29" s="353">
        <v>752</v>
      </c>
      <c r="P29" s="402">
        <v>750</v>
      </c>
      <c r="Q29" s="353">
        <v>1762</v>
      </c>
      <c r="R29" s="402">
        <v>1762</v>
      </c>
      <c r="S29" s="353">
        <v>2836</v>
      </c>
      <c r="T29" s="402">
        <v>2883</v>
      </c>
      <c r="U29" s="353">
        <f>5317</f>
        <v>5317</v>
      </c>
      <c r="V29" s="402">
        <v>5518</v>
      </c>
    </row>
    <row r="30" spans="1:22" ht="18" customHeight="1">
      <c r="A30" s="598"/>
      <c r="B30" s="598"/>
      <c r="C30" s="457" t="s">
        <v>240</v>
      </c>
      <c r="D30" s="458" t="s">
        <v>241</v>
      </c>
      <c r="E30" s="353">
        <v>107</v>
      </c>
      <c r="F30" s="402">
        <v>133</v>
      </c>
      <c r="G30" s="355">
        <v>41</v>
      </c>
      <c r="H30" s="402">
        <v>41.6</v>
      </c>
      <c r="I30" s="353">
        <v>1753</v>
      </c>
      <c r="J30" s="402">
        <v>1198</v>
      </c>
      <c r="K30" s="353">
        <v>0</v>
      </c>
      <c r="L30" s="402">
        <v>0</v>
      </c>
      <c r="M30" s="355">
        <v>67</v>
      </c>
      <c r="N30" s="402">
        <v>72</v>
      </c>
      <c r="O30" s="353">
        <v>81</v>
      </c>
      <c r="P30" s="402">
        <v>79</v>
      </c>
      <c r="Q30" s="353">
        <v>206</v>
      </c>
      <c r="R30" s="402">
        <v>210</v>
      </c>
      <c r="S30" s="353">
        <v>200</v>
      </c>
      <c r="T30" s="402">
        <v>188</v>
      </c>
      <c r="U30" s="353">
        <v>285</v>
      </c>
      <c r="V30" s="402">
        <v>286</v>
      </c>
    </row>
    <row r="31" spans="1:23" ht="18" customHeight="1">
      <c r="A31" s="598"/>
      <c r="B31" s="598"/>
      <c r="C31" s="459" t="s">
        <v>242</v>
      </c>
      <c r="D31" s="460" t="s">
        <v>243</v>
      </c>
      <c r="E31" s="444">
        <f>E28-E29-E30</f>
        <v>-43</v>
      </c>
      <c r="F31" s="420">
        <v>23</v>
      </c>
      <c r="G31" s="444">
        <f>G28-G29-G30</f>
        <v>12</v>
      </c>
      <c r="H31" s="420">
        <v>26.69999999999927</v>
      </c>
      <c r="I31" s="444">
        <f>I28-I29-I30</f>
        <v>9661</v>
      </c>
      <c r="J31" s="461">
        <v>10258</v>
      </c>
      <c r="K31" s="444">
        <f>K28-K29-K30</f>
        <v>17</v>
      </c>
      <c r="L31" s="461">
        <v>21</v>
      </c>
      <c r="M31" s="444">
        <f>M28-M29-M30</f>
        <v>-9</v>
      </c>
      <c r="N31" s="420">
        <f>N28-N29-N30</f>
        <v>-18</v>
      </c>
      <c r="O31" s="444">
        <f>O28-O29-O30</f>
        <v>53</v>
      </c>
      <c r="P31" s="461">
        <v>45</v>
      </c>
      <c r="Q31" s="444">
        <f>Q28-Q29-Q30</f>
        <v>319</v>
      </c>
      <c r="R31" s="461">
        <f>R28-R29-R30+1</f>
        <v>290</v>
      </c>
      <c r="S31" s="444">
        <f>S28-S29-S30</f>
        <v>134</v>
      </c>
      <c r="T31" s="461">
        <v>86</v>
      </c>
      <c r="U31" s="444">
        <v>383</v>
      </c>
      <c r="V31" s="420">
        <f>V28-V29-V30</f>
        <v>312</v>
      </c>
      <c r="W31" s="507"/>
    </row>
    <row r="32" spans="1:22" ht="18" customHeight="1">
      <c r="A32" s="598"/>
      <c r="B32" s="598"/>
      <c r="C32" s="455" t="s">
        <v>244</v>
      </c>
      <c r="D32" s="456" t="s">
        <v>245</v>
      </c>
      <c r="E32" s="440">
        <v>4</v>
      </c>
      <c r="F32" s="441">
        <v>6</v>
      </c>
      <c r="G32" s="440">
        <v>80</v>
      </c>
      <c r="H32" s="441">
        <v>21.8</v>
      </c>
      <c r="I32" s="440">
        <v>97</v>
      </c>
      <c r="J32" s="441">
        <v>89</v>
      </c>
      <c r="K32" s="440">
        <v>5</v>
      </c>
      <c r="L32" s="441">
        <v>4</v>
      </c>
      <c r="M32" s="440">
        <v>19</v>
      </c>
      <c r="N32" s="441">
        <v>19</v>
      </c>
      <c r="O32" s="440">
        <v>0.1</v>
      </c>
      <c r="P32" s="441">
        <v>3</v>
      </c>
      <c r="Q32" s="440">
        <v>0.4</v>
      </c>
      <c r="R32" s="441">
        <v>0.3</v>
      </c>
      <c r="S32" s="440">
        <v>5</v>
      </c>
      <c r="T32" s="441">
        <v>7</v>
      </c>
      <c r="U32" s="440">
        <v>53</v>
      </c>
      <c r="V32" s="441">
        <v>44</v>
      </c>
    </row>
    <row r="33" spans="1:22" ht="18" customHeight="1">
      <c r="A33" s="598"/>
      <c r="B33" s="598"/>
      <c r="C33" s="457" t="s">
        <v>246</v>
      </c>
      <c r="D33" s="458" t="s">
        <v>247</v>
      </c>
      <c r="E33" s="353">
        <v>0</v>
      </c>
      <c r="F33" s="402">
        <v>0</v>
      </c>
      <c r="G33" s="353">
        <v>47</v>
      </c>
      <c r="H33" s="402">
        <v>56.5</v>
      </c>
      <c r="I33" s="353">
        <v>9758</v>
      </c>
      <c r="J33" s="402">
        <v>10347</v>
      </c>
      <c r="K33" s="353">
        <v>17</v>
      </c>
      <c r="L33" s="402">
        <v>17</v>
      </c>
      <c r="M33" s="353">
        <v>4</v>
      </c>
      <c r="N33" s="402">
        <v>4</v>
      </c>
      <c r="O33" s="353">
        <v>0.1</v>
      </c>
      <c r="P33" s="402">
        <v>0</v>
      </c>
      <c r="Q33" s="353">
        <v>34</v>
      </c>
      <c r="R33" s="402">
        <v>39</v>
      </c>
      <c r="S33" s="353"/>
      <c r="T33" s="402"/>
      <c r="U33" s="353">
        <v>1</v>
      </c>
      <c r="V33" s="402">
        <v>0.1</v>
      </c>
    </row>
    <row r="34" spans="1:22" ht="18" customHeight="1">
      <c r="A34" s="598"/>
      <c r="B34" s="599"/>
      <c r="C34" s="459" t="s">
        <v>248</v>
      </c>
      <c r="D34" s="460" t="s">
        <v>249</v>
      </c>
      <c r="E34" s="444">
        <f>E31+E32-E33</f>
        <v>-39</v>
      </c>
      <c r="F34" s="446">
        <v>30</v>
      </c>
      <c r="G34" s="444">
        <f>G31+G32-G33</f>
        <v>45</v>
      </c>
      <c r="H34" s="446">
        <v>-8.000000000000725</v>
      </c>
      <c r="I34" s="444">
        <f>I31+I32-I33</f>
        <v>0</v>
      </c>
      <c r="J34" s="446">
        <v>0</v>
      </c>
      <c r="K34" s="444">
        <f>K31+K32-K33</f>
        <v>5</v>
      </c>
      <c r="L34" s="446">
        <v>8</v>
      </c>
      <c r="M34" s="444">
        <f>M31+M32-M33</f>
        <v>6</v>
      </c>
      <c r="N34" s="446">
        <f>N31+N32-N33</f>
        <v>-3</v>
      </c>
      <c r="O34" s="444">
        <f>O31+O32-O33</f>
        <v>53</v>
      </c>
      <c r="P34" s="446">
        <v>48</v>
      </c>
      <c r="Q34" s="444">
        <f>Q31+Q32-Q33</f>
        <v>285.4</v>
      </c>
      <c r="R34" s="446">
        <f>R31+R32-R33</f>
        <v>251.3</v>
      </c>
      <c r="S34" s="444">
        <f>S31+S32-S33</f>
        <v>139</v>
      </c>
      <c r="T34" s="446">
        <v>93</v>
      </c>
      <c r="U34" s="444">
        <f>U31+U32-U33</f>
        <v>435</v>
      </c>
      <c r="V34" s="446">
        <f>V31+V32-V33</f>
        <v>355.9</v>
      </c>
    </row>
    <row r="35" spans="1:22" ht="18" customHeight="1">
      <c r="A35" s="598"/>
      <c r="B35" s="597" t="s">
        <v>250</v>
      </c>
      <c r="C35" s="455" t="s">
        <v>251</v>
      </c>
      <c r="D35" s="456" t="s">
        <v>252</v>
      </c>
      <c r="E35" s="440">
        <v>39</v>
      </c>
      <c r="F35" s="441">
        <v>0</v>
      </c>
      <c r="G35" s="440">
        <v>60</v>
      </c>
      <c r="H35" s="441">
        <v>76.4</v>
      </c>
      <c r="I35" s="440">
        <v>0</v>
      </c>
      <c r="J35" s="441">
        <v>0</v>
      </c>
      <c r="K35" s="440">
        <v>0</v>
      </c>
      <c r="L35" s="441">
        <v>0</v>
      </c>
      <c r="M35" s="440">
        <v>176</v>
      </c>
      <c r="N35" s="441">
        <v>1647</v>
      </c>
      <c r="O35" s="440">
        <v>0</v>
      </c>
      <c r="P35" s="441">
        <v>0</v>
      </c>
      <c r="Q35" s="440">
        <v>0.7</v>
      </c>
      <c r="R35" s="441">
        <v>25</v>
      </c>
      <c r="S35" s="440"/>
      <c r="T35" s="441"/>
      <c r="U35" s="440">
        <v>0</v>
      </c>
      <c r="V35" s="441">
        <v>29</v>
      </c>
    </row>
    <row r="36" spans="1:22" ht="18" customHeight="1">
      <c r="A36" s="598"/>
      <c r="B36" s="598"/>
      <c r="C36" s="457" t="s">
        <v>253</v>
      </c>
      <c r="D36" s="458" t="s">
        <v>254</v>
      </c>
      <c r="E36" s="353">
        <v>0</v>
      </c>
      <c r="F36" s="402">
        <v>0</v>
      </c>
      <c r="G36" s="353">
        <v>1656</v>
      </c>
      <c r="H36" s="402">
        <v>82</v>
      </c>
      <c r="I36" s="353">
        <v>0</v>
      </c>
      <c r="J36" s="402">
        <v>0</v>
      </c>
      <c r="K36" s="353">
        <v>0</v>
      </c>
      <c r="L36" s="402">
        <v>0</v>
      </c>
      <c r="M36" s="353">
        <v>175</v>
      </c>
      <c r="N36" s="402">
        <v>1638</v>
      </c>
      <c r="O36" s="353">
        <v>0</v>
      </c>
      <c r="P36" s="402">
        <v>0</v>
      </c>
      <c r="Q36" s="353">
        <v>0</v>
      </c>
      <c r="R36" s="402">
        <v>0</v>
      </c>
      <c r="S36" s="353"/>
      <c r="T36" s="402"/>
      <c r="U36" s="353">
        <v>8</v>
      </c>
      <c r="V36" s="402">
        <v>61</v>
      </c>
    </row>
    <row r="37" spans="1:22" ht="18" customHeight="1">
      <c r="A37" s="598"/>
      <c r="B37" s="598"/>
      <c r="C37" s="457" t="s">
        <v>255</v>
      </c>
      <c r="D37" s="458" t="s">
        <v>256</v>
      </c>
      <c r="E37" s="353">
        <f>E34+E35-E36</f>
        <v>0</v>
      </c>
      <c r="F37" s="402">
        <v>30</v>
      </c>
      <c r="G37" s="353">
        <f>G34+G35-G36</f>
        <v>-1551</v>
      </c>
      <c r="H37" s="402">
        <v>-13.600000000000719</v>
      </c>
      <c r="I37" s="353">
        <f>I34+I35-I36</f>
        <v>0</v>
      </c>
      <c r="J37" s="402">
        <v>0</v>
      </c>
      <c r="K37" s="353">
        <f>K34+K35-K36</f>
        <v>5</v>
      </c>
      <c r="L37" s="402">
        <v>8</v>
      </c>
      <c r="M37" s="353">
        <f>M34+M35-M36</f>
        <v>7</v>
      </c>
      <c r="N37" s="402">
        <f>N34+N35-N36</f>
        <v>6</v>
      </c>
      <c r="O37" s="353">
        <f>O34+O35-O36</f>
        <v>53</v>
      </c>
      <c r="P37" s="402">
        <v>48</v>
      </c>
      <c r="Q37" s="353">
        <f>Q34+Q35-Q36</f>
        <v>286.09999999999997</v>
      </c>
      <c r="R37" s="402">
        <f>R34+R35-R36</f>
        <v>276.3</v>
      </c>
      <c r="S37" s="353">
        <f>S34+S35-S36</f>
        <v>139</v>
      </c>
      <c r="T37" s="402">
        <v>93</v>
      </c>
      <c r="U37" s="353">
        <f>U34+U35-U36</f>
        <v>427</v>
      </c>
      <c r="V37" s="402">
        <f>V34+V35-V36</f>
        <v>323.9</v>
      </c>
    </row>
    <row r="38" spans="1:22" ht="18" customHeight="1">
      <c r="A38" s="598"/>
      <c r="B38" s="598"/>
      <c r="C38" s="457" t="s">
        <v>257</v>
      </c>
      <c r="D38" s="458" t="s">
        <v>258</v>
      </c>
      <c r="E38" s="353">
        <v>0</v>
      </c>
      <c r="F38" s="402">
        <v>0</v>
      </c>
      <c r="G38" s="353">
        <v>0</v>
      </c>
      <c r="H38" s="402">
        <v>0</v>
      </c>
      <c r="I38" s="353">
        <v>0</v>
      </c>
      <c r="J38" s="402">
        <v>0</v>
      </c>
      <c r="K38" s="353">
        <v>0</v>
      </c>
      <c r="L38" s="402">
        <v>0</v>
      </c>
      <c r="M38" s="353">
        <v>0</v>
      </c>
      <c r="N38" s="402">
        <v>0</v>
      </c>
      <c r="O38" s="353">
        <v>0</v>
      </c>
      <c r="P38" s="402">
        <v>0</v>
      </c>
      <c r="Q38" s="353">
        <v>0</v>
      </c>
      <c r="R38" s="402">
        <v>0</v>
      </c>
      <c r="S38" s="353"/>
      <c r="T38" s="402"/>
      <c r="U38" s="353">
        <v>0</v>
      </c>
      <c r="V38" s="402"/>
    </row>
    <row r="39" spans="1:22" ht="18" customHeight="1">
      <c r="A39" s="598"/>
      <c r="B39" s="598"/>
      <c r="C39" s="457" t="s">
        <v>259</v>
      </c>
      <c r="D39" s="458" t="s">
        <v>260</v>
      </c>
      <c r="E39" s="353">
        <v>0</v>
      </c>
      <c r="F39" s="402">
        <v>0</v>
      </c>
      <c r="G39" s="353">
        <v>0</v>
      </c>
      <c r="H39" s="402">
        <v>0</v>
      </c>
      <c r="I39" s="353">
        <v>0</v>
      </c>
      <c r="J39" s="402">
        <v>0</v>
      </c>
      <c r="K39" s="353">
        <v>0</v>
      </c>
      <c r="L39" s="402">
        <v>0</v>
      </c>
      <c r="M39" s="353">
        <v>0</v>
      </c>
      <c r="N39" s="402">
        <v>0</v>
      </c>
      <c r="O39" s="353">
        <v>0</v>
      </c>
      <c r="P39" s="402">
        <v>0</v>
      </c>
      <c r="Q39" s="353">
        <v>0</v>
      </c>
      <c r="R39" s="402">
        <v>0</v>
      </c>
      <c r="S39" s="353"/>
      <c r="T39" s="402"/>
      <c r="U39" s="353">
        <v>0</v>
      </c>
      <c r="V39" s="402"/>
    </row>
    <row r="40" spans="1:22" ht="18" customHeight="1">
      <c r="A40" s="598"/>
      <c r="B40" s="598"/>
      <c r="C40" s="457" t="s">
        <v>261</v>
      </c>
      <c r="D40" s="458" t="s">
        <v>262</v>
      </c>
      <c r="E40" s="353">
        <v>0</v>
      </c>
      <c r="F40" s="402">
        <v>0</v>
      </c>
      <c r="G40" s="353">
        <v>0</v>
      </c>
      <c r="H40" s="402">
        <v>0</v>
      </c>
      <c r="I40" s="353">
        <v>0</v>
      </c>
      <c r="J40" s="402">
        <v>0</v>
      </c>
      <c r="K40" s="353">
        <v>2</v>
      </c>
      <c r="L40" s="402">
        <v>4</v>
      </c>
      <c r="M40" s="353">
        <v>1</v>
      </c>
      <c r="N40" s="402">
        <v>1</v>
      </c>
      <c r="O40" s="353">
        <v>20</v>
      </c>
      <c r="P40" s="402">
        <v>20</v>
      </c>
      <c r="Q40" s="353">
        <v>-27</v>
      </c>
      <c r="R40" s="402">
        <v>50</v>
      </c>
      <c r="S40" s="353">
        <v>11</v>
      </c>
      <c r="T40" s="402">
        <v>7</v>
      </c>
      <c r="U40" s="353">
        <v>161</v>
      </c>
      <c r="V40" s="402">
        <f>111-1</f>
        <v>110</v>
      </c>
    </row>
    <row r="41" spans="1:22" ht="18" customHeight="1">
      <c r="A41" s="598"/>
      <c r="B41" s="598"/>
      <c r="C41" s="462" t="s">
        <v>263</v>
      </c>
      <c r="D41" s="458" t="s">
        <v>264</v>
      </c>
      <c r="E41" s="353">
        <f>E34+E35-E36-E40</f>
        <v>0</v>
      </c>
      <c r="F41" s="402">
        <v>30</v>
      </c>
      <c r="G41" s="353">
        <f>G34+G35-G36-G40</f>
        <v>-1551</v>
      </c>
      <c r="H41" s="402">
        <v>0</v>
      </c>
      <c r="I41" s="353">
        <f>I34+I35-I36-I40</f>
        <v>0</v>
      </c>
      <c r="J41" s="402">
        <v>0</v>
      </c>
      <c r="K41" s="353">
        <f>K34+K35-K36-K40</f>
        <v>3</v>
      </c>
      <c r="L41" s="402">
        <v>4</v>
      </c>
      <c r="M41" s="353">
        <f>M34+M35-M36-M40</f>
        <v>6</v>
      </c>
      <c r="N41" s="402">
        <f>N34+N35-N36-N40</f>
        <v>5</v>
      </c>
      <c r="O41" s="353">
        <f>O34+O35-O36-O40</f>
        <v>33</v>
      </c>
      <c r="P41" s="402">
        <v>28</v>
      </c>
      <c r="Q41" s="353">
        <f>Q34+Q35-Q36-Q40-1</f>
        <v>312.09999999999997</v>
      </c>
      <c r="R41" s="402">
        <f>R34+R35-R36-R40</f>
        <v>226.3</v>
      </c>
      <c r="S41" s="353">
        <f>S34+S35-S36-S40</f>
        <v>128</v>
      </c>
      <c r="T41" s="402">
        <v>86</v>
      </c>
      <c r="U41" s="353">
        <f>U34+U35-U36-U40</f>
        <v>266</v>
      </c>
      <c r="V41" s="402">
        <f>V34+V35-V36-V40</f>
        <v>213.89999999999998</v>
      </c>
    </row>
    <row r="42" spans="1:22" ht="18" customHeight="1">
      <c r="A42" s="598"/>
      <c r="B42" s="598"/>
      <c r="C42" s="600" t="s">
        <v>265</v>
      </c>
      <c r="D42" s="601"/>
      <c r="E42" s="355">
        <f>E37+E38-E39-E40</f>
        <v>0</v>
      </c>
      <c r="F42" s="463">
        <v>0</v>
      </c>
      <c r="G42" s="355">
        <f>G37+G38-G39-G40</f>
        <v>-1551</v>
      </c>
      <c r="H42" s="463">
        <v>-13.600000000000719</v>
      </c>
      <c r="I42" s="355">
        <f>I37+I38-I39-I40</f>
        <v>0</v>
      </c>
      <c r="J42" s="463">
        <v>0</v>
      </c>
      <c r="K42" s="355">
        <v>0</v>
      </c>
      <c r="L42" s="463">
        <v>0</v>
      </c>
      <c r="M42" s="355">
        <v>0</v>
      </c>
      <c r="N42" s="463">
        <v>0</v>
      </c>
      <c r="O42" s="355">
        <v>0</v>
      </c>
      <c r="P42" s="463">
        <v>0</v>
      </c>
      <c r="Q42" s="355">
        <v>0</v>
      </c>
      <c r="R42" s="463">
        <v>0</v>
      </c>
      <c r="S42" s="355">
        <v>0</v>
      </c>
      <c r="T42" s="463">
        <v>0</v>
      </c>
      <c r="U42" s="355">
        <v>0</v>
      </c>
      <c r="V42" s="509">
        <v>0</v>
      </c>
    </row>
    <row r="43" spans="1:22" ht="18" customHeight="1">
      <c r="A43" s="598"/>
      <c r="B43" s="598"/>
      <c r="C43" s="457" t="s">
        <v>266</v>
      </c>
      <c r="D43" s="458" t="s">
        <v>267</v>
      </c>
      <c r="E43" s="353">
        <v>1353</v>
      </c>
      <c r="F43" s="402">
        <v>1363</v>
      </c>
      <c r="G43" s="353">
        <v>4271</v>
      </c>
      <c r="H43" s="402">
        <v>4284.900000000001</v>
      </c>
      <c r="I43" s="353">
        <v>0</v>
      </c>
      <c r="J43" s="402">
        <v>0</v>
      </c>
      <c r="K43" s="353">
        <v>-212</v>
      </c>
      <c r="L43" s="402">
        <v>-216</v>
      </c>
      <c r="M43" s="353">
        <v>-3767</v>
      </c>
      <c r="N43" s="402">
        <f>-3771-1</f>
        <v>-3772</v>
      </c>
      <c r="O43" s="353">
        <v>259</v>
      </c>
      <c r="P43" s="402">
        <v>231</v>
      </c>
      <c r="Q43" s="353">
        <v>-29550</v>
      </c>
      <c r="R43" s="402">
        <f>-29775</f>
        <v>-29775</v>
      </c>
      <c r="S43" s="353">
        <v>363</v>
      </c>
      <c r="T43" s="402">
        <v>277</v>
      </c>
      <c r="U43" s="353">
        <v>1091</v>
      </c>
      <c r="V43" s="402">
        <v>1894</v>
      </c>
    </row>
    <row r="44" spans="1:22" ht="18" customHeight="1">
      <c r="A44" s="599"/>
      <c r="B44" s="599"/>
      <c r="C44" s="459" t="s">
        <v>268</v>
      </c>
      <c r="D44" s="464" t="s">
        <v>269</v>
      </c>
      <c r="E44" s="444">
        <f>E41+E43</f>
        <v>1353</v>
      </c>
      <c r="F44" s="446">
        <v>1392</v>
      </c>
      <c r="G44" s="444">
        <f>G41+G43</f>
        <v>2720</v>
      </c>
      <c r="H44" s="446">
        <v>4271.3</v>
      </c>
      <c r="I44" s="444">
        <f>I41+I43</f>
        <v>0</v>
      </c>
      <c r="J44" s="446">
        <v>0</v>
      </c>
      <c r="K44" s="444">
        <v>-209</v>
      </c>
      <c r="L44" s="446">
        <v>-212</v>
      </c>
      <c r="M44" s="444">
        <f>M41+M43</f>
        <v>-3761</v>
      </c>
      <c r="N44" s="446">
        <f>N41+N43</f>
        <v>-3767</v>
      </c>
      <c r="O44" s="444">
        <f>O41+O43</f>
        <v>292</v>
      </c>
      <c r="P44" s="446">
        <v>259</v>
      </c>
      <c r="Q44" s="444">
        <f>Q41+Q43</f>
        <v>-29237.9</v>
      </c>
      <c r="R44" s="446">
        <v>-29550</v>
      </c>
      <c r="S44" s="444">
        <f>S41+S43</f>
        <v>491</v>
      </c>
      <c r="T44" s="446">
        <v>363</v>
      </c>
      <c r="U44" s="444">
        <f>U41+U43</f>
        <v>1357</v>
      </c>
      <c r="V44" s="446">
        <f>V41+V43</f>
        <v>2107.9</v>
      </c>
    </row>
    <row r="45" ht="13.5" customHeight="1">
      <c r="A45" s="465" t="s">
        <v>270</v>
      </c>
    </row>
    <row r="46" ht="13.5" customHeight="1">
      <c r="A46" s="465" t="s">
        <v>271</v>
      </c>
    </row>
    <row r="47" ht="13.5">
      <c r="A47" s="506"/>
    </row>
  </sheetData>
  <sheetProtection/>
  <mergeCells count="16">
    <mergeCell ref="E6:F6"/>
    <mergeCell ref="G6:H6"/>
    <mergeCell ref="K6:L6"/>
    <mergeCell ref="M6:N6"/>
    <mergeCell ref="Q6:R6"/>
    <mergeCell ref="U6:V6"/>
    <mergeCell ref="A28:A44"/>
    <mergeCell ref="B28:B34"/>
    <mergeCell ref="B35:B44"/>
    <mergeCell ref="C42:D42"/>
    <mergeCell ref="A8:A14"/>
    <mergeCell ref="B9:B14"/>
    <mergeCell ref="A15:A27"/>
    <mergeCell ref="B15:B18"/>
    <mergeCell ref="B19:B22"/>
    <mergeCell ref="B23:B2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5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穗積 泰介</cp:lastModifiedBy>
  <cp:lastPrinted>2016-08-19T02:10:41Z</cp:lastPrinted>
  <dcterms:created xsi:type="dcterms:W3CDTF">1999-07-06T05:17:05Z</dcterms:created>
  <dcterms:modified xsi:type="dcterms:W3CDTF">2016-08-22T08:52:19Z</dcterms:modified>
  <cp:category/>
  <cp:version/>
  <cp:contentType/>
  <cp:contentStatus/>
</cp:coreProperties>
</file>