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9330" windowHeight="9510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comments2.xml><?xml version="1.0" encoding="utf-8"?>
<comments xmlns="http://schemas.openxmlformats.org/spreadsheetml/2006/main">
  <authors>
    <author>A-BA</author>
  </authors>
  <commentList>
    <comment ref="J7" authorId="0">
      <text>
        <r>
          <rPr>
            <b/>
            <sz val="9"/>
            <rFont val="ＭＳ Ｐゴシック"/>
            <family val="3"/>
          </rPr>
          <t>28年度については清水病院のみの予算額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<sst xmlns="http://schemas.openxmlformats.org/spreadsheetml/2006/main" count="505" uniqueCount="299">
  <si>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</si>
  <si>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</si>
  <si>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</si>
  <si>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</si>
  <si>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</si>
  <si>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</si>
  <si>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</si>
  <si>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</si>
  <si>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</si>
  <si>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</si>
  <si>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</si>
  <si>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</si>
  <si>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</si>
  <si>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</si>
  <si>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</si>
  <si>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</si>
  <si>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</si>
  <si>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</si>
  <si>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</si>
  <si>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</si>
  <si>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</si>
  <si>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</si>
  <si>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</si>
  <si>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</si>
  <si>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</si>
  <si>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</si>
  <si>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</si>
  <si>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</si>
  <si>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</si>
  <si>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</si>
  <si>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</si>
  <si>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</si>
  <si>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</si>
  <si>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</si>
  <si>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</si>
  <si>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</si>
  <si>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</si>
  <si>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</si>
  <si>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</si>
  <si>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</si>
  <si>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</si>
  <si>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</si>
  <si>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</si>
  <si>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</si>
  <si>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</si>
  <si>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</si>
  <si>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</si>
  <si>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</si>
  <si>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</si>
  <si>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</si>
  <si>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</si>
  <si>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</si>
  <si>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</si>
  <si>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</si>
  <si>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</si>
  <si>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</si>
  <si>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</si>
  <si>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</si>
  <si>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</si>
  <si>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</si>
  <si>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</si>
  <si>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</si>
  <si>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</si>
  <si>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</si>
  <si>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</si>
  <si>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</si>
  <si>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</si>
  <si>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</si>
  <si>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</si>
  <si>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</si>
  <si>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</si>
  <si>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</si>
  <si>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</si>
  <si>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</si>
  <si>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</si>
  <si>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</si>
  <si>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</si>
  <si>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</si>
  <si>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</si>
  <si>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</si>
  <si>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</si>
  <si>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</si>
  <si>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</si>
  <si>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</si>
  <si>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</si>
  <si>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</si>
  <si>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</si>
  <si>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</si>
  <si>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</si>
  <si>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</si>
  <si>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</si>
  <si>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</si>
  <si>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</si>
  <si>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</si>
  <si>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</si>
  <si>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</si>
  <si>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</si>
  <si>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</si>
  <si>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</si>
  <si>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</si>
  <si>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</si>
  <si>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</si>
  <si>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</si>
  <si>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</si>
  <si>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</si>
  <si>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</si>
  <si>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</si>
  <si>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</si>
  <si>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</si>
  <si>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</si>
  <si>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</si>
  <si>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</si>
  <si>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</si>
  <si>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</si>
  <si>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</si>
  <si>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</si>
  <si>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</si>
  <si>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</si>
  <si>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</si>
  <si>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</si>
  <si>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</si>
  <si>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</si>
  <si>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</si>
  <si>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</si>
  <si>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</si>
  <si>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</si>
  <si>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</si>
  <si>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</si>
  <si>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</si>
  <si>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</si>
  <si>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</si>
  <si>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</si>
  <si>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</si>
  <si>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</si>
  <si>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</si>
  <si>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</si>
  <si>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</si>
  <si>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</si>
  <si>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</si>
  <si>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</si>
  <si>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</si>
  <si>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</si>
  <si>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</si>
  <si>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</si>
  <si>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</si>
  <si>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</si>
  <si>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</si>
  <si>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</si>
  <si>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</si>
  <si>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</si>
  <si>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</si>
  <si>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</si>
  <si>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</si>
  <si>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</si>
  <si>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</si>
  <si>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</si>
  <si>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</si>
  <si>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</si>
  <si>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</si>
  <si>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</si>
  <si>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</si>
  <si>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</si>
  <si>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</si>
  <si>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</si>
  <si>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</si>
  <si>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</si>
  <si>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</si>
  <si>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</si>
  <si>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</si>
  <si>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</si>
  <si>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</si>
  <si>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</si>
  <si>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</si>
  <si>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</si>
  <si>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</si>
  <si>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</si>
  <si>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</si>
  <si>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</si>
  <si>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</si>
  <si>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</si>
  <si>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</si>
  <si>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</si>
  <si>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</si>
  <si>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</si>
  <si>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</si>
  <si>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</si>
  <si>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</si>
  <si>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</si>
  <si>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</si>
  <si>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</si>
  <si>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</si>
  <si>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</si>
  <si>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</si>
  <si>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</si>
  <si>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</si>
  <si>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</si>
  <si>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</si>
  <si>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</si>
  <si>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</si>
  <si>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</si>
  <si>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</si>
  <si>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</si>
  <si>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</si>
  <si>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</si>
  <si>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</si>
  <si>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</si>
  <si>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</si>
  <si>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</si>
  <si>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</si>
  <si>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</si>
  <si>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</si>
  <si>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</si>
  <si>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</si>
  <si>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</si>
  <si>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</si>
  <si>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</si>
  <si>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</si>
  <si>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</si>
  <si>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</si>
  <si>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</si>
  <si>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</si>
  <si>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</si>
  <si>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</si>
  <si>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</si>
  <si>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</si>
  <si>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</si>
  <si>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</si>
  <si>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</si>
  <si>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</si>
  <si>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</si>
  <si>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</si>
  <si>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</si>
  <si>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</si>
  <si>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</si>
  <si>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</si>
  <si>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</si>
  <si>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</si>
  <si>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</si>
  <si>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</si>
  <si>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</si>
  <si>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</si>
  <si>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</si>
  <si>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</si>
  <si>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</si>
  <si>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</si>
  <si>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</si>
  <si>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</si>
  <si>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</si>
  <si>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</si>
  <si>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</si>
  <si>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</si>
  <si>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</si>
  <si>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</si>
  <si>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</si>
  <si>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</si>
  <si>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</si>
  <si>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</si>
  <si>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</si>
  <si>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</si>
  <si>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</si>
  <si>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</si>
  <si>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</si>
  <si>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</si>
  <si>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</si>
  <si>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</si>
  <si>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</si>
  <si>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</si>
  <si>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</si>
  <si>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</si>
  <si>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</si>
  <si>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</si>
  <si>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</si>
  <si>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</si>
  <si>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</si>
  <si>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</si>
  <si>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</si>
  <si>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</si>
  <si>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</si>
  <si>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</si>
  <si>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28年度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</si>
  <si>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</si>
  <si>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</si>
  <si>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</si>
  <si>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</si>
  <si>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</si>
  <si>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</si>
  <si>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 xml:space="preserve"> （注1）平成22～26年度は平成22年国勢調査を基に計上している。 </t>
  </si>
  <si>
    <t>水道事業</t>
  </si>
  <si>
    <t>下水道事業</t>
  </si>
  <si>
    <t>病院事業</t>
  </si>
  <si>
    <t>静岡市</t>
  </si>
  <si>
    <t>静岡市</t>
  </si>
  <si>
    <t>駐車場整備事業</t>
  </si>
  <si>
    <t>簡易水道事業</t>
  </si>
  <si>
    <t>農業集落排水事業</t>
  </si>
  <si>
    <t>市場事業</t>
  </si>
  <si>
    <t>清掃工場発電事業</t>
  </si>
  <si>
    <t>静岡市土地開発公社</t>
  </si>
  <si>
    <t>株式会社駿府楽市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</si>
</sst>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2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3" xfId="48" applyNumberFormat="1" applyBorder="1" applyAlignment="1">
      <alignment vertical="center"/>
    </xf>
    <xf numFmtId="41" fontId="0" fillId="0" borderId="67" xfId="0" applyNumberForma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67" xfId="0" applyNumberFormat="1" applyBorder="1" applyAlignment="1">
      <alignment vertical="center"/>
    </xf>
    <xf numFmtId="38" fontId="0" fillId="0" borderId="67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7" xfId="0" applyNumberFormat="1" applyBorder="1" applyAlignment="1">
      <alignment vertical="center"/>
    </xf>
    <xf numFmtId="41" fontId="0" fillId="0" borderId="67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9" xfId="0" applyNumberFormat="1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41" fontId="0" fillId="0" borderId="72" xfId="0" applyNumberFormat="1" applyBorder="1" applyAlignment="1">
      <alignment horizontal="center" vertical="center"/>
    </xf>
    <xf numFmtId="214" fontId="0" fillId="0" borderId="73" xfId="0" applyNumberFormat="1" applyBorder="1" applyAlignment="1">
      <alignment vertical="center"/>
    </xf>
    <xf numFmtId="214" fontId="0" fillId="0" borderId="73" xfId="48" applyNumberFormat="1" applyFill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7" xfId="0" applyNumberFormat="1" applyBorder="1" applyAlignment="1">
      <alignment horizontal="right" vertical="center"/>
    </xf>
    <xf numFmtId="214" fontId="0" fillId="0" borderId="72" xfId="0" applyNumberFormat="1" applyBorder="1" applyAlignment="1">
      <alignment vertical="center"/>
    </xf>
    <xf numFmtId="214" fontId="0" fillId="0" borderId="72" xfId="48" applyNumberFormat="1" applyBorder="1" applyAlignment="1">
      <alignment horizontal="right" vertical="center"/>
    </xf>
    <xf numFmtId="218" fontId="0" fillId="0" borderId="74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3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4" xfId="0" applyNumberFormat="1" applyBorder="1" applyAlignment="1">
      <alignment vertical="center"/>
    </xf>
    <xf numFmtId="219" fontId="0" fillId="0" borderId="74" xfId="48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77" xfId="0" applyNumberFormat="1" applyBorder="1" applyAlignment="1">
      <alignment vertical="center"/>
    </xf>
    <xf numFmtId="215" fontId="0" fillId="0" borderId="72" xfId="0" applyNumberFormat="1" applyBorder="1" applyAlignment="1">
      <alignment vertical="center"/>
    </xf>
    <xf numFmtId="215" fontId="0" fillId="0" borderId="72" xfId="48" applyNumberFormat="1" applyBorder="1" applyAlignment="1">
      <alignment vertical="center"/>
    </xf>
    <xf numFmtId="215" fontId="0" fillId="0" borderId="76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69" xfId="0" applyNumberFormat="1" applyFont="1" applyBorder="1" applyAlignment="1">
      <alignment vertical="center"/>
    </xf>
    <xf numFmtId="0" fontId="0" fillId="0" borderId="70" xfId="0" applyBorder="1" applyAlignment="1">
      <alignment horizontal="distributed" vertical="center"/>
    </xf>
    <xf numFmtId="214" fontId="0" fillId="0" borderId="78" xfId="48" applyNumberFormat="1" applyBorder="1" applyAlignment="1">
      <alignment horizontal="center" vertical="center"/>
    </xf>
    <xf numFmtId="214" fontId="0" fillId="0" borderId="79" xfId="48" applyNumberFormat="1" applyBorder="1" applyAlignment="1">
      <alignment horizontal="center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18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16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35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82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0" xfId="48" applyNumberFormat="1" applyFont="1" applyBorder="1" applyAlignment="1">
      <alignment vertical="center"/>
    </xf>
    <xf numFmtId="215" fontId="0" fillId="0" borderId="83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81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84" xfId="48" applyNumberFormat="1" applyFont="1" applyBorder="1" applyAlignment="1">
      <alignment vertical="center"/>
    </xf>
    <xf numFmtId="214" fontId="0" fillId="0" borderId="57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214" fontId="0" fillId="0" borderId="19" xfId="48" applyNumberFormat="1" applyFont="1" applyFill="1" applyBorder="1" applyAlignment="1">
      <alignment vertical="center"/>
    </xf>
    <xf numFmtId="214" fontId="0" fillId="0" borderId="56" xfId="48" applyNumberFormat="1" applyFont="1" applyFill="1" applyBorder="1" applyAlignment="1">
      <alignment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 quotePrefix="1">
      <alignment horizontal="right" vertical="center"/>
    </xf>
    <xf numFmtId="214" fontId="0" fillId="0" borderId="14" xfId="48" applyNumberFormat="1" applyFont="1" applyFill="1" applyBorder="1" applyAlignment="1">
      <alignment vertical="center"/>
    </xf>
    <xf numFmtId="214" fontId="0" fillId="0" borderId="17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59" xfId="0" applyNumberFormat="1" applyFont="1" applyFill="1" applyBorder="1" applyAlignment="1" quotePrefix="1">
      <alignment horizontal="right" vertical="center"/>
    </xf>
    <xf numFmtId="214" fontId="0" fillId="0" borderId="61" xfId="48" applyNumberFormat="1" applyFont="1" applyFill="1" applyBorder="1" applyAlignment="1" quotePrefix="1">
      <alignment horizontal="right" vertical="center"/>
    </xf>
    <xf numFmtId="214" fontId="0" fillId="0" borderId="63" xfId="48" applyNumberFormat="1" applyFont="1" applyFill="1" applyBorder="1" applyAlignment="1">
      <alignment vertical="center"/>
    </xf>
    <xf numFmtId="214" fontId="0" fillId="0" borderId="60" xfId="48" applyNumberFormat="1" applyFont="1" applyFill="1" applyBorder="1" applyAlignment="1">
      <alignment vertical="center"/>
    </xf>
    <xf numFmtId="215" fontId="0" fillId="0" borderId="71" xfId="48" applyNumberFormat="1" applyFont="1" applyBorder="1" applyAlignment="1">
      <alignment vertical="center"/>
    </xf>
    <xf numFmtId="214" fontId="0" fillId="0" borderId="44" xfId="48" applyNumberFormat="1" applyFont="1" applyBorder="1" applyAlignment="1">
      <alignment vertical="center"/>
    </xf>
    <xf numFmtId="214" fontId="0" fillId="0" borderId="27" xfId="48" applyNumberFormat="1" applyFont="1" applyBorder="1" applyAlignment="1">
      <alignment vertical="center"/>
    </xf>
    <xf numFmtId="214" fontId="0" fillId="0" borderId="36" xfId="48" applyNumberFormat="1" applyFont="1" applyFill="1" applyBorder="1" applyAlignment="1" quotePrefix="1">
      <alignment horizontal="right" vertical="center"/>
    </xf>
    <xf numFmtId="214" fontId="0" fillId="0" borderId="23" xfId="48" applyNumberFormat="1" applyFont="1" applyFill="1" applyBorder="1" applyAlignment="1">
      <alignment vertical="center"/>
    </xf>
    <xf numFmtId="214" fontId="0" fillId="0" borderId="61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 quotePrefix="1">
      <alignment horizontal="right" vertical="center"/>
    </xf>
    <xf numFmtId="214" fontId="0" fillId="0" borderId="37" xfId="48" applyNumberFormat="1" applyFill="1" applyBorder="1" applyAlignment="1">
      <alignment vertical="center"/>
    </xf>
    <xf numFmtId="214" fontId="0" fillId="0" borderId="59" xfId="48" applyNumberFormat="1" applyFill="1" applyBorder="1" applyAlignment="1">
      <alignment vertical="center"/>
    </xf>
    <xf numFmtId="214" fontId="53" fillId="0" borderId="57" xfId="48" applyNumberFormat="1" applyFont="1" applyFill="1" applyBorder="1" applyAlignment="1">
      <alignment vertical="center"/>
    </xf>
    <xf numFmtId="214" fontId="53" fillId="0" borderId="60" xfId="48" applyNumberFormat="1" applyFont="1" applyFill="1" applyBorder="1" applyAlignment="1">
      <alignment vertical="center"/>
    </xf>
    <xf numFmtId="214" fontId="53" fillId="0" borderId="59" xfId="48" applyNumberFormat="1" applyFont="1" applyFill="1" applyBorder="1" applyAlignment="1">
      <alignment vertical="center"/>
    </xf>
    <xf numFmtId="214" fontId="53" fillId="0" borderId="19" xfId="48" applyNumberFormat="1" applyFont="1" applyFill="1" applyBorder="1" applyAlignment="1">
      <alignment vertical="center"/>
    </xf>
    <xf numFmtId="214" fontId="53" fillId="0" borderId="63" xfId="48" applyNumberFormat="1" applyFont="1" applyFill="1" applyBorder="1" applyAlignment="1">
      <alignment vertical="center"/>
    </xf>
    <xf numFmtId="214" fontId="53" fillId="0" borderId="12" xfId="48" applyNumberFormat="1" applyFont="1" applyFill="1" applyBorder="1" applyAlignment="1">
      <alignment vertical="center"/>
    </xf>
    <xf numFmtId="214" fontId="53" fillId="0" borderId="59" xfId="48" applyNumberFormat="1" applyFont="1" applyFill="1" applyBorder="1" applyAlignment="1" quotePrefix="1">
      <alignment horizontal="right" vertical="center"/>
    </xf>
    <xf numFmtId="214" fontId="53" fillId="0" borderId="12" xfId="48" applyNumberFormat="1" applyFont="1" applyFill="1" applyBorder="1" applyAlignment="1" quotePrefix="1">
      <alignment horizontal="right" vertical="center"/>
    </xf>
    <xf numFmtId="214" fontId="53" fillId="0" borderId="23" xfId="48" applyNumberFormat="1" applyFont="1" applyFill="1" applyBorder="1" applyAlignment="1">
      <alignment vertical="center"/>
    </xf>
    <xf numFmtId="214" fontId="53" fillId="0" borderId="61" xfId="48" applyNumberFormat="1" applyFont="1" applyFill="1" applyBorder="1" applyAlignment="1">
      <alignment vertical="center"/>
    </xf>
    <xf numFmtId="214" fontId="0" fillId="0" borderId="59" xfId="48" applyNumberFormat="1" applyFont="1" applyBorder="1" applyAlignment="1">
      <alignment vertical="center"/>
    </xf>
    <xf numFmtId="214" fontId="0" fillId="0" borderId="78" xfId="48" applyNumberFormat="1" applyFill="1" applyBorder="1" applyAlignment="1">
      <alignment horizontal="center" vertical="center"/>
    </xf>
    <xf numFmtId="214" fontId="0" fillId="0" borderId="85" xfId="48" applyNumberFormat="1" applyFill="1" applyBorder="1" applyAlignment="1">
      <alignment horizontal="center" vertical="center"/>
    </xf>
    <xf numFmtId="214" fontId="0" fillId="0" borderId="19" xfId="48" applyNumberFormat="1" applyFill="1" applyBorder="1" applyAlignment="1">
      <alignment horizontal="center" vertical="center"/>
    </xf>
    <xf numFmtId="214" fontId="0" fillId="0" borderId="29" xfId="48" applyNumberFormat="1" applyFill="1" applyBorder="1" applyAlignment="1">
      <alignment horizontal="center" vertical="center"/>
    </xf>
    <xf numFmtId="214" fontId="0" fillId="0" borderId="59" xfId="48" applyNumberFormat="1" applyFill="1" applyBorder="1" applyAlignment="1">
      <alignment horizontal="center" vertical="center"/>
    </xf>
    <xf numFmtId="214" fontId="0" fillId="0" borderId="32" xfId="48" applyNumberFormat="1" applyFill="1" applyBorder="1" applyAlignment="1">
      <alignment horizontal="center" vertical="center"/>
    </xf>
    <xf numFmtId="214" fontId="0" fillId="0" borderId="61" xfId="48" applyNumberFormat="1" applyFill="1" applyBorder="1" applyAlignment="1">
      <alignment horizontal="center" vertical="center"/>
    </xf>
    <xf numFmtId="214" fontId="0" fillId="0" borderId="25" xfId="48" applyNumberFormat="1" applyFill="1" applyBorder="1" applyAlignment="1">
      <alignment horizontal="center" vertical="center"/>
    </xf>
    <xf numFmtId="214" fontId="0" fillId="0" borderId="82" xfId="48" applyNumberFormat="1" applyFill="1" applyBorder="1" applyAlignment="1">
      <alignment vertical="center"/>
    </xf>
    <xf numFmtId="214" fontId="0" fillId="0" borderId="43" xfId="48" applyNumberFormat="1" applyFill="1" applyBorder="1" applyAlignment="1">
      <alignment vertical="center"/>
    </xf>
    <xf numFmtId="214" fontId="0" fillId="0" borderId="32" xfId="48" applyNumberFormat="1" applyFill="1" applyBorder="1" applyAlignment="1">
      <alignment vertical="center"/>
    </xf>
    <xf numFmtId="214" fontId="0" fillId="0" borderId="61" xfId="48" applyNumberFormat="1" applyFill="1" applyBorder="1" applyAlignment="1">
      <alignment vertical="center"/>
    </xf>
    <xf numFmtId="214" fontId="0" fillId="0" borderId="13" xfId="48" applyNumberFormat="1" applyFill="1" applyBorder="1" applyAlignment="1">
      <alignment vertical="center"/>
    </xf>
    <xf numFmtId="214" fontId="0" fillId="0" borderId="15" xfId="48" applyNumberFormat="1" applyFill="1" applyBorder="1" applyAlignment="1">
      <alignment vertical="center"/>
    </xf>
    <xf numFmtId="214" fontId="0" fillId="0" borderId="86" xfId="48" applyNumberFormat="1" applyFill="1" applyBorder="1" applyAlignment="1">
      <alignment vertical="center"/>
    </xf>
    <xf numFmtId="214" fontId="0" fillId="0" borderId="41" xfId="48" applyNumberFormat="1" applyFill="1" applyBorder="1" applyAlignment="1">
      <alignment vertical="center"/>
    </xf>
    <xf numFmtId="214" fontId="53" fillId="0" borderId="78" xfId="48" applyNumberFormat="1" applyFont="1" applyFill="1" applyBorder="1" applyAlignment="1">
      <alignment horizontal="center" vertical="center"/>
    </xf>
    <xf numFmtId="214" fontId="53" fillId="0" borderId="19" xfId="48" applyNumberFormat="1" applyFont="1" applyFill="1" applyBorder="1" applyAlignment="1">
      <alignment horizontal="center" vertical="center"/>
    </xf>
    <xf numFmtId="214" fontId="53" fillId="0" borderId="59" xfId="48" applyNumberFormat="1" applyFont="1" applyFill="1" applyBorder="1" applyAlignment="1">
      <alignment horizontal="center" vertical="center"/>
    </xf>
    <xf numFmtId="214" fontId="53" fillId="0" borderId="61" xfId="48" applyNumberFormat="1" applyFont="1" applyFill="1" applyBorder="1" applyAlignment="1">
      <alignment horizontal="center" vertical="center"/>
    </xf>
    <xf numFmtId="214" fontId="53" fillId="0" borderId="82" xfId="48" applyNumberFormat="1" applyFont="1" applyFill="1" applyBorder="1" applyAlignment="1">
      <alignment vertical="center"/>
    </xf>
    <xf numFmtId="214" fontId="53" fillId="0" borderId="86" xfId="48" applyNumberFormat="1" applyFont="1" applyFill="1" applyBorder="1" applyAlignment="1">
      <alignment vertical="center"/>
    </xf>
    <xf numFmtId="214" fontId="0" fillId="0" borderId="37" xfId="48" applyNumberFormat="1" applyFont="1" applyFill="1" applyBorder="1" applyAlignment="1">
      <alignment vertical="center"/>
    </xf>
    <xf numFmtId="214" fontId="0" fillId="0" borderId="78" xfId="48" applyNumberFormat="1" applyFill="1" applyBorder="1" applyAlignment="1">
      <alignment vertical="center"/>
    </xf>
    <xf numFmtId="214" fontId="0" fillId="0" borderId="70" xfId="48" applyNumberFormat="1" applyFill="1" applyBorder="1" applyAlignment="1">
      <alignment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59" xfId="48" applyNumberFormat="1" applyFont="1" applyBorder="1" applyAlignment="1">
      <alignment horizontal="right" vertical="center"/>
    </xf>
    <xf numFmtId="214" fontId="0" fillId="0" borderId="61" xfId="48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7" xfId="0" applyNumberFormat="1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71" xfId="0" applyNumberFormat="1" applyBorder="1" applyAlignment="1">
      <alignment horizontal="center" vertical="center"/>
    </xf>
    <xf numFmtId="41" fontId="0" fillId="0" borderId="87" xfId="0" applyNumberFormat="1" applyBorder="1" applyAlignment="1">
      <alignment horizontal="center" vertical="center"/>
    </xf>
    <xf numFmtId="41" fontId="0" fillId="0" borderId="88" xfId="0" applyNumberForma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6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203" fontId="0" fillId="0" borderId="23" xfId="0" applyNumberFormat="1" applyFont="1" applyFill="1" applyBorder="1" applyAlignment="1">
      <alignment horizontal="center" vertical="center"/>
    </xf>
    <xf numFmtId="203" fontId="0" fillId="0" borderId="77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217" fontId="10" fillId="0" borderId="87" xfId="48" applyNumberFormat="1" applyFont="1" applyBorder="1" applyAlignment="1">
      <alignment vertical="center" textRotation="255"/>
    </xf>
    <xf numFmtId="0" fontId="13" fillId="0" borderId="88" xfId="61" applyFont="1" applyBorder="1" applyAlignment="1">
      <alignment vertical="center"/>
      <protection/>
    </xf>
    <xf numFmtId="0" fontId="13" fillId="0" borderId="68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81" xfId="0" applyNumberFormat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60" xfId="48" applyNumberFormat="1" applyFont="1" applyFill="1" applyBorder="1" applyAlignment="1">
      <alignment vertical="center"/>
    </xf>
    <xf numFmtId="214" fontId="0" fillId="0" borderId="19" xfId="0" applyNumberFormat="1" applyFont="1" applyFill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8" xfId="48" applyNumberFormat="1" applyFont="1" applyBorder="1" applyAlignment="1">
      <alignment vertical="center" textRotation="255"/>
    </xf>
    <xf numFmtId="217" fontId="10" fillId="0" borderId="68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13" fillId="0" borderId="88" xfId="61" applyFont="1" applyBorder="1" applyAlignment="1">
      <alignment vertical="center" textRotation="255"/>
      <protection/>
    </xf>
    <xf numFmtId="0" fontId="13" fillId="0" borderId="68" xfId="61" applyFont="1" applyBorder="1" applyAlignment="1">
      <alignment vertical="center" textRotation="255"/>
      <protection/>
    </xf>
    <xf numFmtId="214" fontId="0" fillId="0" borderId="56" xfId="48" applyNumberFormat="1" applyFont="1" applyFill="1" applyBorder="1" applyAlignment="1">
      <alignment vertical="center"/>
    </xf>
    <xf numFmtId="214" fontId="0" fillId="0" borderId="17" xfId="0" applyNumberFormat="1" applyFont="1" applyFill="1" applyBorder="1" applyAlignment="1">
      <alignment vertical="center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  <xf numFmtId="0" fontId="0" fillId="0" borderId="87" xfId="0" applyBorder="1" applyAlignment="1">
      <alignment horizontal="center" vertical="center" textRotation="255"/>
    </xf>
    <xf numFmtId="41" fontId="0" fillId="0" borderId="23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214" fontId="0" fillId="0" borderId="87" xfId="48" applyNumberFormat="1" applyFont="1" applyFill="1" applyBorder="1" applyAlignment="1">
      <alignment vertical="center"/>
    </xf>
    <xf numFmtId="214" fontId="0" fillId="0" borderId="75" xfId="48" applyNumberFormat="1" applyFont="1" applyFill="1" applyBorder="1" applyAlignment="1">
      <alignment vertical="center"/>
    </xf>
    <xf numFmtId="214" fontId="0" fillId="0" borderId="74" xfId="48" applyNumberFormat="1" applyFont="1" applyFill="1" applyBorder="1" applyAlignment="1">
      <alignment vertical="center"/>
    </xf>
    <xf numFmtId="214" fontId="0" fillId="0" borderId="73" xfId="48" applyNumberFormat="1" applyFont="1" applyFill="1" applyBorder="1" applyAlignment="1">
      <alignment vertical="center"/>
    </xf>
    <xf numFmtId="214" fontId="0" fillId="0" borderId="88" xfId="48" applyNumberFormat="1" applyFont="1" applyFill="1" applyBorder="1" applyAlignment="1">
      <alignment vertical="center"/>
    </xf>
    <xf numFmtId="214" fontId="0" fillId="0" borderId="68" xfId="48" applyNumberFormat="1" applyFont="1" applyFill="1" applyBorder="1" applyAlignment="1">
      <alignment vertical="center"/>
    </xf>
    <xf numFmtId="214" fontId="0" fillId="0" borderId="68" xfId="48" applyNumberFormat="1" applyFont="1" applyFill="1" applyBorder="1" applyAlignment="1" quotePrefix="1">
      <alignment horizontal="right" vertical="center"/>
    </xf>
    <xf numFmtId="214" fontId="0" fillId="0" borderId="72" xfId="48" applyNumberFormat="1" applyFont="1" applyFill="1" applyBorder="1" applyAlignment="1">
      <alignment vertical="center"/>
    </xf>
    <xf numFmtId="214" fontId="0" fillId="0" borderId="74" xfId="48" applyNumberFormat="1" applyFont="1" applyFill="1" applyBorder="1" applyAlignment="1" quotePrefix="1">
      <alignment horizontal="right" vertical="center"/>
    </xf>
    <xf numFmtId="214" fontId="0" fillId="0" borderId="74" xfId="0" applyNumberFormat="1" applyFont="1" applyFill="1" applyBorder="1" applyAlignment="1" quotePrefix="1">
      <alignment horizontal="right" vertical="center"/>
    </xf>
    <xf numFmtId="41" fontId="0" fillId="0" borderId="84" xfId="0" applyNumberFormat="1" applyBorder="1" applyAlignment="1">
      <alignment horizontal="center" vertical="center"/>
    </xf>
    <xf numFmtId="41" fontId="0" fillId="0" borderId="26" xfId="0" applyNumberFormat="1" applyBorder="1" applyAlignment="1">
      <alignment horizontal="center" vertical="center"/>
    </xf>
    <xf numFmtId="214" fontId="0" fillId="0" borderId="85" xfId="48" applyNumberFormat="1" applyBorder="1" applyAlignment="1">
      <alignment horizontal="center" vertical="center"/>
    </xf>
    <xf numFmtId="214" fontId="0" fillId="0" borderId="29" xfId="48" applyNumberFormat="1" applyBorder="1" applyAlignment="1">
      <alignment horizontal="center" vertical="center"/>
    </xf>
    <xf numFmtId="214" fontId="0" fillId="0" borderId="32" xfId="48" applyNumberFormat="1" applyBorder="1" applyAlignment="1">
      <alignment horizontal="center" vertical="center"/>
    </xf>
    <xf numFmtId="214" fontId="0" fillId="0" borderId="25" xfId="48" applyNumberFormat="1" applyBorder="1" applyAlignment="1">
      <alignment horizontal="center" vertical="center"/>
    </xf>
    <xf numFmtId="214" fontId="0" fillId="0" borderId="43" xfId="48" applyNumberFormat="1" applyBorder="1" applyAlignment="1">
      <alignment vertical="center"/>
    </xf>
    <xf numFmtId="214" fontId="0" fillId="0" borderId="32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15" xfId="48" applyNumberFormat="1" applyBorder="1" applyAlignment="1">
      <alignment vertical="center"/>
    </xf>
    <xf numFmtId="214" fontId="0" fillId="0" borderId="70" xfId="48" applyNumberFormat="1" applyBorder="1" applyAlignment="1">
      <alignment vertical="center"/>
    </xf>
    <xf numFmtId="214" fontId="53" fillId="0" borderId="71" xfId="48" applyNumberFormat="1" applyFont="1" applyFill="1" applyBorder="1" applyAlignment="1">
      <alignment horizontal="center" vertical="center"/>
    </xf>
    <xf numFmtId="214" fontId="53" fillId="0" borderId="52" xfId="48" applyNumberFormat="1" applyFont="1" applyFill="1" applyBorder="1" applyAlignment="1">
      <alignment horizontal="center" vertical="center"/>
    </xf>
    <xf numFmtId="214" fontId="53" fillId="0" borderId="34" xfId="48" applyNumberFormat="1" applyFont="1" applyFill="1" applyBorder="1" applyAlignment="1">
      <alignment horizontal="center" vertical="center"/>
    </xf>
    <xf numFmtId="214" fontId="53" fillId="0" borderId="20" xfId="48" applyNumberFormat="1" applyFont="1" applyFill="1" applyBorder="1" applyAlignment="1">
      <alignment horizontal="center" vertical="center"/>
    </xf>
    <xf numFmtId="214" fontId="53" fillId="0" borderId="77" xfId="48" applyNumberFormat="1" applyFont="1" applyFill="1" applyBorder="1" applyAlignment="1">
      <alignment vertical="center"/>
    </xf>
    <xf numFmtId="214" fontId="53" fillId="0" borderId="34" xfId="48" applyNumberFormat="1" applyFont="1" applyFill="1" applyBorder="1" applyAlignment="1">
      <alignment vertical="center"/>
    </xf>
    <xf numFmtId="214" fontId="53" fillId="0" borderId="20" xfId="48" applyNumberFormat="1" applyFont="1" applyFill="1" applyBorder="1" applyAlignment="1">
      <alignment vertical="center"/>
    </xf>
    <xf numFmtId="214" fontId="53" fillId="0" borderId="54" xfId="48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F39" sqref="F39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34" t="s">
        <v>0</v>
      </c>
      <c r="B1" s="334"/>
      <c r="C1" s="334"/>
      <c r="D1" s="334"/>
      <c r="E1" s="76" t="s">
        <v>290</v>
      </c>
      <c r="F1" s="2"/>
      <c r="AA1" s="350" t="s">
        <v>105</v>
      </c>
      <c r="AB1" s="350"/>
    </row>
    <row r="2" spans="27:37" ht="13.5">
      <c r="AA2" s="349" t="s">
        <v>106</v>
      </c>
      <c r="AB2" s="349"/>
      <c r="AC2" s="343" t="s">
        <v>107</v>
      </c>
      <c r="AD2" s="340" t="s">
        <v>108</v>
      </c>
      <c r="AE2" s="351"/>
      <c r="AF2" s="352"/>
      <c r="AG2" s="349" t="s">
        <v>109</v>
      </c>
      <c r="AH2" s="349" t="s">
        <v>110</v>
      </c>
      <c r="AI2" s="349" t="s">
        <v>111</v>
      </c>
      <c r="AJ2" s="349" t="s">
        <v>112</v>
      </c>
      <c r="AK2" s="349" t="s">
        <v>113</v>
      </c>
    </row>
    <row r="3" spans="1:37" ht="14.25">
      <c r="A3" s="22" t="s">
        <v>104</v>
      </c>
      <c r="AA3" s="349"/>
      <c r="AB3" s="349"/>
      <c r="AC3" s="345"/>
      <c r="AD3" s="157"/>
      <c r="AE3" s="156" t="s">
        <v>126</v>
      </c>
      <c r="AF3" s="156" t="s">
        <v>127</v>
      </c>
      <c r="AG3" s="349"/>
      <c r="AH3" s="349"/>
      <c r="AI3" s="349"/>
      <c r="AJ3" s="349"/>
      <c r="AK3" s="349"/>
    </row>
    <row r="4" spans="27:38" ht="13.5">
      <c r="AA4" s="343" t="str">
        <f>E1</f>
        <v>静岡市</v>
      </c>
      <c r="AB4" s="158" t="s">
        <v>114</v>
      </c>
      <c r="AC4" s="159">
        <f>F22</f>
        <v>282969</v>
      </c>
      <c r="AD4" s="159">
        <f>F9</f>
        <v>127000</v>
      </c>
      <c r="AE4" s="159">
        <f>F10</f>
        <v>53395</v>
      </c>
      <c r="AF4" s="159">
        <f>F13</f>
        <v>52951</v>
      </c>
      <c r="AG4" s="159">
        <f>F14</f>
        <v>2155</v>
      </c>
      <c r="AH4" s="159">
        <f>F15</f>
        <v>9919</v>
      </c>
      <c r="AI4" s="159">
        <f>F17</f>
        <v>43329</v>
      </c>
      <c r="AJ4" s="159">
        <f>F20</f>
        <v>36478</v>
      </c>
      <c r="AK4" s="159">
        <f>F21</f>
        <v>39598</v>
      </c>
      <c r="AL4" s="160"/>
    </row>
    <row r="5" spans="1:37" ht="13.5">
      <c r="A5" s="21" t="s">
        <v>276</v>
      </c>
      <c r="AA5" s="344"/>
      <c r="AB5" s="158" t="s">
        <v>115</v>
      </c>
      <c r="AC5" s="161"/>
      <c r="AD5" s="161">
        <f>G9</f>
        <v>44.881241408069435</v>
      </c>
      <c r="AE5" s="161">
        <f>G10</f>
        <v>18.86955814947927</v>
      </c>
      <c r="AF5" s="161">
        <f>G13</f>
        <v>18.712650502351845</v>
      </c>
      <c r="AG5" s="161">
        <f>G14</f>
        <v>0.761567521530627</v>
      </c>
      <c r="AH5" s="161">
        <f>G15</f>
        <v>3.5053309726507145</v>
      </c>
      <c r="AI5" s="161">
        <f>G17</f>
        <v>15.312278023387721</v>
      </c>
      <c r="AJ5" s="161">
        <f>G20</f>
        <v>12.89116475656344</v>
      </c>
      <c r="AK5" s="161">
        <f>G21</f>
        <v>13.993759033675065</v>
      </c>
    </row>
    <row r="6" spans="1:37" ht="14.25">
      <c r="A6" s="3"/>
      <c r="G6" s="338" t="s">
        <v>128</v>
      </c>
      <c r="H6" s="339"/>
      <c r="I6" s="339"/>
      <c r="AA6" s="345"/>
      <c r="AB6" s="158" t="s">
        <v>116</v>
      </c>
      <c r="AC6" s="161">
        <f>I22</f>
        <v>-0.06110008405676437</v>
      </c>
      <c r="AD6" s="161">
        <f>I9</f>
        <v>1.51878497202238</v>
      </c>
      <c r="AE6" s="161">
        <f>I10</f>
        <v>1.8560909541795345</v>
      </c>
      <c r="AF6" s="161">
        <f>I13</f>
        <v>0.9879274502698765</v>
      </c>
      <c r="AG6" s="161">
        <f>I14</f>
        <v>-0.919540229885063</v>
      </c>
      <c r="AH6" s="161">
        <f>I15</f>
        <v>-7.952858203414992</v>
      </c>
      <c r="AI6" s="161">
        <f>I17</f>
        <v>-3.0085286414612833</v>
      </c>
      <c r="AJ6" s="161">
        <f>I20</f>
        <v>-7.895467743971718</v>
      </c>
      <c r="AK6" s="161">
        <f>I21</f>
        <v>9.707984706599436</v>
      </c>
    </row>
    <row r="7" spans="1:9" ht="27" customHeight="1">
      <c r="A7" s="19"/>
      <c r="B7" s="5"/>
      <c r="C7" s="5"/>
      <c r="D7" s="5"/>
      <c r="E7" s="23"/>
      <c r="F7" s="62" t="s">
        <v>277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35" t="s">
        <v>80</v>
      </c>
      <c r="B9" s="335" t="s">
        <v>81</v>
      </c>
      <c r="C9" s="47" t="s">
        <v>3</v>
      </c>
      <c r="D9" s="48"/>
      <c r="E9" s="49"/>
      <c r="F9" s="77">
        <v>127000</v>
      </c>
      <c r="G9" s="78">
        <f aca="true" t="shared" si="0" ref="G9:G22">F9/$F$22*100</f>
        <v>44.881241408069435</v>
      </c>
      <c r="H9" s="287">
        <v>125100</v>
      </c>
      <c r="I9" s="80">
        <f aca="true" t="shared" si="1" ref="I9:I21">(F9/H9-1)*100</f>
        <v>1.51878497202238</v>
      </c>
      <c r="AA9" s="346" t="s">
        <v>105</v>
      </c>
      <c r="AB9" s="347"/>
      <c r="AC9" s="348" t="s">
        <v>117</v>
      </c>
    </row>
    <row r="10" spans="1:37" ht="18" customHeight="1">
      <c r="A10" s="336"/>
      <c r="B10" s="336"/>
      <c r="C10" s="8"/>
      <c r="D10" s="50" t="s">
        <v>22</v>
      </c>
      <c r="E10" s="30"/>
      <c r="F10" s="81">
        <v>53395</v>
      </c>
      <c r="G10" s="82">
        <f t="shared" si="0"/>
        <v>18.86955814947927</v>
      </c>
      <c r="H10" s="83">
        <v>52422</v>
      </c>
      <c r="I10" s="84">
        <f t="shared" si="1"/>
        <v>1.8560909541795345</v>
      </c>
      <c r="AA10" s="349" t="s">
        <v>106</v>
      </c>
      <c r="AB10" s="349"/>
      <c r="AC10" s="348"/>
      <c r="AD10" s="340" t="s">
        <v>118</v>
      </c>
      <c r="AE10" s="351"/>
      <c r="AF10" s="352"/>
      <c r="AG10" s="340" t="s">
        <v>119</v>
      </c>
      <c r="AH10" s="341"/>
      <c r="AI10" s="342"/>
      <c r="AJ10" s="340" t="s">
        <v>120</v>
      </c>
      <c r="AK10" s="342"/>
    </row>
    <row r="11" spans="1:37" ht="18" customHeight="1">
      <c r="A11" s="336"/>
      <c r="B11" s="336"/>
      <c r="C11" s="34"/>
      <c r="D11" s="35"/>
      <c r="E11" s="33" t="s">
        <v>23</v>
      </c>
      <c r="F11" s="85">
        <v>40648</v>
      </c>
      <c r="G11" s="86">
        <f t="shared" si="0"/>
        <v>14.364824415395324</v>
      </c>
      <c r="H11" s="87">
        <v>39172</v>
      </c>
      <c r="I11" s="88">
        <f t="shared" si="1"/>
        <v>3.767997549269886</v>
      </c>
      <c r="AA11" s="349"/>
      <c r="AB11" s="349"/>
      <c r="AC11" s="346"/>
      <c r="AD11" s="157"/>
      <c r="AE11" s="156" t="s">
        <v>121</v>
      </c>
      <c r="AF11" s="156" t="s">
        <v>122</v>
      </c>
      <c r="AG11" s="157"/>
      <c r="AH11" s="156" t="s">
        <v>123</v>
      </c>
      <c r="AI11" s="156" t="s">
        <v>124</v>
      </c>
      <c r="AJ11" s="157"/>
      <c r="AK11" s="162" t="s">
        <v>125</v>
      </c>
    </row>
    <row r="12" spans="1:38" ht="18" customHeight="1">
      <c r="A12" s="336"/>
      <c r="B12" s="336"/>
      <c r="C12" s="34"/>
      <c r="D12" s="36"/>
      <c r="E12" s="33" t="s">
        <v>24</v>
      </c>
      <c r="F12" s="85">
        <v>8604</v>
      </c>
      <c r="G12" s="86">
        <f>F12/$F$22*100</f>
        <v>3.040615756496295</v>
      </c>
      <c r="H12" s="87">
        <v>8961</v>
      </c>
      <c r="I12" s="88">
        <f t="shared" si="1"/>
        <v>-3.983930364914634</v>
      </c>
      <c r="AA12" s="343" t="str">
        <f>E1</f>
        <v>静岡市</v>
      </c>
      <c r="AB12" s="158" t="s">
        <v>114</v>
      </c>
      <c r="AC12" s="159">
        <f>F40</f>
        <v>282969</v>
      </c>
      <c r="AD12" s="159">
        <f>F23</f>
        <v>149830</v>
      </c>
      <c r="AE12" s="159">
        <f>F24</f>
        <v>48410</v>
      </c>
      <c r="AF12" s="159">
        <f>F26</f>
        <v>39150</v>
      </c>
      <c r="AG12" s="159">
        <f>F27</f>
        <v>88557</v>
      </c>
      <c r="AH12" s="159">
        <f>F28</f>
        <v>35210</v>
      </c>
      <c r="AI12" s="159">
        <f>F32</f>
        <v>287</v>
      </c>
      <c r="AJ12" s="159">
        <f>F34</f>
        <v>44582</v>
      </c>
      <c r="AK12" s="159">
        <f>F35</f>
        <v>43755</v>
      </c>
      <c r="AL12" s="163"/>
    </row>
    <row r="13" spans="1:37" ht="18" customHeight="1">
      <c r="A13" s="336"/>
      <c r="B13" s="336"/>
      <c r="C13" s="11"/>
      <c r="D13" s="31" t="s">
        <v>25</v>
      </c>
      <c r="E13" s="32"/>
      <c r="F13" s="89">
        <v>52951</v>
      </c>
      <c r="G13" s="90">
        <f t="shared" si="0"/>
        <v>18.712650502351845</v>
      </c>
      <c r="H13" s="91">
        <v>52433</v>
      </c>
      <c r="I13" s="92">
        <f t="shared" si="1"/>
        <v>0.9879274502698765</v>
      </c>
      <c r="AA13" s="344"/>
      <c r="AB13" s="158" t="s">
        <v>115</v>
      </c>
      <c r="AC13" s="161"/>
      <c r="AD13" s="161">
        <f>G23</f>
        <v>52.94926299347278</v>
      </c>
      <c r="AE13" s="161">
        <f>G24</f>
        <v>17.107881075312136</v>
      </c>
      <c r="AF13" s="161">
        <f>G26</f>
        <v>13.83543780414109</v>
      </c>
      <c r="AG13" s="161">
        <f>G27</f>
        <v>31.295654294286653</v>
      </c>
      <c r="AH13" s="161">
        <f>G28</f>
        <v>12.443059133686022</v>
      </c>
      <c r="AI13" s="161">
        <f>G32</f>
        <v>0.10142453767020415</v>
      </c>
      <c r="AJ13" s="161">
        <f>G34</f>
        <v>15.755082712240565</v>
      </c>
      <c r="AK13" s="161">
        <f>G35</f>
        <v>15.462824549685655</v>
      </c>
    </row>
    <row r="14" spans="1:37" ht="18" customHeight="1">
      <c r="A14" s="336"/>
      <c r="B14" s="336"/>
      <c r="C14" s="52" t="s">
        <v>4</v>
      </c>
      <c r="D14" s="53"/>
      <c r="E14" s="54"/>
      <c r="F14" s="85">
        <v>2155</v>
      </c>
      <c r="G14" s="86">
        <f t="shared" si="0"/>
        <v>0.761567521530627</v>
      </c>
      <c r="H14" s="87">
        <v>2175</v>
      </c>
      <c r="I14" s="88">
        <f t="shared" si="1"/>
        <v>-0.919540229885063</v>
      </c>
      <c r="AA14" s="345"/>
      <c r="AB14" s="158" t="s">
        <v>116</v>
      </c>
      <c r="AC14" s="161">
        <f>I40</f>
        <v>-0.06110008405676437</v>
      </c>
      <c r="AD14" s="161">
        <f>I23</f>
        <v>1.1865768911280217</v>
      </c>
      <c r="AE14" s="161">
        <f>I24</f>
        <v>3.530871062255403</v>
      </c>
      <c r="AF14" s="161">
        <f>I26</f>
        <v>-1.168808219523898</v>
      </c>
      <c r="AG14" s="161">
        <f>I27</f>
        <v>-2.191272462199445</v>
      </c>
      <c r="AH14" s="161">
        <f>I28</f>
        <v>-3.322350356946735</v>
      </c>
      <c r="AI14" s="161">
        <f>I32</f>
        <v>57.692307692307686</v>
      </c>
      <c r="AJ14" s="161">
        <f>I34</f>
        <v>0.12127200862379617</v>
      </c>
      <c r="AK14" s="161">
        <f>I35</f>
        <v>0.12356696643096576</v>
      </c>
    </row>
    <row r="15" spans="1:9" ht="18" customHeight="1">
      <c r="A15" s="336"/>
      <c r="B15" s="336"/>
      <c r="C15" s="52" t="s">
        <v>5</v>
      </c>
      <c r="D15" s="53"/>
      <c r="E15" s="54"/>
      <c r="F15" s="85">
        <v>9919</v>
      </c>
      <c r="G15" s="86">
        <f t="shared" si="0"/>
        <v>3.5053309726507145</v>
      </c>
      <c r="H15" s="87">
        <v>10776</v>
      </c>
      <c r="I15" s="88">
        <f t="shared" si="1"/>
        <v>-7.952858203414992</v>
      </c>
    </row>
    <row r="16" spans="1:9" ht="18" customHeight="1">
      <c r="A16" s="336"/>
      <c r="B16" s="336"/>
      <c r="C16" s="52" t="s">
        <v>26</v>
      </c>
      <c r="D16" s="53"/>
      <c r="E16" s="54"/>
      <c r="F16" s="85">
        <v>9221</v>
      </c>
      <c r="G16" s="86">
        <f t="shared" si="0"/>
        <v>3.258660842707152</v>
      </c>
      <c r="H16" s="87">
        <v>11019</v>
      </c>
      <c r="I16" s="88">
        <f t="shared" si="1"/>
        <v>-16.317270169706866</v>
      </c>
    </row>
    <row r="17" spans="1:9" ht="18" customHeight="1">
      <c r="A17" s="336"/>
      <c r="B17" s="336"/>
      <c r="C17" s="52" t="s">
        <v>6</v>
      </c>
      <c r="D17" s="53"/>
      <c r="E17" s="54"/>
      <c r="F17" s="85">
        <v>43329</v>
      </c>
      <c r="G17" s="86">
        <f t="shared" si="0"/>
        <v>15.312278023387721</v>
      </c>
      <c r="H17" s="87">
        <v>44673</v>
      </c>
      <c r="I17" s="88">
        <f t="shared" si="1"/>
        <v>-3.0085286414612833</v>
      </c>
    </row>
    <row r="18" spans="1:9" ht="18" customHeight="1">
      <c r="A18" s="336"/>
      <c r="B18" s="336"/>
      <c r="C18" s="52" t="s">
        <v>27</v>
      </c>
      <c r="D18" s="53"/>
      <c r="E18" s="54"/>
      <c r="F18" s="85">
        <v>14163</v>
      </c>
      <c r="G18" s="86">
        <f t="shared" si="0"/>
        <v>5.005141906003837</v>
      </c>
      <c r="H18" s="87">
        <v>12987</v>
      </c>
      <c r="I18" s="88">
        <f t="shared" si="1"/>
        <v>9.055209055209046</v>
      </c>
    </row>
    <row r="19" spans="1:9" ht="18" customHeight="1">
      <c r="A19" s="336"/>
      <c r="B19" s="336"/>
      <c r="C19" s="52" t="s">
        <v>28</v>
      </c>
      <c r="D19" s="53"/>
      <c r="E19" s="54"/>
      <c r="F19" s="85">
        <v>1106</v>
      </c>
      <c r="G19" s="86">
        <f t="shared" si="0"/>
        <v>0.39085553541200624</v>
      </c>
      <c r="H19" s="87">
        <v>713</v>
      </c>
      <c r="I19" s="88">
        <f t="shared" si="1"/>
        <v>55.11921458625526</v>
      </c>
    </row>
    <row r="20" spans="1:9" ht="18" customHeight="1">
      <c r="A20" s="336"/>
      <c r="B20" s="336"/>
      <c r="C20" s="52" t="s">
        <v>7</v>
      </c>
      <c r="D20" s="53"/>
      <c r="E20" s="54"/>
      <c r="F20" s="85">
        <v>36478</v>
      </c>
      <c r="G20" s="86">
        <f t="shared" si="0"/>
        <v>12.89116475656344</v>
      </c>
      <c r="H20" s="87">
        <v>39605</v>
      </c>
      <c r="I20" s="88">
        <f t="shared" si="1"/>
        <v>-7.895467743971718</v>
      </c>
    </row>
    <row r="21" spans="1:9" ht="18" customHeight="1">
      <c r="A21" s="336"/>
      <c r="B21" s="336"/>
      <c r="C21" s="57" t="s">
        <v>8</v>
      </c>
      <c r="D21" s="58"/>
      <c r="E21" s="56"/>
      <c r="F21" s="93">
        <v>39598</v>
      </c>
      <c r="G21" s="94">
        <f t="shared" si="0"/>
        <v>13.993759033675065</v>
      </c>
      <c r="H21" s="95">
        <v>36094</v>
      </c>
      <c r="I21" s="96">
        <f t="shared" si="1"/>
        <v>9.707984706599436</v>
      </c>
    </row>
    <row r="22" spans="1:9" ht="18" customHeight="1">
      <c r="A22" s="336"/>
      <c r="B22" s="337"/>
      <c r="C22" s="59" t="s">
        <v>9</v>
      </c>
      <c r="D22" s="37"/>
      <c r="E22" s="60"/>
      <c r="F22" s="97">
        <f>SUM(F9,F14:F21)</f>
        <v>282969</v>
      </c>
      <c r="G22" s="98">
        <f t="shared" si="0"/>
        <v>100</v>
      </c>
      <c r="H22" s="288">
        <f>SUM(H9,H14:H21)</f>
        <v>283142</v>
      </c>
      <c r="I22" s="286">
        <f aca="true" t="shared" si="2" ref="I22:I40">(F22/H22-1)*100</f>
        <v>-0.06110008405676437</v>
      </c>
    </row>
    <row r="23" spans="1:9" ht="18" customHeight="1">
      <c r="A23" s="336"/>
      <c r="B23" s="335" t="s">
        <v>82</v>
      </c>
      <c r="C23" s="4" t="s">
        <v>10</v>
      </c>
      <c r="D23" s="5"/>
      <c r="E23" s="23"/>
      <c r="F23" s="77">
        <f>F24+F25+F26</f>
        <v>149830</v>
      </c>
      <c r="G23" s="78">
        <f aca="true" t="shared" si="3" ref="G23:G37">F23/$F$40*100</f>
        <v>52.94926299347278</v>
      </c>
      <c r="H23" s="79">
        <f>SUM(H24:H26)</f>
        <v>148073</v>
      </c>
      <c r="I23" s="99">
        <f t="shared" si="2"/>
        <v>1.1865768911280217</v>
      </c>
    </row>
    <row r="24" spans="1:9" ht="18" customHeight="1">
      <c r="A24" s="336"/>
      <c r="B24" s="336"/>
      <c r="C24" s="8"/>
      <c r="D24" s="10" t="s">
        <v>11</v>
      </c>
      <c r="E24" s="38"/>
      <c r="F24" s="85">
        <v>48410</v>
      </c>
      <c r="G24" s="86">
        <f t="shared" si="3"/>
        <v>17.107881075312136</v>
      </c>
      <c r="H24" s="87">
        <v>46759</v>
      </c>
      <c r="I24" s="88">
        <f t="shared" si="2"/>
        <v>3.530871062255403</v>
      </c>
    </row>
    <row r="25" spans="1:9" ht="18" customHeight="1">
      <c r="A25" s="336"/>
      <c r="B25" s="336"/>
      <c r="C25" s="8"/>
      <c r="D25" s="10" t="s">
        <v>29</v>
      </c>
      <c r="E25" s="38"/>
      <c r="F25" s="85">
        <v>62270</v>
      </c>
      <c r="G25" s="86">
        <f t="shared" si="3"/>
        <v>22.005944114019556</v>
      </c>
      <c r="H25" s="87">
        <v>61701</v>
      </c>
      <c r="I25" s="88">
        <f t="shared" si="2"/>
        <v>0.9221892675969512</v>
      </c>
    </row>
    <row r="26" spans="1:9" ht="18" customHeight="1">
      <c r="A26" s="336"/>
      <c r="B26" s="336"/>
      <c r="C26" s="11"/>
      <c r="D26" s="10" t="s">
        <v>12</v>
      </c>
      <c r="E26" s="38"/>
      <c r="F26" s="85">
        <v>39150</v>
      </c>
      <c r="G26" s="86">
        <f t="shared" si="3"/>
        <v>13.83543780414109</v>
      </c>
      <c r="H26" s="87">
        <v>39613</v>
      </c>
      <c r="I26" s="88">
        <f t="shared" si="2"/>
        <v>-1.168808219523898</v>
      </c>
    </row>
    <row r="27" spans="1:9" ht="18" customHeight="1">
      <c r="A27" s="336"/>
      <c r="B27" s="336"/>
      <c r="C27" s="8" t="s">
        <v>13</v>
      </c>
      <c r="D27" s="14"/>
      <c r="E27" s="25"/>
      <c r="F27" s="77">
        <f>F28+F29+F30+F31+F32+F33+200</f>
        <v>88557</v>
      </c>
      <c r="G27" s="78">
        <f t="shared" si="3"/>
        <v>31.295654294286653</v>
      </c>
      <c r="H27" s="79">
        <f>SUM(H28:H33)+200</f>
        <v>90541</v>
      </c>
      <c r="I27" s="99">
        <f t="shared" si="2"/>
        <v>-2.191272462199445</v>
      </c>
    </row>
    <row r="28" spans="1:9" ht="18" customHeight="1">
      <c r="A28" s="336"/>
      <c r="B28" s="336"/>
      <c r="C28" s="8"/>
      <c r="D28" s="10" t="s">
        <v>14</v>
      </c>
      <c r="E28" s="38"/>
      <c r="F28" s="85">
        <v>35210</v>
      </c>
      <c r="G28" s="86">
        <f t="shared" si="3"/>
        <v>12.443059133686022</v>
      </c>
      <c r="H28" s="87">
        <v>36420</v>
      </c>
      <c r="I28" s="88">
        <f t="shared" si="2"/>
        <v>-3.322350356946735</v>
      </c>
    </row>
    <row r="29" spans="1:9" ht="18" customHeight="1">
      <c r="A29" s="336"/>
      <c r="B29" s="336"/>
      <c r="C29" s="8"/>
      <c r="D29" s="10" t="s">
        <v>30</v>
      </c>
      <c r="E29" s="38"/>
      <c r="F29" s="85">
        <v>3614</v>
      </c>
      <c r="G29" s="86">
        <f t="shared" si="3"/>
        <v>1.277171704320968</v>
      </c>
      <c r="H29" s="87">
        <v>3684</v>
      </c>
      <c r="I29" s="88">
        <f t="shared" si="2"/>
        <v>-1.9001085776330084</v>
      </c>
    </row>
    <row r="30" spans="1:9" ht="18" customHeight="1">
      <c r="A30" s="336"/>
      <c r="B30" s="336"/>
      <c r="C30" s="8"/>
      <c r="D30" s="10" t="s">
        <v>31</v>
      </c>
      <c r="E30" s="38"/>
      <c r="F30" s="85">
        <v>25345</v>
      </c>
      <c r="G30" s="86">
        <f t="shared" si="3"/>
        <v>8.956811523523777</v>
      </c>
      <c r="H30" s="87">
        <v>25408</v>
      </c>
      <c r="I30" s="88">
        <f t="shared" si="2"/>
        <v>-0.24795340050377535</v>
      </c>
    </row>
    <row r="31" spans="1:9" ht="18" customHeight="1">
      <c r="A31" s="336"/>
      <c r="B31" s="336"/>
      <c r="C31" s="8"/>
      <c r="D31" s="10" t="s">
        <v>32</v>
      </c>
      <c r="E31" s="38"/>
      <c r="F31" s="85">
        <v>22584</v>
      </c>
      <c r="G31" s="86">
        <f t="shared" si="3"/>
        <v>7.981086267400316</v>
      </c>
      <c r="H31" s="87">
        <v>23093</v>
      </c>
      <c r="I31" s="88">
        <f t="shared" si="2"/>
        <v>-2.20413112198502</v>
      </c>
    </row>
    <row r="32" spans="1:9" ht="18" customHeight="1">
      <c r="A32" s="336"/>
      <c r="B32" s="336"/>
      <c r="C32" s="8"/>
      <c r="D32" s="10" t="s">
        <v>15</v>
      </c>
      <c r="E32" s="38"/>
      <c r="F32" s="85">
        <v>287</v>
      </c>
      <c r="G32" s="86">
        <f t="shared" si="3"/>
        <v>0.10142453767020415</v>
      </c>
      <c r="H32" s="87">
        <v>182</v>
      </c>
      <c r="I32" s="88">
        <f t="shared" si="2"/>
        <v>57.692307692307686</v>
      </c>
    </row>
    <row r="33" spans="1:9" ht="18" customHeight="1">
      <c r="A33" s="336"/>
      <c r="B33" s="336"/>
      <c r="C33" s="11"/>
      <c r="D33" s="10" t="s">
        <v>33</v>
      </c>
      <c r="E33" s="38"/>
      <c r="F33" s="85">
        <v>1317</v>
      </c>
      <c r="G33" s="86">
        <f t="shared" si="3"/>
        <v>0.46542200735769645</v>
      </c>
      <c r="H33" s="87">
        <v>1554</v>
      </c>
      <c r="I33" s="88">
        <f t="shared" si="2"/>
        <v>-15.250965250965255</v>
      </c>
    </row>
    <row r="34" spans="1:9" ht="18" customHeight="1">
      <c r="A34" s="336"/>
      <c r="B34" s="336"/>
      <c r="C34" s="8" t="s">
        <v>16</v>
      </c>
      <c r="D34" s="14"/>
      <c r="E34" s="25"/>
      <c r="F34" s="77">
        <f>F35+F38</f>
        <v>44582</v>
      </c>
      <c r="G34" s="78">
        <f t="shared" si="3"/>
        <v>15.755082712240565</v>
      </c>
      <c r="H34" s="79">
        <f>SUM(H35,H38:H39)</f>
        <v>44528</v>
      </c>
      <c r="I34" s="99">
        <f t="shared" si="2"/>
        <v>0.12127200862379617</v>
      </c>
    </row>
    <row r="35" spans="1:9" ht="18" customHeight="1">
      <c r="A35" s="336"/>
      <c r="B35" s="336"/>
      <c r="C35" s="8"/>
      <c r="D35" s="39" t="s">
        <v>17</v>
      </c>
      <c r="E35" s="40"/>
      <c r="F35" s="81">
        <f>F36+F37</f>
        <v>43755</v>
      </c>
      <c r="G35" s="82">
        <f t="shared" si="3"/>
        <v>15.462824549685655</v>
      </c>
      <c r="H35" s="83">
        <f>SUM(H36:H37)</f>
        <v>43701</v>
      </c>
      <c r="I35" s="84">
        <f t="shared" si="2"/>
        <v>0.12356696643096576</v>
      </c>
    </row>
    <row r="36" spans="1:9" ht="18" customHeight="1">
      <c r="A36" s="336"/>
      <c r="B36" s="336"/>
      <c r="C36" s="8"/>
      <c r="D36" s="41"/>
      <c r="E36" s="148" t="s">
        <v>103</v>
      </c>
      <c r="F36" s="85">
        <v>21129</v>
      </c>
      <c r="G36" s="86">
        <f t="shared" si="3"/>
        <v>7.466895667016528</v>
      </c>
      <c r="H36" s="87">
        <v>21790</v>
      </c>
      <c r="I36" s="88">
        <f>(F36/H36-1)*100</f>
        <v>-3.0335016062413955</v>
      </c>
    </row>
    <row r="37" spans="1:9" ht="18" customHeight="1">
      <c r="A37" s="336"/>
      <c r="B37" s="336"/>
      <c r="C37" s="8"/>
      <c r="D37" s="12"/>
      <c r="E37" s="33" t="s">
        <v>34</v>
      </c>
      <c r="F37" s="85">
        <v>22626</v>
      </c>
      <c r="G37" s="86">
        <f t="shared" si="3"/>
        <v>7.995928882669126</v>
      </c>
      <c r="H37" s="87">
        <v>21911</v>
      </c>
      <c r="I37" s="88">
        <f t="shared" si="2"/>
        <v>3.2632011318515897</v>
      </c>
    </row>
    <row r="38" spans="1:9" ht="18" customHeight="1">
      <c r="A38" s="336"/>
      <c r="B38" s="336"/>
      <c r="C38" s="8"/>
      <c r="D38" s="61" t="s">
        <v>35</v>
      </c>
      <c r="E38" s="54"/>
      <c r="F38" s="85">
        <v>827</v>
      </c>
      <c r="G38" s="82">
        <f>F38/$F$40*100</f>
        <v>0.29225816255490883</v>
      </c>
      <c r="H38" s="87">
        <v>827</v>
      </c>
      <c r="I38" s="88">
        <f t="shared" si="2"/>
        <v>0</v>
      </c>
    </row>
    <row r="39" spans="1:9" ht="18" customHeight="1">
      <c r="A39" s="336"/>
      <c r="B39" s="336"/>
      <c r="C39" s="6"/>
      <c r="D39" s="55" t="s">
        <v>36</v>
      </c>
      <c r="E39" s="56"/>
      <c r="F39" s="93">
        <v>0</v>
      </c>
      <c r="G39" s="94">
        <f>F39/$F$40*100</f>
        <v>0</v>
      </c>
      <c r="H39" s="145">
        <v>0</v>
      </c>
      <c r="I39" s="96" t="e">
        <f t="shared" si="2"/>
        <v>#DIV/0!</v>
      </c>
    </row>
    <row r="40" spans="1:9" ht="18" customHeight="1">
      <c r="A40" s="337"/>
      <c r="B40" s="337"/>
      <c r="C40" s="6" t="s">
        <v>18</v>
      </c>
      <c r="D40" s="7"/>
      <c r="E40" s="24"/>
      <c r="F40" s="97">
        <f>SUM(F23,F27,F34)</f>
        <v>282969</v>
      </c>
      <c r="G40" s="263">
        <f>F40/$F$40*100</f>
        <v>100</v>
      </c>
      <c r="H40" s="97">
        <f>SUM(H23,H27,H34)</f>
        <v>283142</v>
      </c>
      <c r="I40" s="262">
        <f t="shared" si="2"/>
        <v>-0.06110008405676437</v>
      </c>
    </row>
    <row r="41" spans="1:2" ht="18" customHeight="1">
      <c r="A41" s="146" t="s">
        <v>19</v>
      </c>
      <c r="B41" s="146"/>
    </row>
    <row r="42" spans="1:2" ht="18" customHeight="1">
      <c r="A42" s="147" t="s">
        <v>20</v>
      </c>
      <c r="B42" s="146"/>
    </row>
    <row r="52" ht="13.5">
      <c r="J52" s="14"/>
    </row>
    <row r="53" ht="13.5">
      <c r="J53" s="14"/>
    </row>
  </sheetData>
  <sheetProtection/>
  <mergeCells count="24">
    <mergeCell ref="AB10:AB11"/>
    <mergeCell ref="AD10:AF10"/>
    <mergeCell ref="AG2:AG3"/>
    <mergeCell ref="AH2:AH3"/>
    <mergeCell ref="AJ10:AK10"/>
    <mergeCell ref="AA12:AA14"/>
    <mergeCell ref="AI2:AI3"/>
    <mergeCell ref="AK2:AK3"/>
    <mergeCell ref="AA1:AB1"/>
    <mergeCell ref="AA2:AA3"/>
    <mergeCell ref="AB2:AB3"/>
    <mergeCell ref="AC2:AC3"/>
    <mergeCell ref="AD2:AF2"/>
    <mergeCell ref="AJ2:AJ3"/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46" sqref="F46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290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278</v>
      </c>
      <c r="B5" s="37"/>
      <c r="C5" s="37"/>
      <c r="D5" s="37"/>
      <c r="K5" s="46"/>
      <c r="O5" s="46" t="s">
        <v>44</v>
      </c>
    </row>
    <row r="6" spans="1:15" ht="15.75" customHeight="1">
      <c r="A6" s="378" t="s">
        <v>45</v>
      </c>
      <c r="B6" s="379"/>
      <c r="C6" s="379"/>
      <c r="D6" s="379"/>
      <c r="E6" s="380"/>
      <c r="F6" s="357" t="s">
        <v>287</v>
      </c>
      <c r="G6" s="354"/>
      <c r="H6" s="353" t="s">
        <v>288</v>
      </c>
      <c r="I6" s="354"/>
      <c r="J6" s="353" t="s">
        <v>289</v>
      </c>
      <c r="K6" s="354"/>
      <c r="L6" s="353"/>
      <c r="M6" s="354"/>
      <c r="N6" s="353"/>
      <c r="O6" s="354"/>
    </row>
    <row r="7" spans="1:15" ht="15.75" customHeight="1">
      <c r="A7" s="381"/>
      <c r="B7" s="382"/>
      <c r="C7" s="382"/>
      <c r="D7" s="382"/>
      <c r="E7" s="383"/>
      <c r="F7" s="164" t="s">
        <v>279</v>
      </c>
      <c r="G7" s="51" t="s">
        <v>1</v>
      </c>
      <c r="H7" s="164" t="s">
        <v>279</v>
      </c>
      <c r="I7" s="51" t="s">
        <v>1</v>
      </c>
      <c r="J7" s="164" t="s">
        <v>279</v>
      </c>
      <c r="K7" s="51" t="s">
        <v>1</v>
      </c>
      <c r="L7" s="164" t="s">
        <v>279</v>
      </c>
      <c r="M7" s="51" t="s">
        <v>1</v>
      </c>
      <c r="N7" s="164" t="s">
        <v>279</v>
      </c>
      <c r="O7" s="397" t="s">
        <v>1</v>
      </c>
    </row>
    <row r="8" spans="1:25" ht="15.75" customHeight="1">
      <c r="A8" s="358" t="s">
        <v>84</v>
      </c>
      <c r="B8" s="47" t="s">
        <v>46</v>
      </c>
      <c r="C8" s="48"/>
      <c r="D8" s="48"/>
      <c r="E8" s="100" t="s">
        <v>37</v>
      </c>
      <c r="F8" s="113">
        <v>10684</v>
      </c>
      <c r="G8" s="273">
        <v>10680</v>
      </c>
      <c r="H8" s="113">
        <v>21617</v>
      </c>
      <c r="I8" s="273">
        <v>21787</v>
      </c>
      <c r="J8" s="113">
        <v>11958</v>
      </c>
      <c r="K8" s="273">
        <v>31407</v>
      </c>
      <c r="L8" s="113"/>
      <c r="M8" s="114"/>
      <c r="N8" s="113"/>
      <c r="O8" s="115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84"/>
      <c r="B9" s="14"/>
      <c r="C9" s="61" t="s">
        <v>47</v>
      </c>
      <c r="D9" s="53"/>
      <c r="E9" s="101" t="s">
        <v>38</v>
      </c>
      <c r="F9" s="116">
        <v>10684</v>
      </c>
      <c r="G9" s="274">
        <v>10680</v>
      </c>
      <c r="H9" s="116">
        <v>21617</v>
      </c>
      <c r="I9" s="274">
        <v>21787</v>
      </c>
      <c r="J9" s="116">
        <v>11958</v>
      </c>
      <c r="K9" s="274">
        <v>31407</v>
      </c>
      <c r="L9" s="116"/>
      <c r="M9" s="118"/>
      <c r="N9" s="116"/>
      <c r="O9" s="119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84"/>
      <c r="B10" s="11"/>
      <c r="C10" s="61" t="s">
        <v>48</v>
      </c>
      <c r="D10" s="53"/>
      <c r="E10" s="101" t="s">
        <v>39</v>
      </c>
      <c r="F10" s="116">
        <v>0</v>
      </c>
      <c r="G10" s="274">
        <v>0</v>
      </c>
      <c r="H10" s="116">
        <v>0</v>
      </c>
      <c r="I10" s="274">
        <v>0</v>
      </c>
      <c r="J10" s="120">
        <v>0</v>
      </c>
      <c r="K10" s="282">
        <v>0</v>
      </c>
      <c r="L10" s="116"/>
      <c r="M10" s="118"/>
      <c r="N10" s="116"/>
      <c r="O10" s="119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84"/>
      <c r="B11" s="66" t="s">
        <v>49</v>
      </c>
      <c r="C11" s="67"/>
      <c r="D11" s="67"/>
      <c r="E11" s="103" t="s">
        <v>40</v>
      </c>
      <c r="F11" s="121">
        <v>8919</v>
      </c>
      <c r="G11" s="275">
        <v>9073</v>
      </c>
      <c r="H11" s="121">
        <v>21617</v>
      </c>
      <c r="I11" s="275">
        <v>21787</v>
      </c>
      <c r="J11" s="121">
        <v>11958</v>
      </c>
      <c r="K11" s="275">
        <v>31407</v>
      </c>
      <c r="L11" s="121"/>
      <c r="M11" s="122"/>
      <c r="N11" s="121"/>
      <c r="O11" s="123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84"/>
      <c r="B12" s="8"/>
      <c r="C12" s="61" t="s">
        <v>50</v>
      </c>
      <c r="D12" s="53"/>
      <c r="E12" s="101" t="s">
        <v>41</v>
      </c>
      <c r="F12" s="116">
        <v>8919</v>
      </c>
      <c r="G12" s="274">
        <v>9073</v>
      </c>
      <c r="H12" s="121">
        <v>21617</v>
      </c>
      <c r="I12" s="275">
        <v>21787</v>
      </c>
      <c r="J12" s="121">
        <v>11958</v>
      </c>
      <c r="K12" s="275">
        <v>31407</v>
      </c>
      <c r="L12" s="116"/>
      <c r="M12" s="118"/>
      <c r="N12" s="116"/>
      <c r="O12" s="119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84"/>
      <c r="B13" s="14"/>
      <c r="C13" s="50" t="s">
        <v>51</v>
      </c>
      <c r="D13" s="68"/>
      <c r="E13" s="104" t="s">
        <v>42</v>
      </c>
      <c r="F13" s="149">
        <v>0</v>
      </c>
      <c r="G13" s="276">
        <v>0</v>
      </c>
      <c r="H13" s="120">
        <v>0</v>
      </c>
      <c r="I13" s="282">
        <v>0</v>
      </c>
      <c r="J13" s="120">
        <v>0</v>
      </c>
      <c r="K13" s="282">
        <v>0</v>
      </c>
      <c r="L13" s="124"/>
      <c r="M13" s="125"/>
      <c r="N13" s="124"/>
      <c r="O13" s="126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84"/>
      <c r="B14" s="52" t="s">
        <v>52</v>
      </c>
      <c r="C14" s="53"/>
      <c r="D14" s="53"/>
      <c r="E14" s="101" t="s">
        <v>88</v>
      </c>
      <c r="F14" s="150">
        <f aca="true" t="shared" si="0" ref="F14:J15">F9-F12</f>
        <v>1765</v>
      </c>
      <c r="G14" s="277">
        <f t="shared" si="0"/>
        <v>1607</v>
      </c>
      <c r="H14" s="150">
        <f t="shared" si="0"/>
        <v>0</v>
      </c>
      <c r="I14" s="277">
        <f t="shared" si="0"/>
        <v>0</v>
      </c>
      <c r="J14" s="150">
        <f t="shared" si="0"/>
        <v>0</v>
      </c>
      <c r="K14" s="277">
        <f aca="true" t="shared" si="1" ref="K14:O15">K9-K12</f>
        <v>0</v>
      </c>
      <c r="L14" s="150">
        <f t="shared" si="1"/>
        <v>0</v>
      </c>
      <c r="M14" s="141">
        <f t="shared" si="1"/>
        <v>0</v>
      </c>
      <c r="N14" s="150">
        <f t="shared" si="1"/>
        <v>0</v>
      </c>
      <c r="O14" s="141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84"/>
      <c r="B15" s="52" t="s">
        <v>53</v>
      </c>
      <c r="C15" s="53"/>
      <c r="D15" s="53"/>
      <c r="E15" s="101" t="s">
        <v>89</v>
      </c>
      <c r="F15" s="150">
        <f t="shared" si="0"/>
        <v>0</v>
      </c>
      <c r="G15" s="277">
        <f t="shared" si="0"/>
        <v>0</v>
      </c>
      <c r="H15" s="150">
        <f t="shared" si="0"/>
        <v>0</v>
      </c>
      <c r="I15" s="277">
        <f t="shared" si="0"/>
        <v>0</v>
      </c>
      <c r="J15" s="150">
        <f t="shared" si="0"/>
        <v>0</v>
      </c>
      <c r="K15" s="277">
        <f t="shared" si="1"/>
        <v>0</v>
      </c>
      <c r="L15" s="150">
        <f t="shared" si="1"/>
        <v>0</v>
      </c>
      <c r="M15" s="141">
        <f t="shared" si="1"/>
        <v>0</v>
      </c>
      <c r="N15" s="150">
        <f t="shared" si="1"/>
        <v>0</v>
      </c>
      <c r="O15" s="141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84"/>
      <c r="B16" s="52" t="s">
        <v>54</v>
      </c>
      <c r="C16" s="53"/>
      <c r="D16" s="53"/>
      <c r="E16" s="101" t="s">
        <v>90</v>
      </c>
      <c r="F16" s="149">
        <f aca="true" t="shared" si="2" ref="F16:O16">F8-F11</f>
        <v>1765</v>
      </c>
      <c r="G16" s="276">
        <f t="shared" si="2"/>
        <v>1607</v>
      </c>
      <c r="H16" s="149">
        <f t="shared" si="2"/>
        <v>0</v>
      </c>
      <c r="I16" s="276">
        <f t="shared" si="2"/>
        <v>0</v>
      </c>
      <c r="J16" s="149">
        <f t="shared" si="2"/>
        <v>0</v>
      </c>
      <c r="K16" s="276">
        <f t="shared" si="2"/>
        <v>0</v>
      </c>
      <c r="L16" s="149">
        <f t="shared" si="2"/>
        <v>0</v>
      </c>
      <c r="M16" s="135">
        <f t="shared" si="2"/>
        <v>0</v>
      </c>
      <c r="N16" s="149">
        <f t="shared" si="2"/>
        <v>0</v>
      </c>
      <c r="O16" s="135">
        <f t="shared" si="2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84"/>
      <c r="B17" s="52" t="s">
        <v>55</v>
      </c>
      <c r="C17" s="53"/>
      <c r="D17" s="53"/>
      <c r="E17" s="43"/>
      <c r="F17" s="150"/>
      <c r="G17" s="277"/>
      <c r="H17" s="120"/>
      <c r="I17" s="282"/>
      <c r="J17" s="116"/>
      <c r="K17" s="274"/>
      <c r="L17" s="116"/>
      <c r="M17" s="118"/>
      <c r="N17" s="120"/>
      <c r="O17" s="127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85"/>
      <c r="B18" s="59" t="s">
        <v>56</v>
      </c>
      <c r="C18" s="37"/>
      <c r="D18" s="37"/>
      <c r="E18" s="15"/>
      <c r="F18" s="151">
        <v>0</v>
      </c>
      <c r="G18" s="278">
        <v>0</v>
      </c>
      <c r="H18" s="128">
        <v>0</v>
      </c>
      <c r="I18" s="283">
        <v>0</v>
      </c>
      <c r="J18" s="128">
        <v>0</v>
      </c>
      <c r="K18" s="283">
        <v>0</v>
      </c>
      <c r="L18" s="128"/>
      <c r="M18" s="129"/>
      <c r="N18" s="128"/>
      <c r="O18" s="130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84" t="s">
        <v>85</v>
      </c>
      <c r="B19" s="66" t="s">
        <v>57</v>
      </c>
      <c r="C19" s="69"/>
      <c r="D19" s="69"/>
      <c r="E19" s="105"/>
      <c r="F19" s="152">
        <v>3052</v>
      </c>
      <c r="G19" s="279">
        <v>4865</v>
      </c>
      <c r="H19" s="131">
        <v>15269</v>
      </c>
      <c r="I19" s="284">
        <v>13684</v>
      </c>
      <c r="J19" s="131">
        <v>569</v>
      </c>
      <c r="K19" s="284">
        <v>1224</v>
      </c>
      <c r="L19" s="131"/>
      <c r="M19" s="133"/>
      <c r="N19" s="131"/>
      <c r="O19" s="134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84"/>
      <c r="B20" s="13"/>
      <c r="C20" s="61" t="s">
        <v>58</v>
      </c>
      <c r="D20" s="53"/>
      <c r="E20" s="101"/>
      <c r="F20" s="150">
        <v>2842</v>
      </c>
      <c r="G20" s="277">
        <v>4644</v>
      </c>
      <c r="H20" s="116">
        <v>10326</v>
      </c>
      <c r="I20" s="274">
        <v>8945</v>
      </c>
      <c r="J20" s="116">
        <v>533</v>
      </c>
      <c r="K20" s="274">
        <v>1178</v>
      </c>
      <c r="L20" s="116"/>
      <c r="M20" s="118"/>
      <c r="N20" s="116"/>
      <c r="O20" s="119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84"/>
      <c r="B21" s="26" t="s">
        <v>59</v>
      </c>
      <c r="C21" s="67"/>
      <c r="D21" s="67"/>
      <c r="E21" s="103" t="s">
        <v>91</v>
      </c>
      <c r="F21" s="153">
        <v>3052</v>
      </c>
      <c r="G21" s="280">
        <v>4865</v>
      </c>
      <c r="H21" s="121">
        <v>15269</v>
      </c>
      <c r="I21" s="275">
        <v>13684</v>
      </c>
      <c r="J21" s="121">
        <v>569</v>
      </c>
      <c r="K21" s="275">
        <v>1224</v>
      </c>
      <c r="L21" s="121"/>
      <c r="M21" s="122"/>
      <c r="N21" s="121"/>
      <c r="O21" s="123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84"/>
      <c r="B22" s="66" t="s">
        <v>60</v>
      </c>
      <c r="C22" s="69"/>
      <c r="D22" s="69"/>
      <c r="E22" s="105" t="s">
        <v>92</v>
      </c>
      <c r="F22" s="152">
        <v>6662</v>
      </c>
      <c r="G22" s="279">
        <v>12347</v>
      </c>
      <c r="H22" s="131">
        <v>22202</v>
      </c>
      <c r="I22" s="284">
        <v>20433</v>
      </c>
      <c r="J22" s="131">
        <v>1628</v>
      </c>
      <c r="K22" s="284">
        <v>3887</v>
      </c>
      <c r="L22" s="131"/>
      <c r="M22" s="133"/>
      <c r="N22" s="131"/>
      <c r="O22" s="134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84"/>
      <c r="B23" s="8" t="s">
        <v>61</v>
      </c>
      <c r="C23" s="50" t="s">
        <v>62</v>
      </c>
      <c r="D23" s="68"/>
      <c r="E23" s="104"/>
      <c r="F23" s="149">
        <v>2140</v>
      </c>
      <c r="G23" s="276">
        <v>2125</v>
      </c>
      <c r="H23" s="124">
        <v>11355</v>
      </c>
      <c r="I23" s="285">
        <v>10414</v>
      </c>
      <c r="J23" s="124">
        <v>832</v>
      </c>
      <c r="K23" s="285">
        <v>1406</v>
      </c>
      <c r="L23" s="124"/>
      <c r="M23" s="125"/>
      <c r="N23" s="124"/>
      <c r="O23" s="126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84"/>
      <c r="B24" s="52" t="s">
        <v>93</v>
      </c>
      <c r="C24" s="53"/>
      <c r="D24" s="53"/>
      <c r="E24" s="101" t="s">
        <v>94</v>
      </c>
      <c r="F24" s="150">
        <f aca="true" t="shared" si="3" ref="F24:O24">F21-F22</f>
        <v>-3610</v>
      </c>
      <c r="G24" s="277">
        <f t="shared" si="3"/>
        <v>-7482</v>
      </c>
      <c r="H24" s="150">
        <f t="shared" si="3"/>
        <v>-6933</v>
      </c>
      <c r="I24" s="277">
        <f t="shared" si="3"/>
        <v>-6749</v>
      </c>
      <c r="J24" s="150">
        <f t="shared" si="3"/>
        <v>-1059</v>
      </c>
      <c r="K24" s="277">
        <f t="shared" si="3"/>
        <v>-2663</v>
      </c>
      <c r="L24" s="150">
        <f t="shared" si="3"/>
        <v>0</v>
      </c>
      <c r="M24" s="141">
        <f t="shared" si="3"/>
        <v>0</v>
      </c>
      <c r="N24" s="150">
        <f t="shared" si="3"/>
        <v>0</v>
      </c>
      <c r="O24" s="141">
        <f t="shared" si="3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84"/>
      <c r="B25" s="112" t="s">
        <v>63</v>
      </c>
      <c r="C25" s="68"/>
      <c r="D25" s="68"/>
      <c r="E25" s="386" t="s">
        <v>95</v>
      </c>
      <c r="F25" s="376">
        <v>3610</v>
      </c>
      <c r="G25" s="390">
        <v>7482</v>
      </c>
      <c r="H25" s="364">
        <v>6933</v>
      </c>
      <c r="I25" s="374">
        <v>6749</v>
      </c>
      <c r="J25" s="364">
        <v>1059</v>
      </c>
      <c r="K25" s="374">
        <v>2663</v>
      </c>
      <c r="L25" s="364"/>
      <c r="M25" s="366"/>
      <c r="N25" s="364"/>
      <c r="O25" s="366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84"/>
      <c r="B26" s="26" t="s">
        <v>64</v>
      </c>
      <c r="C26" s="67"/>
      <c r="D26" s="67"/>
      <c r="E26" s="387"/>
      <c r="F26" s="377"/>
      <c r="G26" s="391"/>
      <c r="H26" s="365"/>
      <c r="I26" s="375"/>
      <c r="J26" s="365"/>
      <c r="K26" s="375"/>
      <c r="L26" s="365"/>
      <c r="M26" s="367"/>
      <c r="N26" s="365"/>
      <c r="O26" s="367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85"/>
      <c r="B27" s="59" t="s">
        <v>96</v>
      </c>
      <c r="C27" s="37"/>
      <c r="D27" s="37"/>
      <c r="E27" s="106" t="s">
        <v>97</v>
      </c>
      <c r="F27" s="154">
        <f aca="true" t="shared" si="4" ref="F27:O27">F24+F25</f>
        <v>0</v>
      </c>
      <c r="G27" s="281">
        <f t="shared" si="4"/>
        <v>0</v>
      </c>
      <c r="H27" s="154">
        <f t="shared" si="4"/>
        <v>0</v>
      </c>
      <c r="I27" s="281">
        <f t="shared" si="4"/>
        <v>0</v>
      </c>
      <c r="J27" s="154">
        <f t="shared" si="4"/>
        <v>0</v>
      </c>
      <c r="K27" s="281">
        <f t="shared" si="4"/>
        <v>0</v>
      </c>
      <c r="L27" s="154">
        <f t="shared" si="4"/>
        <v>0</v>
      </c>
      <c r="M27" s="142">
        <f t="shared" si="4"/>
        <v>0</v>
      </c>
      <c r="N27" s="154">
        <f t="shared" si="4"/>
        <v>0</v>
      </c>
      <c r="O27" s="142">
        <f t="shared" si="4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68" t="s">
        <v>65</v>
      </c>
      <c r="B30" s="369"/>
      <c r="C30" s="369"/>
      <c r="D30" s="369"/>
      <c r="E30" s="370"/>
      <c r="F30" s="355" t="s">
        <v>292</v>
      </c>
      <c r="G30" s="356"/>
      <c r="H30" s="355" t="s">
        <v>293</v>
      </c>
      <c r="I30" s="356"/>
      <c r="J30" s="355" t="s">
        <v>294</v>
      </c>
      <c r="K30" s="356"/>
      <c r="L30" s="355" t="s">
        <v>295</v>
      </c>
      <c r="M30" s="356"/>
      <c r="N30" s="355" t="s">
        <v>296</v>
      </c>
      <c r="O30" s="356"/>
      <c r="P30" s="140"/>
      <c r="Q30" s="72"/>
      <c r="R30" s="140"/>
      <c r="S30" s="72"/>
      <c r="T30" s="140"/>
      <c r="U30" s="72"/>
      <c r="V30" s="140"/>
      <c r="W30" s="72"/>
      <c r="X30" s="140"/>
      <c r="Y30" s="72"/>
    </row>
    <row r="31" spans="1:25" ht="15.75" customHeight="1">
      <c r="A31" s="371"/>
      <c r="B31" s="372"/>
      <c r="C31" s="372"/>
      <c r="D31" s="372"/>
      <c r="E31" s="373"/>
      <c r="F31" s="164" t="s">
        <v>279</v>
      </c>
      <c r="G31" s="74" t="s">
        <v>1</v>
      </c>
      <c r="H31" s="164" t="s">
        <v>279</v>
      </c>
      <c r="I31" s="74" t="s">
        <v>1</v>
      </c>
      <c r="J31" s="164" t="s">
        <v>279</v>
      </c>
      <c r="K31" s="75" t="s">
        <v>1</v>
      </c>
      <c r="L31" s="164" t="s">
        <v>279</v>
      </c>
      <c r="M31" s="74" t="s">
        <v>1</v>
      </c>
      <c r="N31" s="164" t="s">
        <v>279</v>
      </c>
      <c r="O31" s="144" t="s">
        <v>1</v>
      </c>
      <c r="P31" s="138"/>
      <c r="Q31" s="138"/>
      <c r="R31" s="138"/>
      <c r="S31" s="138"/>
      <c r="T31" s="138"/>
      <c r="U31" s="138"/>
      <c r="V31" s="138"/>
      <c r="W31" s="138"/>
      <c r="X31" s="138"/>
      <c r="Y31" s="138"/>
    </row>
    <row r="32" spans="1:25" ht="15.75" customHeight="1">
      <c r="A32" s="358" t="s">
        <v>86</v>
      </c>
      <c r="B32" s="47" t="s">
        <v>46</v>
      </c>
      <c r="C32" s="48"/>
      <c r="D32" s="48"/>
      <c r="E32" s="16" t="s">
        <v>37</v>
      </c>
      <c r="F32" s="131">
        <v>169</v>
      </c>
      <c r="G32" s="284">
        <v>185</v>
      </c>
      <c r="H32" s="295">
        <f>293.02+1</f>
        <v>294.02</v>
      </c>
      <c r="I32" s="295">
        <v>307</v>
      </c>
      <c r="J32" s="113">
        <v>160</v>
      </c>
      <c r="K32" s="273">
        <v>163</v>
      </c>
      <c r="L32" s="131">
        <v>713</v>
      </c>
      <c r="M32" s="284">
        <v>745</v>
      </c>
      <c r="N32" s="113">
        <v>620.8</v>
      </c>
      <c r="O32" s="398">
        <v>910</v>
      </c>
      <c r="P32" s="132"/>
      <c r="Q32" s="132"/>
      <c r="R32" s="132"/>
      <c r="S32" s="132"/>
      <c r="T32" s="139"/>
      <c r="U32" s="139"/>
      <c r="V32" s="132"/>
      <c r="W32" s="132"/>
      <c r="X32" s="139"/>
      <c r="Y32" s="139"/>
    </row>
    <row r="33" spans="1:25" ht="15.75" customHeight="1">
      <c r="A33" s="388"/>
      <c r="B33" s="14"/>
      <c r="C33" s="50" t="s">
        <v>66</v>
      </c>
      <c r="D33" s="68"/>
      <c r="E33" s="108"/>
      <c r="F33" s="124">
        <v>146</v>
      </c>
      <c r="G33" s="285">
        <v>159</v>
      </c>
      <c r="H33" s="296">
        <f>74.989+0.012+0.001+0.129</f>
        <v>75.13100000000001</v>
      </c>
      <c r="I33" s="296">
        <v>76</v>
      </c>
      <c r="J33" s="124">
        <v>47</v>
      </c>
      <c r="K33" s="285">
        <v>44</v>
      </c>
      <c r="L33" s="124">
        <v>384</v>
      </c>
      <c r="M33" s="285">
        <v>397</v>
      </c>
      <c r="N33" s="124">
        <v>620.3</v>
      </c>
      <c r="O33" s="399">
        <v>909.5</v>
      </c>
      <c r="P33" s="132"/>
      <c r="Q33" s="132"/>
      <c r="R33" s="132"/>
      <c r="S33" s="132"/>
      <c r="T33" s="139"/>
      <c r="U33" s="139"/>
      <c r="V33" s="132"/>
      <c r="W33" s="132"/>
      <c r="X33" s="139"/>
      <c r="Y33" s="139"/>
    </row>
    <row r="34" spans="1:25" ht="15.75" customHeight="1">
      <c r="A34" s="388"/>
      <c r="B34" s="14"/>
      <c r="C34" s="12"/>
      <c r="D34" s="61" t="s">
        <v>67</v>
      </c>
      <c r="E34" s="102"/>
      <c r="F34" s="116">
        <v>146</v>
      </c>
      <c r="G34" s="274">
        <v>159</v>
      </c>
      <c r="H34" s="297">
        <f>74.989+0.012</f>
        <v>75.001</v>
      </c>
      <c r="I34" s="297">
        <v>76</v>
      </c>
      <c r="J34" s="116">
        <v>47</v>
      </c>
      <c r="K34" s="274">
        <v>44</v>
      </c>
      <c r="L34" s="116">
        <v>384</v>
      </c>
      <c r="M34" s="274">
        <v>397</v>
      </c>
      <c r="N34" s="116">
        <v>620.3</v>
      </c>
      <c r="O34" s="400">
        <v>909.5</v>
      </c>
      <c r="P34" s="132"/>
      <c r="Q34" s="132"/>
      <c r="R34" s="132"/>
      <c r="S34" s="132"/>
      <c r="T34" s="139"/>
      <c r="U34" s="139"/>
      <c r="V34" s="132"/>
      <c r="W34" s="132"/>
      <c r="X34" s="139"/>
      <c r="Y34" s="139"/>
    </row>
    <row r="35" spans="1:25" ht="15.75" customHeight="1">
      <c r="A35" s="388"/>
      <c r="B35" s="11"/>
      <c r="C35" s="31" t="s">
        <v>68</v>
      </c>
      <c r="D35" s="67"/>
      <c r="E35" s="109"/>
      <c r="F35" s="121">
        <v>23</v>
      </c>
      <c r="G35" s="275">
        <v>26</v>
      </c>
      <c r="H35" s="298">
        <f>217.795+1+0.032+0.061+0.001</f>
        <v>218.889</v>
      </c>
      <c r="I35" s="298">
        <v>230</v>
      </c>
      <c r="J35" s="137">
        <v>113</v>
      </c>
      <c r="K35" s="292">
        <v>119</v>
      </c>
      <c r="L35" s="121">
        <v>328</v>
      </c>
      <c r="M35" s="275">
        <v>347</v>
      </c>
      <c r="N35" s="121">
        <v>0.5</v>
      </c>
      <c r="O35" s="401">
        <v>0.5</v>
      </c>
      <c r="P35" s="132"/>
      <c r="Q35" s="132"/>
      <c r="R35" s="132"/>
      <c r="S35" s="132"/>
      <c r="T35" s="139"/>
      <c r="U35" s="139"/>
      <c r="V35" s="132"/>
      <c r="W35" s="132"/>
      <c r="X35" s="139"/>
      <c r="Y35" s="139"/>
    </row>
    <row r="36" spans="1:25" ht="15.75" customHeight="1">
      <c r="A36" s="388"/>
      <c r="B36" s="66" t="s">
        <v>49</v>
      </c>
      <c r="C36" s="69"/>
      <c r="D36" s="69"/>
      <c r="E36" s="16" t="s">
        <v>38</v>
      </c>
      <c r="F36" s="152">
        <v>128</v>
      </c>
      <c r="G36" s="279">
        <v>139</v>
      </c>
      <c r="H36" s="299">
        <v>294.02</v>
      </c>
      <c r="I36" s="299">
        <v>307</v>
      </c>
      <c r="J36" s="131">
        <v>160</v>
      </c>
      <c r="K36" s="284">
        <v>163</v>
      </c>
      <c r="L36" s="131">
        <v>668</v>
      </c>
      <c r="M36" s="284">
        <v>1026</v>
      </c>
      <c r="N36" s="131">
        <v>537.4</v>
      </c>
      <c r="O36" s="402">
        <v>827.7</v>
      </c>
      <c r="P36" s="132"/>
      <c r="Q36" s="132"/>
      <c r="R36" s="132"/>
      <c r="S36" s="132"/>
      <c r="T36" s="132"/>
      <c r="U36" s="132"/>
      <c r="V36" s="132"/>
      <c r="W36" s="132"/>
      <c r="X36" s="139"/>
      <c r="Y36" s="139"/>
    </row>
    <row r="37" spans="1:25" ht="15.75" customHeight="1">
      <c r="A37" s="388"/>
      <c r="B37" s="14"/>
      <c r="C37" s="61" t="s">
        <v>69</v>
      </c>
      <c r="D37" s="53"/>
      <c r="E37" s="102"/>
      <c r="F37" s="150">
        <v>114</v>
      </c>
      <c r="G37" s="277">
        <v>122</v>
      </c>
      <c r="H37" s="297">
        <v>240.015</v>
      </c>
      <c r="I37" s="297">
        <v>255</v>
      </c>
      <c r="J37" s="116">
        <v>115</v>
      </c>
      <c r="K37" s="274">
        <v>116</v>
      </c>
      <c r="L37" s="116">
        <v>668</v>
      </c>
      <c r="M37" s="274">
        <v>1026</v>
      </c>
      <c r="N37" s="305">
        <v>76.2</v>
      </c>
      <c r="O37" s="400">
        <v>124.3</v>
      </c>
      <c r="P37" s="132"/>
      <c r="Q37" s="132"/>
      <c r="R37" s="132"/>
      <c r="S37" s="132"/>
      <c r="T37" s="132"/>
      <c r="U37" s="132"/>
      <c r="V37" s="132"/>
      <c r="W37" s="132"/>
      <c r="X37" s="139"/>
      <c r="Y37" s="139"/>
    </row>
    <row r="38" spans="1:25" ht="15.75" customHeight="1">
      <c r="A38" s="388"/>
      <c r="B38" s="11"/>
      <c r="C38" s="61" t="s">
        <v>70</v>
      </c>
      <c r="D38" s="53"/>
      <c r="E38" s="102"/>
      <c r="F38" s="150">
        <v>14</v>
      </c>
      <c r="G38" s="277">
        <v>17</v>
      </c>
      <c r="H38" s="297">
        <f>53.005+1</f>
        <v>54.005</v>
      </c>
      <c r="I38" s="297">
        <v>51</v>
      </c>
      <c r="J38" s="116">
        <v>45</v>
      </c>
      <c r="K38" s="274">
        <v>47</v>
      </c>
      <c r="L38" s="305">
        <v>0</v>
      </c>
      <c r="M38" s="274">
        <v>0</v>
      </c>
      <c r="N38" s="116">
        <v>461.2</v>
      </c>
      <c r="O38" s="400">
        <v>703.5</v>
      </c>
      <c r="P38" s="132"/>
      <c r="Q38" s="132"/>
      <c r="R38" s="139"/>
      <c r="S38" s="139"/>
      <c r="T38" s="132"/>
      <c r="U38" s="132"/>
      <c r="V38" s="132"/>
      <c r="W38" s="132"/>
      <c r="X38" s="139"/>
      <c r="Y38" s="139"/>
    </row>
    <row r="39" spans="1:25" ht="15.75" customHeight="1">
      <c r="A39" s="389"/>
      <c r="B39" s="6" t="s">
        <v>71</v>
      </c>
      <c r="C39" s="7"/>
      <c r="D39" s="7"/>
      <c r="E39" s="110" t="s">
        <v>98</v>
      </c>
      <c r="F39" s="154">
        <f>F32-F36</f>
        <v>41</v>
      </c>
      <c r="G39" s="281">
        <f>G32-G36</f>
        <v>46</v>
      </c>
      <c r="H39" s="300">
        <f aca="true" t="shared" si="5" ref="H39:O39">H32-H36</f>
        <v>0</v>
      </c>
      <c r="I39" s="300">
        <f t="shared" si="5"/>
        <v>0</v>
      </c>
      <c r="J39" s="154">
        <f t="shared" si="5"/>
        <v>0</v>
      </c>
      <c r="K39" s="281">
        <f t="shared" si="5"/>
        <v>0</v>
      </c>
      <c r="L39" s="154">
        <f t="shared" si="5"/>
        <v>45</v>
      </c>
      <c r="M39" s="281">
        <f t="shared" si="5"/>
        <v>-281</v>
      </c>
      <c r="N39" s="154">
        <f t="shared" si="5"/>
        <v>83.39999999999998</v>
      </c>
      <c r="O39" s="403">
        <f t="shared" si="5"/>
        <v>82.29999999999995</v>
      </c>
      <c r="P39" s="132"/>
      <c r="Q39" s="132"/>
      <c r="R39" s="132"/>
      <c r="S39" s="132"/>
      <c r="T39" s="132"/>
      <c r="U39" s="132"/>
      <c r="V39" s="132"/>
      <c r="W39" s="132"/>
      <c r="X39" s="139"/>
      <c r="Y39" s="139"/>
    </row>
    <row r="40" spans="1:25" ht="15.75" customHeight="1">
      <c r="A40" s="358" t="s">
        <v>87</v>
      </c>
      <c r="B40" s="66" t="s">
        <v>72</v>
      </c>
      <c r="C40" s="69"/>
      <c r="D40" s="69"/>
      <c r="E40" s="16" t="s">
        <v>40</v>
      </c>
      <c r="F40" s="152">
        <v>122</v>
      </c>
      <c r="G40" s="279">
        <v>144</v>
      </c>
      <c r="H40" s="299">
        <v>477.58</v>
      </c>
      <c r="I40" s="299">
        <v>732</v>
      </c>
      <c r="J40" s="131">
        <v>103</v>
      </c>
      <c r="K40" s="284">
        <v>91</v>
      </c>
      <c r="L40" s="131">
        <v>48</v>
      </c>
      <c r="M40" s="284">
        <v>398</v>
      </c>
      <c r="N40" s="284">
        <v>0</v>
      </c>
      <c r="O40" s="402">
        <v>0</v>
      </c>
      <c r="P40" s="132"/>
      <c r="Q40" s="132"/>
      <c r="R40" s="132"/>
      <c r="S40" s="132"/>
      <c r="T40" s="139"/>
      <c r="U40" s="139"/>
      <c r="V40" s="139"/>
      <c r="W40" s="139"/>
      <c r="X40" s="132"/>
      <c r="Y40" s="132"/>
    </row>
    <row r="41" spans="1:25" ht="15.75" customHeight="1">
      <c r="A41" s="359"/>
      <c r="B41" s="11"/>
      <c r="C41" s="61" t="s">
        <v>73</v>
      </c>
      <c r="D41" s="53"/>
      <c r="E41" s="102"/>
      <c r="F41" s="331">
        <v>0</v>
      </c>
      <c r="G41" s="289">
        <v>0</v>
      </c>
      <c r="H41" s="301">
        <v>264</v>
      </c>
      <c r="I41" s="301">
        <v>460</v>
      </c>
      <c r="J41" s="116">
        <v>3</v>
      </c>
      <c r="K41" s="274">
        <v>1</v>
      </c>
      <c r="L41" s="116">
        <v>0</v>
      </c>
      <c r="M41" s="274">
        <v>0</v>
      </c>
      <c r="N41" s="274">
        <v>0</v>
      </c>
      <c r="O41" s="400">
        <v>0</v>
      </c>
      <c r="P41" s="139"/>
      <c r="Q41" s="139"/>
      <c r="R41" s="139"/>
      <c r="S41" s="139"/>
      <c r="T41" s="139"/>
      <c r="U41" s="139"/>
      <c r="V41" s="139"/>
      <c r="W41" s="139"/>
      <c r="X41" s="132"/>
      <c r="Y41" s="132"/>
    </row>
    <row r="42" spans="1:25" ht="15.75" customHeight="1">
      <c r="A42" s="359"/>
      <c r="B42" s="66" t="s">
        <v>60</v>
      </c>
      <c r="C42" s="69"/>
      <c r="D42" s="69"/>
      <c r="E42" s="16" t="s">
        <v>41</v>
      </c>
      <c r="F42" s="152">
        <v>162</v>
      </c>
      <c r="G42" s="279">
        <v>190</v>
      </c>
      <c r="H42" s="299">
        <v>477.58</v>
      </c>
      <c r="I42" s="299">
        <v>732</v>
      </c>
      <c r="J42" s="131">
        <v>102</v>
      </c>
      <c r="K42" s="284">
        <v>90</v>
      </c>
      <c r="L42" s="131">
        <v>246</v>
      </c>
      <c r="M42" s="284">
        <v>238</v>
      </c>
      <c r="N42" s="131">
        <v>84.4</v>
      </c>
      <c r="O42" s="402">
        <v>83.3</v>
      </c>
      <c r="P42" s="132"/>
      <c r="Q42" s="132"/>
      <c r="R42" s="132"/>
      <c r="S42" s="132"/>
      <c r="T42" s="139"/>
      <c r="U42" s="139"/>
      <c r="V42" s="132"/>
      <c r="W42" s="132"/>
      <c r="X42" s="132"/>
      <c r="Y42" s="132"/>
    </row>
    <row r="43" spans="1:25" ht="15.75" customHeight="1">
      <c r="A43" s="359"/>
      <c r="B43" s="11"/>
      <c r="C43" s="61" t="s">
        <v>74</v>
      </c>
      <c r="D43" s="53"/>
      <c r="E43" s="102"/>
      <c r="F43" s="150">
        <v>162</v>
      </c>
      <c r="G43" s="277">
        <v>190</v>
      </c>
      <c r="H43" s="297">
        <v>104.78</v>
      </c>
      <c r="I43" s="297">
        <v>102</v>
      </c>
      <c r="J43" s="137">
        <v>89</v>
      </c>
      <c r="K43" s="292">
        <v>73</v>
      </c>
      <c r="L43" s="116">
        <v>0</v>
      </c>
      <c r="M43" s="274">
        <v>0</v>
      </c>
      <c r="N43" s="116">
        <v>84.4</v>
      </c>
      <c r="O43" s="400">
        <v>83.3</v>
      </c>
      <c r="P43" s="132"/>
      <c r="Q43" s="132"/>
      <c r="R43" s="139"/>
      <c r="S43" s="132"/>
      <c r="T43" s="139"/>
      <c r="U43" s="139"/>
      <c r="V43" s="132"/>
      <c r="W43" s="132"/>
      <c r="X43" s="139"/>
      <c r="Y43" s="139"/>
    </row>
    <row r="44" spans="1:25" ht="15.75" customHeight="1">
      <c r="A44" s="360"/>
      <c r="B44" s="59" t="s">
        <v>71</v>
      </c>
      <c r="C44" s="37"/>
      <c r="D44" s="37"/>
      <c r="E44" s="110" t="s">
        <v>99</v>
      </c>
      <c r="F44" s="151">
        <f>F40-F42</f>
        <v>-40</v>
      </c>
      <c r="G44" s="278">
        <f>G40-G42</f>
        <v>-46</v>
      </c>
      <c r="H44" s="302">
        <f aca="true" t="shared" si="6" ref="H44:O44">H40-H42</f>
        <v>0</v>
      </c>
      <c r="I44" s="302">
        <f t="shared" si="6"/>
        <v>0</v>
      </c>
      <c r="J44" s="151">
        <f t="shared" si="6"/>
        <v>1</v>
      </c>
      <c r="K44" s="278">
        <f t="shared" si="6"/>
        <v>1</v>
      </c>
      <c r="L44" s="151">
        <f t="shared" si="6"/>
        <v>-198</v>
      </c>
      <c r="M44" s="278">
        <f t="shared" si="6"/>
        <v>160</v>
      </c>
      <c r="N44" s="151">
        <f t="shared" si="6"/>
        <v>-84.4</v>
      </c>
      <c r="O44" s="404">
        <f t="shared" si="6"/>
        <v>-83.3</v>
      </c>
      <c r="P44" s="139"/>
      <c r="Q44" s="139"/>
      <c r="R44" s="132"/>
      <c r="S44" s="132"/>
      <c r="T44" s="139"/>
      <c r="U44" s="139"/>
      <c r="V44" s="132"/>
      <c r="W44" s="132"/>
      <c r="X44" s="132"/>
      <c r="Y44" s="132"/>
    </row>
    <row r="45" spans="1:25" ht="15.75" customHeight="1">
      <c r="A45" s="361" t="s">
        <v>79</v>
      </c>
      <c r="B45" s="20" t="s">
        <v>75</v>
      </c>
      <c r="C45" s="9"/>
      <c r="D45" s="9"/>
      <c r="E45" s="111" t="s">
        <v>100</v>
      </c>
      <c r="F45" s="155">
        <f>F39+F44</f>
        <v>1</v>
      </c>
      <c r="G45" s="290">
        <f>G39+G44</f>
        <v>0</v>
      </c>
      <c r="H45" s="303">
        <f aca="true" t="shared" si="7" ref="H45:O45">H39+H44</f>
        <v>0</v>
      </c>
      <c r="I45" s="303">
        <f t="shared" si="7"/>
        <v>0</v>
      </c>
      <c r="J45" s="155">
        <f t="shared" si="7"/>
        <v>1</v>
      </c>
      <c r="K45" s="290">
        <f t="shared" si="7"/>
        <v>1</v>
      </c>
      <c r="L45" s="155">
        <f t="shared" si="7"/>
        <v>-153</v>
      </c>
      <c r="M45" s="290">
        <f t="shared" si="7"/>
        <v>-121</v>
      </c>
      <c r="N45" s="155">
        <f t="shared" si="7"/>
        <v>-1.0000000000000284</v>
      </c>
      <c r="O45" s="405">
        <f t="shared" si="7"/>
        <v>-1.0000000000000426</v>
      </c>
      <c r="P45" s="132"/>
      <c r="Q45" s="132"/>
      <c r="R45" s="132"/>
      <c r="S45" s="132"/>
      <c r="T45" s="132"/>
      <c r="U45" s="132"/>
      <c r="V45" s="132"/>
      <c r="W45" s="132"/>
      <c r="X45" s="132"/>
      <c r="Y45" s="132"/>
    </row>
    <row r="46" spans="1:25" ht="15.75" customHeight="1">
      <c r="A46" s="362"/>
      <c r="B46" s="52" t="s">
        <v>76</v>
      </c>
      <c r="C46" s="53"/>
      <c r="D46" s="53"/>
      <c r="E46" s="53"/>
      <c r="F46" s="289">
        <v>0</v>
      </c>
      <c r="G46" s="289">
        <v>0</v>
      </c>
      <c r="H46" s="301">
        <v>0</v>
      </c>
      <c r="I46" s="301">
        <v>0</v>
      </c>
      <c r="J46" s="137">
        <v>0</v>
      </c>
      <c r="K46" s="292">
        <v>0</v>
      </c>
      <c r="L46" s="116">
        <v>0.4</v>
      </c>
      <c r="M46" s="274">
        <v>0.9</v>
      </c>
      <c r="N46" s="292">
        <v>0</v>
      </c>
      <c r="O46" s="406">
        <v>0</v>
      </c>
      <c r="P46" s="139"/>
      <c r="Q46" s="139"/>
      <c r="R46" s="139"/>
      <c r="S46" s="139"/>
      <c r="T46" s="139"/>
      <c r="U46" s="139"/>
      <c r="V46" s="139"/>
      <c r="W46" s="139"/>
      <c r="X46" s="139"/>
      <c r="Y46" s="139"/>
    </row>
    <row r="47" spans="1:25" ht="15.75" customHeight="1">
      <c r="A47" s="362"/>
      <c r="B47" s="52" t="s">
        <v>77</v>
      </c>
      <c r="C47" s="53"/>
      <c r="D47" s="53"/>
      <c r="E47" s="53"/>
      <c r="F47" s="277">
        <v>0</v>
      </c>
      <c r="G47" s="277">
        <v>0</v>
      </c>
      <c r="H47" s="297">
        <v>0</v>
      </c>
      <c r="I47" s="297">
        <v>0</v>
      </c>
      <c r="J47" s="116">
        <v>1</v>
      </c>
      <c r="K47" s="274">
        <v>1</v>
      </c>
      <c r="L47" s="116">
        <v>2</v>
      </c>
      <c r="M47" s="274">
        <v>2</v>
      </c>
      <c r="N47" s="274">
        <v>0</v>
      </c>
      <c r="O47" s="400">
        <v>0</v>
      </c>
      <c r="P47" s="132"/>
      <c r="Q47" s="132"/>
      <c r="R47" s="132"/>
      <c r="S47" s="132"/>
      <c r="T47" s="132"/>
      <c r="U47" s="132"/>
      <c r="V47" s="132"/>
      <c r="W47" s="132"/>
      <c r="X47" s="132"/>
      <c r="Y47" s="132"/>
    </row>
    <row r="48" spans="1:25" ht="15.75" customHeight="1">
      <c r="A48" s="363"/>
      <c r="B48" s="59" t="s">
        <v>78</v>
      </c>
      <c r="C48" s="37"/>
      <c r="D48" s="37"/>
      <c r="E48" s="37"/>
      <c r="F48" s="291">
        <v>0</v>
      </c>
      <c r="G48" s="291">
        <v>0</v>
      </c>
      <c r="H48" s="304">
        <v>0</v>
      </c>
      <c r="I48" s="304">
        <v>0</v>
      </c>
      <c r="J48" s="136">
        <v>1</v>
      </c>
      <c r="K48" s="291">
        <v>1</v>
      </c>
      <c r="L48" s="136">
        <v>2</v>
      </c>
      <c r="M48" s="291">
        <v>2</v>
      </c>
      <c r="N48" s="291">
        <v>0</v>
      </c>
      <c r="O48" s="403">
        <v>0</v>
      </c>
      <c r="P48" s="132"/>
      <c r="Q48" s="132"/>
      <c r="R48" s="132"/>
      <c r="S48" s="132"/>
      <c r="T48" s="132"/>
      <c r="U48" s="132"/>
      <c r="V48" s="132"/>
      <c r="W48" s="132"/>
      <c r="X48" s="132"/>
      <c r="Y48" s="132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A6:E7"/>
    <mergeCell ref="A8:A18"/>
    <mergeCell ref="A19:A27"/>
    <mergeCell ref="E25:E26"/>
    <mergeCell ref="I25:I26"/>
    <mergeCell ref="A32:A39"/>
    <mergeCell ref="G25:G26"/>
    <mergeCell ref="H25:H2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3"/>
  <headerFooter alignWithMargins="0">
    <oddHeader>&amp;R&amp;"明朝,斜体"&amp;9指定都市－2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20" sqref="F20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34" t="s">
        <v>0</v>
      </c>
      <c r="B1" s="334"/>
      <c r="C1" s="334"/>
      <c r="D1" s="334"/>
      <c r="E1" s="76" t="s">
        <v>291</v>
      </c>
      <c r="F1" s="2"/>
      <c r="AA1" s="350" t="s">
        <v>129</v>
      </c>
      <c r="AB1" s="350"/>
    </row>
    <row r="2" spans="27:37" ht="13.5">
      <c r="AA2" s="349" t="s">
        <v>106</v>
      </c>
      <c r="AB2" s="349"/>
      <c r="AC2" s="343" t="s">
        <v>107</v>
      </c>
      <c r="AD2" s="340" t="s">
        <v>108</v>
      </c>
      <c r="AE2" s="351"/>
      <c r="AF2" s="352"/>
      <c r="AG2" s="349" t="s">
        <v>109</v>
      </c>
      <c r="AH2" s="349" t="s">
        <v>110</v>
      </c>
      <c r="AI2" s="349" t="s">
        <v>111</v>
      </c>
      <c r="AJ2" s="349" t="s">
        <v>112</v>
      </c>
      <c r="AK2" s="349" t="s">
        <v>113</v>
      </c>
    </row>
    <row r="3" spans="1:37" ht="14.25">
      <c r="A3" s="22" t="s">
        <v>130</v>
      </c>
      <c r="AA3" s="349"/>
      <c r="AB3" s="349"/>
      <c r="AC3" s="345"/>
      <c r="AD3" s="157"/>
      <c r="AE3" s="156" t="s">
        <v>126</v>
      </c>
      <c r="AF3" s="156" t="s">
        <v>127</v>
      </c>
      <c r="AG3" s="349"/>
      <c r="AH3" s="349"/>
      <c r="AI3" s="349"/>
      <c r="AJ3" s="349"/>
      <c r="AK3" s="349"/>
    </row>
    <row r="4" spans="27:38" ht="13.5">
      <c r="AA4" s="158" t="str">
        <f>E1</f>
        <v>静岡市</v>
      </c>
      <c r="AB4" s="158" t="s">
        <v>131</v>
      </c>
      <c r="AC4" s="159">
        <f>SUM(F22)</f>
        <v>281681</v>
      </c>
      <c r="AD4" s="159">
        <f>F9</f>
        <v>127734</v>
      </c>
      <c r="AE4" s="159">
        <f>F10</f>
        <v>53923</v>
      </c>
      <c r="AF4" s="159">
        <f>F13</f>
        <v>53243</v>
      </c>
      <c r="AG4" s="159">
        <f>F14</f>
        <v>2250</v>
      </c>
      <c r="AH4" s="159">
        <f>F15</f>
        <v>12354</v>
      </c>
      <c r="AI4" s="159">
        <f>F17</f>
        <v>40634</v>
      </c>
      <c r="AJ4" s="159">
        <f>F20</f>
        <v>38813</v>
      </c>
      <c r="AK4" s="159">
        <f>F21</f>
        <v>39754</v>
      </c>
      <c r="AL4" s="160"/>
    </row>
    <row r="5" spans="1:37" ht="14.25">
      <c r="A5" s="21" t="s">
        <v>280</v>
      </c>
      <c r="E5" s="3"/>
      <c r="AA5" s="158" t="str">
        <f>E1</f>
        <v>静岡市</v>
      </c>
      <c r="AB5" s="158" t="s">
        <v>115</v>
      </c>
      <c r="AC5" s="161"/>
      <c r="AD5" s="161">
        <f>G9</f>
        <v>45.347041511497046</v>
      </c>
      <c r="AE5" s="161">
        <f>G10</f>
        <v>19.143286199637178</v>
      </c>
      <c r="AF5" s="161">
        <f>G13</f>
        <v>18.901878365952975</v>
      </c>
      <c r="AG5" s="161">
        <f>G14</f>
        <v>0.798775920278613</v>
      </c>
      <c r="AH5" s="161">
        <f>G15</f>
        <v>4.385812319609771</v>
      </c>
      <c r="AI5" s="161">
        <f>G17</f>
        <v>14.425538108711628</v>
      </c>
      <c r="AJ5" s="161">
        <f>G20</f>
        <v>13.779062130566135</v>
      </c>
      <c r="AK5" s="161">
        <f>G21</f>
        <v>14.113127971002658</v>
      </c>
    </row>
    <row r="6" spans="1:37" ht="14.25">
      <c r="A6" s="3"/>
      <c r="G6" s="338" t="s">
        <v>132</v>
      </c>
      <c r="H6" s="339"/>
      <c r="I6" s="339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AA6" s="158" t="str">
        <f>E1</f>
        <v>静岡市</v>
      </c>
      <c r="AB6" s="158" t="s">
        <v>116</v>
      </c>
      <c r="AC6" s="161">
        <f>SUM(I22)</f>
        <v>0.6809018643486153</v>
      </c>
      <c r="AD6" s="161">
        <f>I9</f>
        <v>1.6440143871152557</v>
      </c>
      <c r="AE6" s="161">
        <f>I10</f>
        <v>2.6440019796703185</v>
      </c>
      <c r="AF6" s="161">
        <f>I13</f>
        <v>1.1628127909407038</v>
      </c>
      <c r="AG6" s="161">
        <f>I14</f>
        <v>-4.499151103565369</v>
      </c>
      <c r="AH6" s="161">
        <f>I15</f>
        <v>-10.445813700616169</v>
      </c>
      <c r="AI6" s="161">
        <f>I17</f>
        <v>-5.4957322603902625</v>
      </c>
      <c r="AJ6" s="161">
        <f>I20</f>
        <v>-4.3119175583058</v>
      </c>
      <c r="AK6" s="161">
        <f>I21</f>
        <v>15.17890772128061</v>
      </c>
    </row>
    <row r="7" spans="1:25" ht="27" customHeight="1">
      <c r="A7" s="19"/>
      <c r="B7" s="5"/>
      <c r="C7" s="5"/>
      <c r="D7" s="5"/>
      <c r="E7" s="23"/>
      <c r="F7" s="62" t="s">
        <v>281</v>
      </c>
      <c r="G7" s="63"/>
      <c r="H7" s="264" t="s">
        <v>1</v>
      </c>
      <c r="I7" s="167" t="s">
        <v>21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65"/>
      <c r="I8" s="18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</row>
    <row r="9" spans="1:29" ht="18" customHeight="1">
      <c r="A9" s="335" t="s">
        <v>80</v>
      </c>
      <c r="B9" s="335" t="s">
        <v>81</v>
      </c>
      <c r="C9" s="47" t="s">
        <v>3</v>
      </c>
      <c r="D9" s="48"/>
      <c r="E9" s="49"/>
      <c r="F9" s="77">
        <v>127734</v>
      </c>
      <c r="G9" s="78">
        <f aca="true" t="shared" si="0" ref="G9:G22">F9/$F$22*100</f>
        <v>45.347041511497046</v>
      </c>
      <c r="H9" s="77">
        <v>125668</v>
      </c>
      <c r="I9" s="266">
        <f aca="true" t="shared" si="1" ref="I9:I40">(F9/H9-1)*100</f>
        <v>1.6440143871152557</v>
      </c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AA9" s="346" t="s">
        <v>129</v>
      </c>
      <c r="AB9" s="347"/>
      <c r="AC9" s="348" t="s">
        <v>117</v>
      </c>
    </row>
    <row r="10" spans="1:37" ht="18" customHeight="1">
      <c r="A10" s="336"/>
      <c r="B10" s="336"/>
      <c r="C10" s="8"/>
      <c r="D10" s="50" t="s">
        <v>22</v>
      </c>
      <c r="E10" s="30"/>
      <c r="F10" s="81">
        <v>53923</v>
      </c>
      <c r="G10" s="82">
        <f t="shared" si="0"/>
        <v>19.143286199637178</v>
      </c>
      <c r="H10" s="81">
        <v>52534</v>
      </c>
      <c r="I10" s="267">
        <f t="shared" si="1"/>
        <v>2.6440019796703185</v>
      </c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AA10" s="349" t="s">
        <v>106</v>
      </c>
      <c r="AB10" s="349"/>
      <c r="AC10" s="348"/>
      <c r="AD10" s="340" t="s">
        <v>118</v>
      </c>
      <c r="AE10" s="351"/>
      <c r="AF10" s="352"/>
      <c r="AG10" s="340" t="s">
        <v>119</v>
      </c>
      <c r="AH10" s="341"/>
      <c r="AI10" s="342"/>
      <c r="AJ10" s="340" t="s">
        <v>120</v>
      </c>
      <c r="AK10" s="342"/>
    </row>
    <row r="11" spans="1:37" ht="18" customHeight="1">
      <c r="A11" s="336"/>
      <c r="B11" s="336"/>
      <c r="C11" s="34"/>
      <c r="D11" s="35"/>
      <c r="E11" s="33" t="s">
        <v>23</v>
      </c>
      <c r="F11" s="85">
        <v>39945</v>
      </c>
      <c r="G11" s="86">
        <f t="shared" si="0"/>
        <v>14.18093517134631</v>
      </c>
      <c r="H11" s="85">
        <v>39957</v>
      </c>
      <c r="I11" s="268">
        <f t="shared" si="1"/>
        <v>-0.030032284706060786</v>
      </c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AA11" s="349"/>
      <c r="AB11" s="349"/>
      <c r="AC11" s="346"/>
      <c r="AD11" s="157"/>
      <c r="AE11" s="156" t="s">
        <v>121</v>
      </c>
      <c r="AF11" s="156" t="s">
        <v>122</v>
      </c>
      <c r="AG11" s="157"/>
      <c r="AH11" s="156" t="s">
        <v>123</v>
      </c>
      <c r="AI11" s="156" t="s">
        <v>124</v>
      </c>
      <c r="AJ11" s="157"/>
      <c r="AK11" s="162" t="s">
        <v>125</v>
      </c>
    </row>
    <row r="12" spans="1:38" ht="18" customHeight="1">
      <c r="A12" s="336"/>
      <c r="B12" s="336"/>
      <c r="C12" s="34"/>
      <c r="D12" s="36"/>
      <c r="E12" s="33" t="s">
        <v>24</v>
      </c>
      <c r="F12" s="85">
        <v>10202</v>
      </c>
      <c r="G12" s="86">
        <f t="shared" si="0"/>
        <v>3.6218275283032932</v>
      </c>
      <c r="H12" s="85">
        <v>8979</v>
      </c>
      <c r="I12" s="268">
        <f t="shared" si="1"/>
        <v>13.620670453279882</v>
      </c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AA12" s="158" t="str">
        <f>E1</f>
        <v>静岡市</v>
      </c>
      <c r="AB12" s="158" t="s">
        <v>131</v>
      </c>
      <c r="AC12" s="159">
        <f>F40</f>
        <v>274122</v>
      </c>
      <c r="AD12" s="159">
        <f>F23</f>
        <v>138587</v>
      </c>
      <c r="AE12" s="159">
        <f>F24</f>
        <v>44364</v>
      </c>
      <c r="AF12" s="159">
        <f>F26</f>
        <v>39770</v>
      </c>
      <c r="AG12" s="159">
        <f>F27</f>
        <v>90152</v>
      </c>
      <c r="AH12" s="159">
        <f>F28</f>
        <v>32273</v>
      </c>
      <c r="AI12" s="159">
        <f>F32</f>
        <v>3486</v>
      </c>
      <c r="AJ12" s="159">
        <f>F34</f>
        <v>45383</v>
      </c>
      <c r="AK12" s="159">
        <f>F35</f>
        <v>43270</v>
      </c>
      <c r="AL12" s="163"/>
    </row>
    <row r="13" spans="1:37" ht="18" customHeight="1">
      <c r="A13" s="336"/>
      <c r="B13" s="336"/>
      <c r="C13" s="11"/>
      <c r="D13" s="31" t="s">
        <v>25</v>
      </c>
      <c r="E13" s="32"/>
      <c r="F13" s="89">
        <v>53243</v>
      </c>
      <c r="G13" s="90">
        <f t="shared" si="0"/>
        <v>18.901878365952975</v>
      </c>
      <c r="H13" s="89">
        <v>52631</v>
      </c>
      <c r="I13" s="269">
        <f t="shared" si="1"/>
        <v>1.1628127909407038</v>
      </c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AA13" s="158" t="str">
        <f>E1</f>
        <v>静岡市</v>
      </c>
      <c r="AB13" s="158" t="s">
        <v>115</v>
      </c>
      <c r="AC13" s="161"/>
      <c r="AD13" s="161">
        <f>G23</f>
        <v>50.55668643888488</v>
      </c>
      <c r="AE13" s="161">
        <f>G24</f>
        <v>16.184034845798585</v>
      </c>
      <c r="AF13" s="161">
        <f>G26</f>
        <v>14.508138711960367</v>
      </c>
      <c r="AG13" s="161">
        <f>G27</f>
        <v>32.887546420936665</v>
      </c>
      <c r="AH13" s="161">
        <f>G28</f>
        <v>11.773225060374577</v>
      </c>
      <c r="AI13" s="161">
        <f>G32</f>
        <v>1.271696543874625</v>
      </c>
      <c r="AJ13" s="161">
        <f>G34</f>
        <v>16.55576714017846</v>
      </c>
      <c r="AK13" s="161">
        <f>G35</f>
        <v>15.784942470870632</v>
      </c>
    </row>
    <row r="14" spans="1:37" ht="18" customHeight="1">
      <c r="A14" s="336"/>
      <c r="B14" s="336"/>
      <c r="C14" s="52" t="s">
        <v>4</v>
      </c>
      <c r="D14" s="53"/>
      <c r="E14" s="54"/>
      <c r="F14" s="85">
        <v>2250</v>
      </c>
      <c r="G14" s="86">
        <f t="shared" si="0"/>
        <v>0.798775920278613</v>
      </c>
      <c r="H14" s="85">
        <v>2356</v>
      </c>
      <c r="I14" s="268">
        <f t="shared" si="1"/>
        <v>-4.499151103565369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AA14" s="158" t="str">
        <f>E1</f>
        <v>静岡市</v>
      </c>
      <c r="AB14" s="158" t="s">
        <v>116</v>
      </c>
      <c r="AC14" s="161">
        <f>I40</f>
        <v>1.7127633522073804</v>
      </c>
      <c r="AD14" s="161">
        <f>I23</f>
        <v>2.645631966818507</v>
      </c>
      <c r="AE14" s="161">
        <f>I24</f>
        <v>2.9685505396309653</v>
      </c>
      <c r="AF14" s="161">
        <f>I26</f>
        <v>-1.2808419798441162</v>
      </c>
      <c r="AG14" s="161">
        <f>I27</f>
        <v>4.724400302027076</v>
      </c>
      <c r="AH14" s="161">
        <f>I28</f>
        <v>4.375808538162995</v>
      </c>
      <c r="AI14" s="161">
        <f>I32</f>
        <v>-19.99081937112692</v>
      </c>
      <c r="AJ14" s="161">
        <f>I34</f>
        <v>-6.245093583440065</v>
      </c>
      <c r="AK14" s="161">
        <f>I35</f>
        <v>-8.436845335082632</v>
      </c>
    </row>
    <row r="15" spans="1:25" ht="18" customHeight="1">
      <c r="A15" s="336"/>
      <c r="B15" s="336"/>
      <c r="C15" s="52" t="s">
        <v>5</v>
      </c>
      <c r="D15" s="53"/>
      <c r="E15" s="54"/>
      <c r="F15" s="85">
        <v>12354</v>
      </c>
      <c r="G15" s="86">
        <f t="shared" si="0"/>
        <v>4.385812319609771</v>
      </c>
      <c r="H15" s="85">
        <v>13795</v>
      </c>
      <c r="I15" s="268">
        <f t="shared" si="1"/>
        <v>-10.445813700616169</v>
      </c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 spans="1:25" ht="18" customHeight="1">
      <c r="A16" s="336"/>
      <c r="B16" s="336"/>
      <c r="C16" s="52" t="s">
        <v>26</v>
      </c>
      <c r="D16" s="53"/>
      <c r="E16" s="54"/>
      <c r="F16" s="85">
        <v>7340</v>
      </c>
      <c r="G16" s="86">
        <f t="shared" si="0"/>
        <v>2.6057845577088976</v>
      </c>
      <c r="H16" s="85">
        <v>7408</v>
      </c>
      <c r="I16" s="268">
        <f t="shared" si="1"/>
        <v>-0.9179265658747271</v>
      </c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</row>
    <row r="17" spans="1:25" ht="18" customHeight="1">
      <c r="A17" s="336"/>
      <c r="B17" s="336"/>
      <c r="C17" s="52" t="s">
        <v>6</v>
      </c>
      <c r="D17" s="53"/>
      <c r="E17" s="54"/>
      <c r="F17" s="85">
        <v>40634</v>
      </c>
      <c r="G17" s="86">
        <f t="shared" si="0"/>
        <v>14.425538108711628</v>
      </c>
      <c r="H17" s="85">
        <v>42997</v>
      </c>
      <c r="I17" s="268">
        <f t="shared" si="1"/>
        <v>-5.4957322603902625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</row>
    <row r="18" spans="1:25" ht="18" customHeight="1">
      <c r="A18" s="336"/>
      <c r="B18" s="336"/>
      <c r="C18" s="52" t="s">
        <v>27</v>
      </c>
      <c r="D18" s="53"/>
      <c r="E18" s="54"/>
      <c r="F18" s="85">
        <v>11617</v>
      </c>
      <c r="G18" s="86">
        <f t="shared" si="0"/>
        <v>4.12416882927851</v>
      </c>
      <c r="H18" s="85">
        <v>11810</v>
      </c>
      <c r="I18" s="268">
        <f t="shared" si="1"/>
        <v>-1.6342082980524975</v>
      </c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</row>
    <row r="19" spans="1:25" ht="18" customHeight="1">
      <c r="A19" s="336"/>
      <c r="B19" s="336"/>
      <c r="C19" s="52" t="s">
        <v>28</v>
      </c>
      <c r="D19" s="53"/>
      <c r="E19" s="54"/>
      <c r="F19" s="85">
        <v>1185</v>
      </c>
      <c r="G19" s="86">
        <f t="shared" si="0"/>
        <v>0.4206886513467362</v>
      </c>
      <c r="H19" s="85">
        <v>665</v>
      </c>
      <c r="I19" s="268">
        <f t="shared" si="1"/>
        <v>78.19548872180451</v>
      </c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  <row r="20" spans="1:25" ht="18" customHeight="1">
      <c r="A20" s="336"/>
      <c r="B20" s="336"/>
      <c r="C20" s="52" t="s">
        <v>7</v>
      </c>
      <c r="D20" s="53"/>
      <c r="E20" s="54"/>
      <c r="F20" s="85">
        <v>38813</v>
      </c>
      <c r="G20" s="86">
        <f t="shared" si="0"/>
        <v>13.779062130566135</v>
      </c>
      <c r="H20" s="85">
        <v>40562</v>
      </c>
      <c r="I20" s="268">
        <f t="shared" si="1"/>
        <v>-4.3119175583058</v>
      </c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25" ht="18" customHeight="1">
      <c r="A21" s="336"/>
      <c r="B21" s="336"/>
      <c r="C21" s="57" t="s">
        <v>8</v>
      </c>
      <c r="D21" s="58"/>
      <c r="E21" s="56"/>
      <c r="F21" s="93">
        <v>39754</v>
      </c>
      <c r="G21" s="94">
        <f t="shared" si="0"/>
        <v>14.113127971002658</v>
      </c>
      <c r="H21" s="93">
        <v>34515</v>
      </c>
      <c r="I21" s="270">
        <f t="shared" si="1"/>
        <v>15.17890772128061</v>
      </c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 spans="1:25" ht="18" customHeight="1">
      <c r="A22" s="336"/>
      <c r="B22" s="337"/>
      <c r="C22" s="59" t="s">
        <v>9</v>
      </c>
      <c r="D22" s="37"/>
      <c r="E22" s="60"/>
      <c r="F22" s="97">
        <f>SUM(F9,F14:F21)</f>
        <v>281681</v>
      </c>
      <c r="G22" s="98">
        <f t="shared" si="0"/>
        <v>100</v>
      </c>
      <c r="H22" s="97">
        <f>SUM(H9,H14:H21)</f>
        <v>279776</v>
      </c>
      <c r="I22" s="271">
        <f t="shared" si="1"/>
        <v>0.6809018643486153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</row>
    <row r="23" spans="1:25" ht="18" customHeight="1">
      <c r="A23" s="336"/>
      <c r="B23" s="335" t="s">
        <v>82</v>
      </c>
      <c r="C23" s="4" t="s">
        <v>10</v>
      </c>
      <c r="D23" s="5"/>
      <c r="E23" s="23"/>
      <c r="F23" s="77">
        <f>F24+F25+F26</f>
        <v>138587</v>
      </c>
      <c r="G23" s="78">
        <f aca="true" t="shared" si="2" ref="G23:G40">F23/$F$40*100</f>
        <v>50.55668643888488</v>
      </c>
      <c r="H23" s="77">
        <f>SUM(H24:H26)</f>
        <v>135015</v>
      </c>
      <c r="I23" s="272">
        <f t="shared" si="1"/>
        <v>2.645631966818507</v>
      </c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</row>
    <row r="24" spans="1:25" ht="18" customHeight="1">
      <c r="A24" s="336"/>
      <c r="B24" s="336"/>
      <c r="C24" s="8"/>
      <c r="D24" s="10" t="s">
        <v>11</v>
      </c>
      <c r="E24" s="38"/>
      <c r="F24" s="85">
        <v>44364</v>
      </c>
      <c r="G24" s="86">
        <f t="shared" si="2"/>
        <v>16.184034845798585</v>
      </c>
      <c r="H24" s="85">
        <v>43085</v>
      </c>
      <c r="I24" s="268">
        <f t="shared" si="1"/>
        <v>2.9685505396309653</v>
      </c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25" ht="18" customHeight="1">
      <c r="A25" s="336"/>
      <c r="B25" s="336"/>
      <c r="C25" s="8"/>
      <c r="D25" s="10" t="s">
        <v>29</v>
      </c>
      <c r="E25" s="38"/>
      <c r="F25" s="85">
        <v>54453</v>
      </c>
      <c r="G25" s="86">
        <f t="shared" si="2"/>
        <v>19.864512881125922</v>
      </c>
      <c r="H25" s="85">
        <v>51644</v>
      </c>
      <c r="I25" s="268">
        <f t="shared" si="1"/>
        <v>5.439160405855481</v>
      </c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</row>
    <row r="26" spans="1:25" ht="18" customHeight="1">
      <c r="A26" s="336"/>
      <c r="B26" s="336"/>
      <c r="C26" s="11"/>
      <c r="D26" s="10" t="s">
        <v>12</v>
      </c>
      <c r="E26" s="38"/>
      <c r="F26" s="85">
        <v>39770</v>
      </c>
      <c r="G26" s="86">
        <f t="shared" si="2"/>
        <v>14.508138711960367</v>
      </c>
      <c r="H26" s="85">
        <v>40286</v>
      </c>
      <c r="I26" s="268">
        <f t="shared" si="1"/>
        <v>-1.2808419798441162</v>
      </c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  <row r="27" spans="1:25" ht="18" customHeight="1">
      <c r="A27" s="336"/>
      <c r="B27" s="336"/>
      <c r="C27" s="8" t="s">
        <v>13</v>
      </c>
      <c r="D27" s="14"/>
      <c r="E27" s="25"/>
      <c r="F27" s="77">
        <f>F28+F29+F30+F31+F32+F33</f>
        <v>90152</v>
      </c>
      <c r="G27" s="78">
        <f t="shared" si="2"/>
        <v>32.887546420936665</v>
      </c>
      <c r="H27" s="77">
        <f>SUM(H28:H33)</f>
        <v>86085</v>
      </c>
      <c r="I27" s="272">
        <f t="shared" si="1"/>
        <v>4.724400302027076</v>
      </c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</row>
    <row r="28" spans="1:25" ht="18" customHeight="1">
      <c r="A28" s="336"/>
      <c r="B28" s="336"/>
      <c r="C28" s="8"/>
      <c r="D28" s="10" t="s">
        <v>14</v>
      </c>
      <c r="E28" s="38"/>
      <c r="F28" s="85">
        <v>32273</v>
      </c>
      <c r="G28" s="86">
        <f t="shared" si="2"/>
        <v>11.773225060374577</v>
      </c>
      <c r="H28" s="85">
        <v>30920</v>
      </c>
      <c r="I28" s="268">
        <f t="shared" si="1"/>
        <v>4.375808538162995</v>
      </c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1:25" ht="18" customHeight="1">
      <c r="A29" s="336"/>
      <c r="B29" s="336"/>
      <c r="C29" s="8"/>
      <c r="D29" s="10" t="s">
        <v>30</v>
      </c>
      <c r="E29" s="38"/>
      <c r="F29" s="85">
        <v>4875</v>
      </c>
      <c r="G29" s="86">
        <f t="shared" si="2"/>
        <v>1.7784052356250135</v>
      </c>
      <c r="H29" s="85">
        <v>4974</v>
      </c>
      <c r="I29" s="268">
        <f t="shared" si="1"/>
        <v>-1.9903498190591118</v>
      </c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25" ht="18" customHeight="1">
      <c r="A30" s="336"/>
      <c r="B30" s="336"/>
      <c r="C30" s="8"/>
      <c r="D30" s="10" t="s">
        <v>31</v>
      </c>
      <c r="E30" s="38"/>
      <c r="F30" s="85">
        <v>25138</v>
      </c>
      <c r="G30" s="86">
        <f t="shared" si="2"/>
        <v>9.170369397567507</v>
      </c>
      <c r="H30" s="85">
        <v>22513</v>
      </c>
      <c r="I30" s="268">
        <f t="shared" si="1"/>
        <v>11.659929818327196</v>
      </c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</row>
    <row r="31" spans="1:25" ht="18" customHeight="1">
      <c r="A31" s="336"/>
      <c r="B31" s="336"/>
      <c r="C31" s="8"/>
      <c r="D31" s="10" t="s">
        <v>32</v>
      </c>
      <c r="E31" s="38"/>
      <c r="F31" s="85">
        <v>22627</v>
      </c>
      <c r="G31" s="86">
        <f t="shared" si="2"/>
        <v>8.254353900817884</v>
      </c>
      <c r="H31" s="85">
        <v>21635</v>
      </c>
      <c r="I31" s="268">
        <f t="shared" si="1"/>
        <v>4.585162930436781</v>
      </c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</row>
    <row r="32" spans="1:25" ht="18" customHeight="1">
      <c r="A32" s="336"/>
      <c r="B32" s="336"/>
      <c r="C32" s="8"/>
      <c r="D32" s="10" t="s">
        <v>15</v>
      </c>
      <c r="E32" s="38"/>
      <c r="F32" s="85">
        <v>3486</v>
      </c>
      <c r="G32" s="86">
        <f t="shared" si="2"/>
        <v>1.271696543874625</v>
      </c>
      <c r="H32" s="85">
        <v>4357</v>
      </c>
      <c r="I32" s="268">
        <f t="shared" si="1"/>
        <v>-19.99081937112692</v>
      </c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</row>
    <row r="33" spans="1:25" ht="18" customHeight="1">
      <c r="A33" s="336"/>
      <c r="B33" s="336"/>
      <c r="C33" s="11"/>
      <c r="D33" s="10" t="s">
        <v>33</v>
      </c>
      <c r="E33" s="38"/>
      <c r="F33" s="85">
        <v>1753</v>
      </c>
      <c r="G33" s="86">
        <f t="shared" si="2"/>
        <v>0.6394962826770563</v>
      </c>
      <c r="H33" s="85">
        <v>1686</v>
      </c>
      <c r="I33" s="268">
        <f t="shared" si="1"/>
        <v>3.9739027283511197</v>
      </c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</row>
    <row r="34" spans="1:25" ht="18" customHeight="1">
      <c r="A34" s="336"/>
      <c r="B34" s="336"/>
      <c r="C34" s="8" t="s">
        <v>16</v>
      </c>
      <c r="D34" s="14"/>
      <c r="E34" s="25"/>
      <c r="F34" s="77">
        <f>F35+F38</f>
        <v>45383</v>
      </c>
      <c r="G34" s="78">
        <f t="shared" si="2"/>
        <v>16.55576714017846</v>
      </c>
      <c r="H34" s="77">
        <f>SUM(H35,H38:H39)</f>
        <v>48406</v>
      </c>
      <c r="I34" s="272">
        <f t="shared" si="1"/>
        <v>-6.245093583440065</v>
      </c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</row>
    <row r="35" spans="1:25" ht="18" customHeight="1">
      <c r="A35" s="336"/>
      <c r="B35" s="336"/>
      <c r="C35" s="8"/>
      <c r="D35" s="39" t="s">
        <v>17</v>
      </c>
      <c r="E35" s="40"/>
      <c r="F35" s="81">
        <f>F36+F37</f>
        <v>43270</v>
      </c>
      <c r="G35" s="82">
        <f t="shared" si="2"/>
        <v>15.784942470870632</v>
      </c>
      <c r="H35" s="81">
        <f>SUM(H36:H37)</f>
        <v>47257</v>
      </c>
      <c r="I35" s="267">
        <f t="shared" si="1"/>
        <v>-8.436845335082632</v>
      </c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</row>
    <row r="36" spans="1:25" ht="18" customHeight="1">
      <c r="A36" s="336"/>
      <c r="B36" s="336"/>
      <c r="C36" s="8"/>
      <c r="D36" s="41"/>
      <c r="E36" s="148" t="s">
        <v>103</v>
      </c>
      <c r="F36" s="85">
        <v>21206</v>
      </c>
      <c r="G36" s="86">
        <f t="shared" si="2"/>
        <v>7.735971574700316</v>
      </c>
      <c r="H36" s="85">
        <v>25057</v>
      </c>
      <c r="I36" s="268">
        <f t="shared" si="1"/>
        <v>-15.368958773995288</v>
      </c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</row>
    <row r="37" spans="1:25" ht="18" customHeight="1">
      <c r="A37" s="336"/>
      <c r="B37" s="336"/>
      <c r="C37" s="8"/>
      <c r="D37" s="12"/>
      <c r="E37" s="33" t="s">
        <v>34</v>
      </c>
      <c r="F37" s="85">
        <v>22064</v>
      </c>
      <c r="G37" s="86">
        <f t="shared" si="2"/>
        <v>8.048970896170319</v>
      </c>
      <c r="H37" s="85">
        <v>22200</v>
      </c>
      <c r="I37" s="268">
        <f t="shared" si="1"/>
        <v>-0.6126126126126175</v>
      </c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</row>
    <row r="38" spans="1:25" ht="18" customHeight="1">
      <c r="A38" s="336"/>
      <c r="B38" s="336"/>
      <c r="C38" s="8"/>
      <c r="D38" s="61" t="s">
        <v>35</v>
      </c>
      <c r="E38" s="54"/>
      <c r="F38" s="85">
        <v>2113</v>
      </c>
      <c r="G38" s="86">
        <f t="shared" si="2"/>
        <v>0.7708246693078264</v>
      </c>
      <c r="H38" s="85">
        <v>1149</v>
      </c>
      <c r="I38" s="268">
        <f t="shared" si="1"/>
        <v>83.89904264577895</v>
      </c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25" ht="18" customHeight="1">
      <c r="A39" s="336"/>
      <c r="B39" s="336"/>
      <c r="C39" s="6"/>
      <c r="D39" s="55" t="s">
        <v>36</v>
      </c>
      <c r="E39" s="56"/>
      <c r="F39" s="93">
        <v>0</v>
      </c>
      <c r="G39" s="94">
        <f t="shared" si="2"/>
        <v>0</v>
      </c>
      <c r="H39" s="93">
        <v>0</v>
      </c>
      <c r="I39" s="270" t="e">
        <f t="shared" si="1"/>
        <v>#DIV/0!</v>
      </c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</row>
    <row r="40" spans="1:25" ht="18" customHeight="1">
      <c r="A40" s="337"/>
      <c r="B40" s="337"/>
      <c r="C40" s="6" t="s">
        <v>18</v>
      </c>
      <c r="D40" s="7"/>
      <c r="E40" s="24"/>
      <c r="F40" s="97">
        <f>SUM(F23,F27,F34)</f>
        <v>274122</v>
      </c>
      <c r="G40" s="98">
        <f t="shared" si="2"/>
        <v>100</v>
      </c>
      <c r="H40" s="97">
        <f>SUM(H23,H27,H34)</f>
        <v>269506</v>
      </c>
      <c r="I40" s="271">
        <f t="shared" si="1"/>
        <v>1.7127633522073804</v>
      </c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</row>
    <row r="41" ht="18" customHeight="1">
      <c r="A41" s="146" t="s">
        <v>19</v>
      </c>
    </row>
    <row r="42" ht="18" customHeight="1">
      <c r="A42" s="147" t="s">
        <v>20</v>
      </c>
    </row>
    <row r="52" ht="13.5">
      <c r="Z52" s="14"/>
    </row>
    <row r="53" ht="13.5">
      <c r="Z53" s="14"/>
    </row>
  </sheetData>
  <sheetProtection/>
  <mergeCells count="22">
    <mergeCell ref="A1:D1"/>
    <mergeCell ref="AA1:AB1"/>
    <mergeCell ref="AA2:AA3"/>
    <mergeCell ref="AB2:AB3"/>
    <mergeCell ref="AC2:AC3"/>
    <mergeCell ref="AD2:AF2"/>
    <mergeCell ref="AG2:AG3"/>
    <mergeCell ref="AH2:AH3"/>
    <mergeCell ref="AI2:AI3"/>
    <mergeCell ref="AJ2:AJ3"/>
    <mergeCell ref="AK2:AK3"/>
    <mergeCell ref="G6:I6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I34" sqref="I34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71" t="s">
        <v>0</v>
      </c>
      <c r="B1" s="171"/>
      <c r="C1" s="76" t="s">
        <v>291</v>
      </c>
      <c r="D1" s="172"/>
      <c r="E1" s="172"/>
      <c r="AA1" s="1" t="str">
        <f>C1</f>
        <v>静岡市</v>
      </c>
      <c r="AB1" s="1" t="s">
        <v>134</v>
      </c>
      <c r="AC1" s="1" t="s">
        <v>135</v>
      </c>
      <c r="AD1" s="173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74">
        <f>I7</f>
        <v>281681</v>
      </c>
      <c r="AC2" s="174">
        <f>I9</f>
        <v>274122</v>
      </c>
      <c r="AD2" s="174">
        <f>I10</f>
        <v>7559</v>
      </c>
      <c r="AE2" s="174">
        <f>I11</f>
        <v>3596</v>
      </c>
      <c r="AF2" s="174">
        <f>I12</f>
        <v>3963</v>
      </c>
      <c r="AG2" s="174">
        <f>I13</f>
        <v>-1275</v>
      </c>
      <c r="AH2" s="1">
        <f>I14</f>
        <v>0</v>
      </c>
      <c r="AI2" s="174">
        <f>I15</f>
        <v>-1277</v>
      </c>
      <c r="AJ2" s="174">
        <f>I25</f>
        <v>164267</v>
      </c>
      <c r="AK2" s="175">
        <f>I26</f>
        <v>0.901</v>
      </c>
      <c r="AL2" s="176">
        <f>I27</f>
        <v>2.4</v>
      </c>
      <c r="AM2" s="176">
        <f>I28</f>
        <v>91.9</v>
      </c>
      <c r="AN2" s="176">
        <f>I29</f>
        <v>56.3</v>
      </c>
      <c r="AO2" s="176">
        <f>I33</f>
        <v>69.9</v>
      </c>
      <c r="AP2" s="174">
        <f>I16</f>
        <v>8608</v>
      </c>
      <c r="AQ2" s="174">
        <f>I17</f>
        <v>27074</v>
      </c>
      <c r="AR2" s="174">
        <f>I18</f>
        <v>417580</v>
      </c>
      <c r="AS2" s="177">
        <f>I21</f>
        <v>2.2616611082007685</v>
      </c>
    </row>
    <row r="3" spans="27:45" ht="13.5">
      <c r="AA3" s="1" t="s">
        <v>152</v>
      </c>
      <c r="AB3" s="174">
        <f>H7</f>
        <v>279776</v>
      </c>
      <c r="AC3" s="174">
        <f>H9</f>
        <v>269506</v>
      </c>
      <c r="AD3" s="174">
        <f>H10</f>
        <v>10270</v>
      </c>
      <c r="AE3" s="174">
        <f>H11</f>
        <v>5032</v>
      </c>
      <c r="AF3" s="174">
        <f>H12</f>
        <v>5238</v>
      </c>
      <c r="AG3" s="174">
        <f>H13</f>
        <v>1176</v>
      </c>
      <c r="AH3" s="1">
        <f>H14</f>
        <v>0</v>
      </c>
      <c r="AI3" s="174">
        <f>H15</f>
        <v>1182</v>
      </c>
      <c r="AJ3" s="174">
        <f>H25</f>
        <v>165130</v>
      </c>
      <c r="AK3" s="175">
        <f>H26</f>
        <v>0.896</v>
      </c>
      <c r="AL3" s="176">
        <f>H27</f>
        <v>3.2</v>
      </c>
      <c r="AM3" s="176">
        <f>H28</f>
        <v>91.1</v>
      </c>
      <c r="AN3" s="176">
        <f>H29</f>
        <v>54.4</v>
      </c>
      <c r="AO3" s="176">
        <f>H33</f>
        <v>76.2</v>
      </c>
      <c r="AP3" s="174">
        <f>H16</f>
        <v>8610</v>
      </c>
      <c r="AQ3" s="174">
        <f>H17</f>
        <v>26538</v>
      </c>
      <c r="AR3" s="174">
        <f>H18</f>
        <v>412860</v>
      </c>
      <c r="AS3" s="177">
        <f>H21</f>
        <v>2.231368486480887</v>
      </c>
    </row>
    <row r="4" spans="1:44" ht="13.5">
      <c r="A4" s="21" t="s">
        <v>153</v>
      </c>
      <c r="AP4" s="174"/>
      <c r="AQ4" s="174"/>
      <c r="AR4" s="174"/>
    </row>
    <row r="5" ht="13.5">
      <c r="I5" s="178" t="s">
        <v>154</v>
      </c>
    </row>
    <row r="6" spans="1:9" s="165" customFormat="1" ht="29.25" customHeight="1">
      <c r="A6" s="179" t="s">
        <v>155</v>
      </c>
      <c r="B6" s="180"/>
      <c r="C6" s="180"/>
      <c r="D6" s="181"/>
      <c r="E6" s="156" t="s">
        <v>272</v>
      </c>
      <c r="F6" s="156" t="s">
        <v>273</v>
      </c>
      <c r="G6" s="156" t="s">
        <v>274</v>
      </c>
      <c r="H6" s="156" t="s">
        <v>275</v>
      </c>
      <c r="I6" s="156" t="s">
        <v>282</v>
      </c>
    </row>
    <row r="7" spans="1:9" ht="27" customHeight="1">
      <c r="A7" s="335" t="s">
        <v>156</v>
      </c>
      <c r="B7" s="47" t="s">
        <v>157</v>
      </c>
      <c r="C7" s="48"/>
      <c r="D7" s="100" t="s">
        <v>158</v>
      </c>
      <c r="E7" s="182">
        <v>277309</v>
      </c>
      <c r="F7" s="182">
        <v>282844</v>
      </c>
      <c r="G7" s="182">
        <v>287495</v>
      </c>
      <c r="H7" s="182">
        <v>279776</v>
      </c>
      <c r="I7" s="182">
        <v>281681</v>
      </c>
    </row>
    <row r="8" spans="1:9" ht="27" customHeight="1">
      <c r="A8" s="336"/>
      <c r="B8" s="26"/>
      <c r="C8" s="61" t="s">
        <v>159</v>
      </c>
      <c r="D8" s="101" t="s">
        <v>38</v>
      </c>
      <c r="E8" s="183">
        <v>197950</v>
      </c>
      <c r="F8" s="183">
        <v>191263</v>
      </c>
      <c r="G8" s="183">
        <v>189908</v>
      </c>
      <c r="H8" s="184">
        <v>193060</v>
      </c>
      <c r="I8" s="184">
        <v>192799</v>
      </c>
    </row>
    <row r="9" spans="1:9" ht="27" customHeight="1">
      <c r="A9" s="336"/>
      <c r="B9" s="52" t="s">
        <v>160</v>
      </c>
      <c r="C9" s="53"/>
      <c r="D9" s="102"/>
      <c r="E9" s="185">
        <v>268710</v>
      </c>
      <c r="F9" s="185">
        <v>274341</v>
      </c>
      <c r="G9" s="185">
        <v>279434</v>
      </c>
      <c r="H9" s="186">
        <v>269506</v>
      </c>
      <c r="I9" s="186">
        <v>274122</v>
      </c>
    </row>
    <row r="10" spans="1:9" ht="27" customHeight="1">
      <c r="A10" s="336"/>
      <c r="B10" s="52" t="s">
        <v>161</v>
      </c>
      <c r="C10" s="53"/>
      <c r="D10" s="102"/>
      <c r="E10" s="185">
        <v>8560</v>
      </c>
      <c r="F10" s="185">
        <v>8503</v>
      </c>
      <c r="G10" s="185">
        <v>8061</v>
      </c>
      <c r="H10" s="186">
        <v>10270</v>
      </c>
      <c r="I10" s="186">
        <v>7559</v>
      </c>
    </row>
    <row r="11" spans="1:9" ht="27" customHeight="1">
      <c r="A11" s="336"/>
      <c r="B11" s="52" t="s">
        <v>162</v>
      </c>
      <c r="C11" s="53"/>
      <c r="D11" s="102"/>
      <c r="E11" s="185">
        <v>4461</v>
      </c>
      <c r="F11" s="185">
        <v>4513</v>
      </c>
      <c r="G11" s="185">
        <v>3998</v>
      </c>
      <c r="H11" s="186">
        <v>5032</v>
      </c>
      <c r="I11" s="186">
        <v>3596</v>
      </c>
    </row>
    <row r="12" spans="1:9" ht="27" customHeight="1">
      <c r="A12" s="336"/>
      <c r="B12" s="52" t="s">
        <v>163</v>
      </c>
      <c r="C12" s="53"/>
      <c r="D12" s="102"/>
      <c r="E12" s="185">
        <v>4139</v>
      </c>
      <c r="F12" s="185">
        <v>3990</v>
      </c>
      <c r="G12" s="185">
        <v>4062</v>
      </c>
      <c r="H12" s="186">
        <v>5238</v>
      </c>
      <c r="I12" s="186">
        <v>3963</v>
      </c>
    </row>
    <row r="13" spans="1:9" ht="27" customHeight="1">
      <c r="A13" s="336"/>
      <c r="B13" s="52" t="s">
        <v>164</v>
      </c>
      <c r="C13" s="53"/>
      <c r="D13" s="108"/>
      <c r="E13" s="187">
        <v>732</v>
      </c>
      <c r="F13" s="187">
        <v>-148</v>
      </c>
      <c r="G13" s="187">
        <v>72</v>
      </c>
      <c r="H13" s="188">
        <v>1176</v>
      </c>
      <c r="I13" s="188">
        <v>-1275</v>
      </c>
    </row>
    <row r="14" spans="1:9" ht="27" customHeight="1">
      <c r="A14" s="336"/>
      <c r="B14" s="112" t="s">
        <v>165</v>
      </c>
      <c r="C14" s="68"/>
      <c r="D14" s="108"/>
      <c r="E14" s="187">
        <v>487</v>
      </c>
      <c r="F14" s="187">
        <v>157</v>
      </c>
      <c r="G14" s="187">
        <v>0</v>
      </c>
      <c r="H14" s="188">
        <v>0</v>
      </c>
      <c r="I14" s="188">
        <v>0</v>
      </c>
    </row>
    <row r="15" spans="1:9" ht="27" customHeight="1">
      <c r="A15" s="336"/>
      <c r="B15" s="57" t="s">
        <v>166</v>
      </c>
      <c r="C15" s="58"/>
      <c r="D15" s="189"/>
      <c r="E15" s="190">
        <v>2225</v>
      </c>
      <c r="F15" s="190">
        <v>15</v>
      </c>
      <c r="G15" s="190">
        <v>376</v>
      </c>
      <c r="H15" s="191">
        <v>1182</v>
      </c>
      <c r="I15" s="191">
        <v>-1277</v>
      </c>
    </row>
    <row r="16" spans="1:9" ht="27" customHeight="1">
      <c r="A16" s="336"/>
      <c r="B16" s="192" t="s">
        <v>167</v>
      </c>
      <c r="C16" s="193"/>
      <c r="D16" s="194" t="s">
        <v>39</v>
      </c>
      <c r="E16" s="195">
        <v>8293</v>
      </c>
      <c r="F16" s="195">
        <v>8299</v>
      </c>
      <c r="G16" s="195">
        <v>8603</v>
      </c>
      <c r="H16" s="196">
        <v>8610</v>
      </c>
      <c r="I16" s="196">
        <v>8608</v>
      </c>
    </row>
    <row r="17" spans="1:9" ht="27" customHeight="1">
      <c r="A17" s="336"/>
      <c r="B17" s="52" t="s">
        <v>168</v>
      </c>
      <c r="C17" s="53"/>
      <c r="D17" s="101" t="s">
        <v>40</v>
      </c>
      <c r="E17" s="185">
        <v>40168</v>
      </c>
      <c r="F17" s="185">
        <v>36029</v>
      </c>
      <c r="G17" s="185">
        <v>31045</v>
      </c>
      <c r="H17" s="186">
        <v>26538</v>
      </c>
      <c r="I17" s="186">
        <v>27074</v>
      </c>
    </row>
    <row r="18" spans="1:9" ht="27" customHeight="1">
      <c r="A18" s="336"/>
      <c r="B18" s="52" t="s">
        <v>169</v>
      </c>
      <c r="C18" s="53"/>
      <c r="D18" s="101" t="s">
        <v>41</v>
      </c>
      <c r="E18" s="185">
        <v>384994</v>
      </c>
      <c r="F18" s="185">
        <v>392650</v>
      </c>
      <c r="G18" s="185">
        <v>406565</v>
      </c>
      <c r="H18" s="186">
        <v>412860</v>
      </c>
      <c r="I18" s="186">
        <v>417580</v>
      </c>
    </row>
    <row r="19" spans="1:9" ht="27" customHeight="1">
      <c r="A19" s="336"/>
      <c r="B19" s="52" t="s">
        <v>170</v>
      </c>
      <c r="C19" s="53"/>
      <c r="D19" s="101" t="s">
        <v>171</v>
      </c>
      <c r="E19" s="185">
        <f>E17+E18-E16</f>
        <v>416869</v>
      </c>
      <c r="F19" s="185">
        <f>F17+F18-F16</f>
        <v>420380</v>
      </c>
      <c r="G19" s="185">
        <f>G17+G18-G16</f>
        <v>429007</v>
      </c>
      <c r="H19" s="185">
        <f>H17+H18-H16</f>
        <v>430788</v>
      </c>
      <c r="I19" s="185">
        <f>I17+I18-I16</f>
        <v>436046</v>
      </c>
    </row>
    <row r="20" spans="1:9" ht="27" customHeight="1">
      <c r="A20" s="336"/>
      <c r="B20" s="52" t="s">
        <v>172</v>
      </c>
      <c r="C20" s="53"/>
      <c r="D20" s="102" t="s">
        <v>173</v>
      </c>
      <c r="E20" s="197">
        <f>E18/E8</f>
        <v>1.9449052791108865</v>
      </c>
      <c r="F20" s="197">
        <f>F18/F8</f>
        <v>2.052932349696491</v>
      </c>
      <c r="G20" s="197">
        <f>G18/G8</f>
        <v>2.140852412747225</v>
      </c>
      <c r="H20" s="197">
        <f>H18/H8</f>
        <v>2.1385061638868748</v>
      </c>
      <c r="I20" s="197">
        <f>I18/I8</f>
        <v>2.1658826031255347</v>
      </c>
    </row>
    <row r="21" spans="1:9" ht="27" customHeight="1">
      <c r="A21" s="336"/>
      <c r="B21" s="52" t="s">
        <v>174</v>
      </c>
      <c r="C21" s="53"/>
      <c r="D21" s="102" t="s">
        <v>175</v>
      </c>
      <c r="E21" s="197">
        <f>E19/E8</f>
        <v>2.1059307906036877</v>
      </c>
      <c r="F21" s="197">
        <f>F19/F8</f>
        <v>2.1979159586537906</v>
      </c>
      <c r="G21" s="197">
        <f>G19/G8</f>
        <v>2.259025422836321</v>
      </c>
      <c r="H21" s="197">
        <f>H19/H8</f>
        <v>2.231368486480887</v>
      </c>
      <c r="I21" s="197">
        <f>I19/I8</f>
        <v>2.2616611082007685</v>
      </c>
    </row>
    <row r="22" spans="1:9" ht="27" customHeight="1">
      <c r="A22" s="336"/>
      <c r="B22" s="52" t="s">
        <v>176</v>
      </c>
      <c r="C22" s="53"/>
      <c r="D22" s="102" t="s">
        <v>177</v>
      </c>
      <c r="E22" s="185">
        <f>E18/E24*1000000</f>
        <v>537553.2151070166</v>
      </c>
      <c r="F22" s="185">
        <f>F18/F24*1000000</f>
        <v>548243.011350229</v>
      </c>
      <c r="G22" s="185">
        <f>G18/G24*1000000</f>
        <v>567672.0232003207</v>
      </c>
      <c r="H22" s="185">
        <f>H18/H24*1000000</f>
        <v>576461.5043067759</v>
      </c>
      <c r="I22" s="185">
        <f>I18/I24*1000000</f>
        <v>583051.869806771</v>
      </c>
    </row>
    <row r="23" spans="1:9" ht="27" customHeight="1">
      <c r="A23" s="336"/>
      <c r="B23" s="52" t="s">
        <v>178</v>
      </c>
      <c r="C23" s="53"/>
      <c r="D23" s="102" t="s">
        <v>179</v>
      </c>
      <c r="E23" s="185">
        <f>E19/E24*1000000</f>
        <v>582059.1261901405</v>
      </c>
      <c r="F23" s="185">
        <f>F19/F24*1000000</f>
        <v>586961.4086627003</v>
      </c>
      <c r="G23" s="185">
        <f>G19/G24*1000000</f>
        <v>599006.977130594</v>
      </c>
      <c r="H23" s="185">
        <f>H19/H24*1000000</f>
        <v>601493.7230957404</v>
      </c>
      <c r="I23" s="185">
        <f>I19/I24*1000000</f>
        <v>608835.2785616248</v>
      </c>
    </row>
    <row r="24" spans="1:9" ht="27" customHeight="1">
      <c r="A24" s="336"/>
      <c r="B24" s="198" t="s">
        <v>180</v>
      </c>
      <c r="C24" s="199"/>
      <c r="D24" s="200" t="s">
        <v>181</v>
      </c>
      <c r="E24" s="190">
        <v>716197</v>
      </c>
      <c r="F24" s="190">
        <v>716197</v>
      </c>
      <c r="G24" s="190">
        <f>F24</f>
        <v>716197</v>
      </c>
      <c r="H24" s="191">
        <f>G24</f>
        <v>716197</v>
      </c>
      <c r="I24" s="191">
        <f>H24</f>
        <v>716197</v>
      </c>
    </row>
    <row r="25" spans="1:9" ht="27" customHeight="1">
      <c r="A25" s="336"/>
      <c r="B25" s="11" t="s">
        <v>182</v>
      </c>
      <c r="C25" s="201"/>
      <c r="D25" s="202"/>
      <c r="E25" s="183">
        <v>161688</v>
      </c>
      <c r="F25" s="183">
        <v>161865</v>
      </c>
      <c r="G25" s="183">
        <v>163439</v>
      </c>
      <c r="H25" s="203">
        <v>165130</v>
      </c>
      <c r="I25" s="203">
        <v>164267</v>
      </c>
    </row>
    <row r="26" spans="1:9" ht="27" customHeight="1">
      <c r="A26" s="336"/>
      <c r="B26" s="204" t="s">
        <v>183</v>
      </c>
      <c r="C26" s="205"/>
      <c r="D26" s="206"/>
      <c r="E26" s="207">
        <v>0.91</v>
      </c>
      <c r="F26" s="207">
        <v>0.9</v>
      </c>
      <c r="G26" s="207">
        <v>0.892</v>
      </c>
      <c r="H26" s="208">
        <v>0.896</v>
      </c>
      <c r="I26" s="208">
        <v>0.901</v>
      </c>
    </row>
    <row r="27" spans="1:9" ht="27" customHeight="1">
      <c r="A27" s="336"/>
      <c r="B27" s="204" t="s">
        <v>184</v>
      </c>
      <c r="C27" s="205"/>
      <c r="D27" s="206"/>
      <c r="E27" s="209">
        <v>2.6</v>
      </c>
      <c r="F27" s="209">
        <v>2.5</v>
      </c>
      <c r="G27" s="209">
        <v>2.5</v>
      </c>
      <c r="H27" s="210">
        <v>3.2</v>
      </c>
      <c r="I27" s="210">
        <v>2.4</v>
      </c>
    </row>
    <row r="28" spans="1:9" ht="27" customHeight="1">
      <c r="A28" s="336"/>
      <c r="B28" s="204" t="s">
        <v>185</v>
      </c>
      <c r="C28" s="205"/>
      <c r="D28" s="206"/>
      <c r="E28" s="209">
        <v>88</v>
      </c>
      <c r="F28" s="209">
        <v>91</v>
      </c>
      <c r="G28" s="209">
        <v>91.5</v>
      </c>
      <c r="H28" s="210">
        <v>91.1</v>
      </c>
      <c r="I28" s="210">
        <v>91.9</v>
      </c>
    </row>
    <row r="29" spans="1:9" ht="27" customHeight="1">
      <c r="A29" s="336"/>
      <c r="B29" s="211" t="s">
        <v>186</v>
      </c>
      <c r="C29" s="212"/>
      <c r="D29" s="213"/>
      <c r="E29" s="214">
        <v>56</v>
      </c>
      <c r="F29" s="214">
        <v>54.6</v>
      </c>
      <c r="G29" s="214">
        <v>54</v>
      </c>
      <c r="H29" s="215">
        <v>54.4</v>
      </c>
      <c r="I29" s="215">
        <v>56.3</v>
      </c>
    </row>
    <row r="30" spans="1:9" ht="27" customHeight="1">
      <c r="A30" s="336"/>
      <c r="B30" s="335" t="s">
        <v>187</v>
      </c>
      <c r="C30" s="20" t="s">
        <v>188</v>
      </c>
      <c r="D30" s="216"/>
      <c r="E30" s="217">
        <v>0</v>
      </c>
      <c r="F30" s="217">
        <v>0</v>
      </c>
      <c r="G30" s="217">
        <v>0</v>
      </c>
      <c r="H30" s="218">
        <v>0</v>
      </c>
      <c r="I30" s="218">
        <v>0</v>
      </c>
    </row>
    <row r="31" spans="1:9" ht="27" customHeight="1">
      <c r="A31" s="336"/>
      <c r="B31" s="336"/>
      <c r="C31" s="204" t="s">
        <v>189</v>
      </c>
      <c r="D31" s="206"/>
      <c r="E31" s="209">
        <v>0</v>
      </c>
      <c r="F31" s="209">
        <v>0</v>
      </c>
      <c r="G31" s="209">
        <v>0</v>
      </c>
      <c r="H31" s="210">
        <v>0</v>
      </c>
      <c r="I31" s="210">
        <v>0</v>
      </c>
    </row>
    <row r="32" spans="1:9" ht="27" customHeight="1">
      <c r="A32" s="336"/>
      <c r="B32" s="336"/>
      <c r="C32" s="204" t="s">
        <v>190</v>
      </c>
      <c r="D32" s="206"/>
      <c r="E32" s="209">
        <v>12.7</v>
      </c>
      <c r="F32" s="209">
        <v>12.3</v>
      </c>
      <c r="G32" s="209">
        <v>11.5</v>
      </c>
      <c r="H32" s="210">
        <v>10.3</v>
      </c>
      <c r="I32" s="210">
        <v>9.3</v>
      </c>
    </row>
    <row r="33" spans="1:9" ht="27" customHeight="1">
      <c r="A33" s="337"/>
      <c r="B33" s="337"/>
      <c r="C33" s="211" t="s">
        <v>191</v>
      </c>
      <c r="D33" s="213"/>
      <c r="E33" s="214">
        <v>109.9</v>
      </c>
      <c r="F33" s="214">
        <v>102</v>
      </c>
      <c r="G33" s="214">
        <v>87.3</v>
      </c>
      <c r="H33" s="219">
        <v>76.2</v>
      </c>
      <c r="I33" s="219">
        <v>69.9</v>
      </c>
    </row>
    <row r="34" spans="1:9" ht="27" customHeight="1">
      <c r="A34" s="1" t="s">
        <v>286</v>
      </c>
      <c r="B34" s="14"/>
      <c r="C34" s="14"/>
      <c r="D34" s="14"/>
      <c r="E34" s="220"/>
      <c r="F34" s="220"/>
      <c r="G34" s="220"/>
      <c r="H34" s="220"/>
      <c r="I34" s="221"/>
    </row>
    <row r="35" ht="27" customHeight="1">
      <c r="A35" s="27" t="s">
        <v>192</v>
      </c>
    </row>
    <row r="36" ht="13.5">
      <c r="A36" s="222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R41" sqref="R4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291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283</v>
      </c>
      <c r="B5" s="37"/>
      <c r="C5" s="37"/>
      <c r="D5" s="37"/>
      <c r="K5" s="46"/>
      <c r="O5" s="46" t="s">
        <v>44</v>
      </c>
    </row>
    <row r="6" spans="1:15" ht="15.75" customHeight="1">
      <c r="A6" s="378" t="s">
        <v>45</v>
      </c>
      <c r="B6" s="379"/>
      <c r="C6" s="379"/>
      <c r="D6" s="379"/>
      <c r="E6" s="380"/>
      <c r="F6" s="353" t="s">
        <v>287</v>
      </c>
      <c r="G6" s="354"/>
      <c r="H6" s="353" t="s">
        <v>288</v>
      </c>
      <c r="I6" s="354"/>
      <c r="J6" s="353" t="s">
        <v>289</v>
      </c>
      <c r="K6" s="354"/>
      <c r="L6" s="353"/>
      <c r="M6" s="354"/>
      <c r="N6" s="353"/>
      <c r="O6" s="354"/>
    </row>
    <row r="7" spans="1:15" ht="15.75" customHeight="1">
      <c r="A7" s="381"/>
      <c r="B7" s="382"/>
      <c r="C7" s="382"/>
      <c r="D7" s="382"/>
      <c r="E7" s="383"/>
      <c r="F7" s="164" t="s">
        <v>284</v>
      </c>
      <c r="G7" s="51" t="s">
        <v>1</v>
      </c>
      <c r="H7" s="164" t="s">
        <v>284</v>
      </c>
      <c r="I7" s="51" t="s">
        <v>1</v>
      </c>
      <c r="J7" s="164" t="s">
        <v>284</v>
      </c>
      <c r="K7" s="51" t="s">
        <v>1</v>
      </c>
      <c r="L7" s="164" t="s">
        <v>284</v>
      </c>
      <c r="M7" s="51" t="s">
        <v>1</v>
      </c>
      <c r="N7" s="164" t="s">
        <v>284</v>
      </c>
      <c r="O7" s="397" t="s">
        <v>1</v>
      </c>
    </row>
    <row r="8" spans="1:25" ht="15.75" customHeight="1">
      <c r="A8" s="358" t="s">
        <v>84</v>
      </c>
      <c r="B8" s="47" t="s">
        <v>46</v>
      </c>
      <c r="C8" s="48"/>
      <c r="D8" s="48"/>
      <c r="E8" s="100" t="s">
        <v>37</v>
      </c>
      <c r="F8" s="113">
        <v>9895</v>
      </c>
      <c r="G8" s="273">
        <v>9862</v>
      </c>
      <c r="H8" s="113">
        <v>22356</v>
      </c>
      <c r="I8" s="273">
        <v>17859</v>
      </c>
      <c r="J8" s="113">
        <v>32454</v>
      </c>
      <c r="K8" s="273">
        <v>30297</v>
      </c>
      <c r="L8" s="113"/>
      <c r="M8" s="114"/>
      <c r="N8" s="113"/>
      <c r="O8" s="115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84"/>
      <c r="B9" s="14"/>
      <c r="C9" s="61" t="s">
        <v>47</v>
      </c>
      <c r="D9" s="53"/>
      <c r="E9" s="101" t="s">
        <v>38</v>
      </c>
      <c r="F9" s="116">
        <v>9890</v>
      </c>
      <c r="G9" s="274">
        <v>9853</v>
      </c>
      <c r="H9" s="116">
        <v>22156</v>
      </c>
      <c r="I9" s="274">
        <v>17859</v>
      </c>
      <c r="J9" s="116">
        <v>32438</v>
      </c>
      <c r="K9" s="274">
        <v>30297</v>
      </c>
      <c r="L9" s="116"/>
      <c r="M9" s="118"/>
      <c r="N9" s="116"/>
      <c r="O9" s="119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84"/>
      <c r="B10" s="11"/>
      <c r="C10" s="61" t="s">
        <v>48</v>
      </c>
      <c r="D10" s="53"/>
      <c r="E10" s="101" t="s">
        <v>39</v>
      </c>
      <c r="F10" s="116">
        <v>5</v>
      </c>
      <c r="G10" s="274">
        <v>9</v>
      </c>
      <c r="H10" s="116">
        <v>200</v>
      </c>
      <c r="I10" s="274">
        <v>0</v>
      </c>
      <c r="J10" s="120">
        <v>16</v>
      </c>
      <c r="K10" s="282">
        <v>0</v>
      </c>
      <c r="L10" s="116"/>
      <c r="M10" s="118"/>
      <c r="N10" s="116"/>
      <c r="O10" s="119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84"/>
      <c r="B11" s="66" t="s">
        <v>49</v>
      </c>
      <c r="C11" s="67"/>
      <c r="D11" s="67"/>
      <c r="E11" s="103" t="s">
        <v>40</v>
      </c>
      <c r="F11" s="121">
        <v>9617</v>
      </c>
      <c r="G11" s="275">
        <v>9120</v>
      </c>
      <c r="H11" s="121">
        <v>20260</v>
      </c>
      <c r="I11" s="275">
        <v>17549</v>
      </c>
      <c r="J11" s="121">
        <v>32343</v>
      </c>
      <c r="K11" s="275">
        <v>29748</v>
      </c>
      <c r="L11" s="121"/>
      <c r="M11" s="122"/>
      <c r="N11" s="121"/>
      <c r="O11" s="123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84"/>
      <c r="B12" s="8"/>
      <c r="C12" s="61" t="s">
        <v>50</v>
      </c>
      <c r="D12" s="53"/>
      <c r="E12" s="101" t="s">
        <v>41</v>
      </c>
      <c r="F12" s="116">
        <v>8670</v>
      </c>
      <c r="G12" s="274">
        <v>8970</v>
      </c>
      <c r="H12" s="121">
        <v>19961</v>
      </c>
      <c r="I12" s="275">
        <v>17549</v>
      </c>
      <c r="J12" s="121">
        <v>31313</v>
      </c>
      <c r="K12" s="275">
        <v>29748</v>
      </c>
      <c r="L12" s="116"/>
      <c r="M12" s="118"/>
      <c r="N12" s="116"/>
      <c r="O12" s="119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84"/>
      <c r="B13" s="14"/>
      <c r="C13" s="50" t="s">
        <v>51</v>
      </c>
      <c r="D13" s="68"/>
      <c r="E13" s="104" t="s">
        <v>42</v>
      </c>
      <c r="F13" s="124">
        <v>947</v>
      </c>
      <c r="G13" s="285">
        <v>150</v>
      </c>
      <c r="H13" s="120">
        <v>299</v>
      </c>
      <c r="I13" s="282">
        <v>0</v>
      </c>
      <c r="J13" s="120">
        <v>1030</v>
      </c>
      <c r="K13" s="282">
        <v>0</v>
      </c>
      <c r="L13" s="124"/>
      <c r="M13" s="125"/>
      <c r="N13" s="124"/>
      <c r="O13" s="126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84"/>
      <c r="B14" s="52" t="s">
        <v>52</v>
      </c>
      <c r="C14" s="53"/>
      <c r="D14" s="53"/>
      <c r="E14" s="101" t="s">
        <v>194</v>
      </c>
      <c r="F14" s="150">
        <f aca="true" t="shared" si="0" ref="F14:O14">F9-F12</f>
        <v>1220</v>
      </c>
      <c r="G14" s="277">
        <f t="shared" si="0"/>
        <v>883</v>
      </c>
      <c r="H14" s="150">
        <f t="shared" si="0"/>
        <v>2195</v>
      </c>
      <c r="I14" s="277">
        <f t="shared" si="0"/>
        <v>310</v>
      </c>
      <c r="J14" s="150">
        <f t="shared" si="0"/>
        <v>1125</v>
      </c>
      <c r="K14" s="277">
        <f t="shared" si="0"/>
        <v>549</v>
      </c>
      <c r="L14" s="150">
        <f t="shared" si="0"/>
        <v>0</v>
      </c>
      <c r="M14" s="141">
        <f t="shared" si="0"/>
        <v>0</v>
      </c>
      <c r="N14" s="150">
        <f t="shared" si="0"/>
        <v>0</v>
      </c>
      <c r="O14" s="141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84"/>
      <c r="B15" s="52" t="s">
        <v>53</v>
      </c>
      <c r="C15" s="53"/>
      <c r="D15" s="53"/>
      <c r="E15" s="101" t="s">
        <v>195</v>
      </c>
      <c r="F15" s="150">
        <f aca="true" t="shared" si="1" ref="F15:O15">F10-F13</f>
        <v>-942</v>
      </c>
      <c r="G15" s="277">
        <f t="shared" si="1"/>
        <v>-141</v>
      </c>
      <c r="H15" s="150">
        <f t="shared" si="1"/>
        <v>-99</v>
      </c>
      <c r="I15" s="277">
        <f t="shared" si="1"/>
        <v>0</v>
      </c>
      <c r="J15" s="150">
        <f t="shared" si="1"/>
        <v>-1014</v>
      </c>
      <c r="K15" s="277">
        <f t="shared" si="1"/>
        <v>0</v>
      </c>
      <c r="L15" s="150">
        <f t="shared" si="1"/>
        <v>0</v>
      </c>
      <c r="M15" s="141">
        <f t="shared" si="1"/>
        <v>0</v>
      </c>
      <c r="N15" s="150">
        <f t="shared" si="1"/>
        <v>0</v>
      </c>
      <c r="O15" s="141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84"/>
      <c r="B16" s="52" t="s">
        <v>54</v>
      </c>
      <c r="C16" s="53"/>
      <c r="D16" s="53"/>
      <c r="E16" s="101" t="s">
        <v>196</v>
      </c>
      <c r="F16" s="150">
        <f aca="true" t="shared" si="2" ref="F16:O16">F8-F11</f>
        <v>278</v>
      </c>
      <c r="G16" s="277">
        <f t="shared" si="2"/>
        <v>742</v>
      </c>
      <c r="H16" s="150">
        <f t="shared" si="2"/>
        <v>2096</v>
      </c>
      <c r="I16" s="277">
        <f t="shared" si="2"/>
        <v>310</v>
      </c>
      <c r="J16" s="150">
        <f t="shared" si="2"/>
        <v>111</v>
      </c>
      <c r="K16" s="277">
        <f t="shared" si="2"/>
        <v>549</v>
      </c>
      <c r="L16" s="150">
        <f t="shared" si="2"/>
        <v>0</v>
      </c>
      <c r="M16" s="141">
        <f t="shared" si="2"/>
        <v>0</v>
      </c>
      <c r="N16" s="150">
        <f t="shared" si="2"/>
        <v>0</v>
      </c>
      <c r="O16" s="141">
        <f t="shared" si="2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84"/>
      <c r="B17" s="52" t="s">
        <v>55</v>
      </c>
      <c r="C17" s="53"/>
      <c r="D17" s="53"/>
      <c r="E17" s="43"/>
      <c r="F17" s="224"/>
      <c r="G17" s="407"/>
      <c r="H17" s="120"/>
      <c r="I17" s="282"/>
      <c r="J17" s="116"/>
      <c r="K17" s="274"/>
      <c r="L17" s="116"/>
      <c r="M17" s="118"/>
      <c r="N17" s="120"/>
      <c r="O17" s="127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85"/>
      <c r="B18" s="59" t="s">
        <v>56</v>
      </c>
      <c r="C18" s="37"/>
      <c r="D18" s="37"/>
      <c r="E18" s="15"/>
      <c r="F18" s="151">
        <v>0</v>
      </c>
      <c r="G18" s="278">
        <v>0</v>
      </c>
      <c r="H18" s="128">
        <v>0</v>
      </c>
      <c r="I18" s="283">
        <v>0</v>
      </c>
      <c r="J18" s="128">
        <v>0</v>
      </c>
      <c r="K18" s="283">
        <v>0</v>
      </c>
      <c r="L18" s="128"/>
      <c r="M18" s="129"/>
      <c r="N18" s="128"/>
      <c r="O18" s="130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84" t="s">
        <v>85</v>
      </c>
      <c r="B19" s="66" t="s">
        <v>57</v>
      </c>
      <c r="C19" s="69"/>
      <c r="D19" s="69"/>
      <c r="E19" s="105"/>
      <c r="F19" s="152">
        <v>2580</v>
      </c>
      <c r="G19" s="279">
        <v>2882</v>
      </c>
      <c r="H19" s="131">
        <v>12076</v>
      </c>
      <c r="I19" s="284">
        <v>9094</v>
      </c>
      <c r="J19" s="131">
        <v>1110</v>
      </c>
      <c r="K19" s="284">
        <v>691</v>
      </c>
      <c r="L19" s="131"/>
      <c r="M19" s="133"/>
      <c r="N19" s="131"/>
      <c r="O19" s="134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84"/>
      <c r="B20" s="13"/>
      <c r="C20" s="61" t="s">
        <v>58</v>
      </c>
      <c r="D20" s="53"/>
      <c r="E20" s="101"/>
      <c r="F20" s="150">
        <v>2388</v>
      </c>
      <c r="G20" s="277">
        <v>2600</v>
      </c>
      <c r="H20" s="116">
        <v>7719</v>
      </c>
      <c r="I20" s="274">
        <v>5214</v>
      </c>
      <c r="J20" s="116">
        <v>790</v>
      </c>
      <c r="K20" s="274">
        <v>483</v>
      </c>
      <c r="L20" s="116"/>
      <c r="M20" s="118"/>
      <c r="N20" s="116"/>
      <c r="O20" s="119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84"/>
      <c r="B21" s="26" t="s">
        <v>59</v>
      </c>
      <c r="C21" s="67"/>
      <c r="D21" s="67"/>
      <c r="E21" s="103" t="s">
        <v>197</v>
      </c>
      <c r="F21" s="153">
        <v>2580</v>
      </c>
      <c r="G21" s="280">
        <v>2882</v>
      </c>
      <c r="H21" s="121">
        <v>12076</v>
      </c>
      <c r="I21" s="275">
        <v>9094</v>
      </c>
      <c r="J21" s="121">
        <v>1110</v>
      </c>
      <c r="K21" s="275">
        <v>691</v>
      </c>
      <c r="L21" s="121"/>
      <c r="M21" s="122"/>
      <c r="N21" s="121"/>
      <c r="O21" s="123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84"/>
      <c r="B22" s="66" t="s">
        <v>60</v>
      </c>
      <c r="C22" s="69"/>
      <c r="D22" s="69"/>
      <c r="E22" s="105" t="s">
        <v>198</v>
      </c>
      <c r="F22" s="152">
        <v>7198</v>
      </c>
      <c r="G22" s="279">
        <v>8279</v>
      </c>
      <c r="H22" s="131">
        <v>18322</v>
      </c>
      <c r="I22" s="284">
        <v>18448</v>
      </c>
      <c r="J22" s="131">
        <v>3249</v>
      </c>
      <c r="K22" s="284">
        <v>3062</v>
      </c>
      <c r="L22" s="131"/>
      <c r="M22" s="133"/>
      <c r="N22" s="131"/>
      <c r="O22" s="134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84"/>
      <c r="B23" s="8" t="s">
        <v>61</v>
      </c>
      <c r="C23" s="50" t="s">
        <v>62</v>
      </c>
      <c r="D23" s="68"/>
      <c r="E23" s="104"/>
      <c r="F23" s="149">
        <v>2127</v>
      </c>
      <c r="G23" s="276">
        <v>2097</v>
      </c>
      <c r="H23" s="124">
        <v>10008</v>
      </c>
      <c r="I23" s="285">
        <v>9862</v>
      </c>
      <c r="J23" s="124">
        <v>1300</v>
      </c>
      <c r="K23" s="285">
        <v>1208</v>
      </c>
      <c r="L23" s="124"/>
      <c r="M23" s="125"/>
      <c r="N23" s="124"/>
      <c r="O23" s="126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84"/>
      <c r="B24" s="52" t="s">
        <v>199</v>
      </c>
      <c r="C24" s="53"/>
      <c r="D24" s="53"/>
      <c r="E24" s="101" t="s">
        <v>200</v>
      </c>
      <c r="F24" s="150">
        <f aca="true" t="shared" si="3" ref="F24:K24">F21-F22</f>
        <v>-4618</v>
      </c>
      <c r="G24" s="277">
        <f t="shared" si="3"/>
        <v>-5397</v>
      </c>
      <c r="H24" s="150">
        <f t="shared" si="3"/>
        <v>-6246</v>
      </c>
      <c r="I24" s="277">
        <f t="shared" si="3"/>
        <v>-9354</v>
      </c>
      <c r="J24" s="150">
        <f t="shared" si="3"/>
        <v>-2139</v>
      </c>
      <c r="K24" s="277">
        <f t="shared" si="3"/>
        <v>-2371</v>
      </c>
      <c r="L24" s="150">
        <f>L21-L22</f>
        <v>0</v>
      </c>
      <c r="M24" s="141">
        <f>M21-M22</f>
        <v>0</v>
      </c>
      <c r="N24" s="150">
        <f>N21-N22</f>
        <v>0</v>
      </c>
      <c r="O24" s="141">
        <f>O21-O22</f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84"/>
      <c r="B25" s="112" t="s">
        <v>63</v>
      </c>
      <c r="C25" s="68"/>
      <c r="D25" s="68"/>
      <c r="E25" s="386" t="s">
        <v>201</v>
      </c>
      <c r="F25" s="376">
        <v>4618</v>
      </c>
      <c r="G25" s="390">
        <v>5397</v>
      </c>
      <c r="H25" s="364">
        <v>6246</v>
      </c>
      <c r="I25" s="374">
        <v>9354</v>
      </c>
      <c r="J25" s="364">
        <v>2139</v>
      </c>
      <c r="K25" s="374">
        <v>2371</v>
      </c>
      <c r="L25" s="364"/>
      <c r="M25" s="366"/>
      <c r="N25" s="364"/>
      <c r="O25" s="366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84"/>
      <c r="B26" s="26" t="s">
        <v>64</v>
      </c>
      <c r="C26" s="67"/>
      <c r="D26" s="67"/>
      <c r="E26" s="387"/>
      <c r="F26" s="377"/>
      <c r="G26" s="391"/>
      <c r="H26" s="365"/>
      <c r="I26" s="375"/>
      <c r="J26" s="365"/>
      <c r="K26" s="375"/>
      <c r="L26" s="365"/>
      <c r="M26" s="367"/>
      <c r="N26" s="365"/>
      <c r="O26" s="367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85"/>
      <c r="B27" s="59" t="s">
        <v>202</v>
      </c>
      <c r="C27" s="37"/>
      <c r="D27" s="37"/>
      <c r="E27" s="106" t="s">
        <v>203</v>
      </c>
      <c r="F27" s="154">
        <f aca="true" t="shared" si="4" ref="F27:K27">F24+F25</f>
        <v>0</v>
      </c>
      <c r="G27" s="281">
        <f t="shared" si="4"/>
        <v>0</v>
      </c>
      <c r="H27" s="154">
        <f t="shared" si="4"/>
        <v>0</v>
      </c>
      <c r="I27" s="281">
        <f t="shared" si="4"/>
        <v>0</v>
      </c>
      <c r="J27" s="154">
        <f t="shared" si="4"/>
        <v>0</v>
      </c>
      <c r="K27" s="281">
        <f t="shared" si="4"/>
        <v>0</v>
      </c>
      <c r="L27" s="154">
        <f>L24+L25</f>
        <v>0</v>
      </c>
      <c r="M27" s="142">
        <f>M24+M25</f>
        <v>0</v>
      </c>
      <c r="N27" s="154">
        <f>N24+N25</f>
        <v>0</v>
      </c>
      <c r="O27" s="142">
        <f>O24+O25</f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68" t="s">
        <v>65</v>
      </c>
      <c r="B30" s="369"/>
      <c r="C30" s="369"/>
      <c r="D30" s="369"/>
      <c r="E30" s="370"/>
      <c r="F30" s="355" t="s">
        <v>292</v>
      </c>
      <c r="G30" s="356"/>
      <c r="H30" s="355" t="s">
        <v>293</v>
      </c>
      <c r="I30" s="356"/>
      <c r="J30" s="355" t="s">
        <v>294</v>
      </c>
      <c r="K30" s="356"/>
      <c r="L30" s="355" t="s">
        <v>295</v>
      </c>
      <c r="M30" s="356"/>
      <c r="N30" s="355" t="s">
        <v>296</v>
      </c>
      <c r="O30" s="356"/>
      <c r="P30" s="140"/>
      <c r="Q30" s="72"/>
      <c r="R30" s="140"/>
      <c r="S30" s="72"/>
      <c r="T30" s="140"/>
      <c r="U30" s="72"/>
      <c r="V30" s="140"/>
      <c r="W30" s="72"/>
      <c r="X30" s="140"/>
      <c r="Y30" s="72"/>
    </row>
    <row r="31" spans="1:25" ht="15.75" customHeight="1">
      <c r="A31" s="371"/>
      <c r="B31" s="372"/>
      <c r="C31" s="372"/>
      <c r="D31" s="372"/>
      <c r="E31" s="373"/>
      <c r="F31" s="164" t="s">
        <v>284</v>
      </c>
      <c r="G31" s="51" t="s">
        <v>1</v>
      </c>
      <c r="H31" s="164" t="s">
        <v>284</v>
      </c>
      <c r="I31" s="51" t="s">
        <v>1</v>
      </c>
      <c r="J31" s="164" t="s">
        <v>284</v>
      </c>
      <c r="K31" s="51" t="s">
        <v>1</v>
      </c>
      <c r="L31" s="164" t="s">
        <v>284</v>
      </c>
      <c r="M31" s="51" t="s">
        <v>1</v>
      </c>
      <c r="N31" s="164" t="s">
        <v>284</v>
      </c>
      <c r="O31" s="223" t="s">
        <v>1</v>
      </c>
      <c r="P31" s="138"/>
      <c r="Q31" s="138"/>
      <c r="R31" s="138"/>
      <c r="S31" s="138"/>
      <c r="T31" s="138"/>
      <c r="U31" s="138"/>
      <c r="V31" s="138"/>
      <c r="W31" s="138"/>
      <c r="X31" s="138"/>
      <c r="Y31" s="138"/>
    </row>
    <row r="32" spans="1:25" ht="15.75" customHeight="1">
      <c r="A32" s="358" t="s">
        <v>86</v>
      </c>
      <c r="B32" s="47" t="s">
        <v>46</v>
      </c>
      <c r="C32" s="48"/>
      <c r="D32" s="48"/>
      <c r="E32" s="16" t="s">
        <v>37</v>
      </c>
      <c r="F32" s="131">
        <v>159</v>
      </c>
      <c r="G32" s="284">
        <v>176</v>
      </c>
      <c r="H32" s="295">
        <f>SUM(H33,H35)</f>
        <v>263.56600000000003</v>
      </c>
      <c r="I32" s="295">
        <v>249</v>
      </c>
      <c r="J32" s="113">
        <v>138</v>
      </c>
      <c r="K32" s="273">
        <v>137</v>
      </c>
      <c r="L32" s="131">
        <v>719</v>
      </c>
      <c r="M32" s="284">
        <v>703</v>
      </c>
      <c r="N32" s="113">
        <v>1147</v>
      </c>
      <c r="O32" s="398">
        <v>1171.5</v>
      </c>
      <c r="P32" s="132"/>
      <c r="Q32" s="132"/>
      <c r="R32" s="132"/>
      <c r="S32" s="132"/>
      <c r="T32" s="139"/>
      <c r="U32" s="139"/>
      <c r="V32" s="132"/>
      <c r="W32" s="132"/>
      <c r="X32" s="139"/>
      <c r="Y32" s="139"/>
    </row>
    <row r="33" spans="1:25" ht="15.75" customHeight="1">
      <c r="A33" s="388"/>
      <c r="B33" s="14"/>
      <c r="C33" s="50" t="s">
        <v>66</v>
      </c>
      <c r="D33" s="68"/>
      <c r="E33" s="108"/>
      <c r="F33" s="124">
        <v>133</v>
      </c>
      <c r="G33" s="285">
        <v>146</v>
      </c>
      <c r="H33" s="296">
        <v>79.007</v>
      </c>
      <c r="I33" s="296">
        <v>77</v>
      </c>
      <c r="J33" s="124">
        <v>43</v>
      </c>
      <c r="K33" s="285">
        <v>41</v>
      </c>
      <c r="L33" s="124">
        <v>395</v>
      </c>
      <c r="M33" s="285">
        <v>397</v>
      </c>
      <c r="N33" s="124">
        <v>1146.1</v>
      </c>
      <c r="O33" s="399">
        <v>1171</v>
      </c>
      <c r="P33" s="132"/>
      <c r="Q33" s="132"/>
      <c r="R33" s="132"/>
      <c r="S33" s="132"/>
      <c r="T33" s="139"/>
      <c r="U33" s="139"/>
      <c r="V33" s="132"/>
      <c r="W33" s="132"/>
      <c r="X33" s="139"/>
      <c r="Y33" s="139"/>
    </row>
    <row r="34" spans="1:25" ht="15.75" customHeight="1">
      <c r="A34" s="388"/>
      <c r="B34" s="14"/>
      <c r="C34" s="12"/>
      <c r="D34" s="61" t="s">
        <v>67</v>
      </c>
      <c r="E34" s="102"/>
      <c r="F34" s="116">
        <v>133</v>
      </c>
      <c r="G34" s="274">
        <v>146</v>
      </c>
      <c r="H34" s="297">
        <v>78.824</v>
      </c>
      <c r="I34" s="297">
        <v>77</v>
      </c>
      <c r="J34" s="116">
        <v>43</v>
      </c>
      <c r="K34" s="274">
        <v>41</v>
      </c>
      <c r="L34" s="116">
        <v>395</v>
      </c>
      <c r="M34" s="274">
        <v>397</v>
      </c>
      <c r="N34" s="116">
        <v>1146.1</v>
      </c>
      <c r="O34" s="400">
        <v>1171</v>
      </c>
      <c r="P34" s="132"/>
      <c r="Q34" s="132"/>
      <c r="R34" s="132"/>
      <c r="S34" s="132"/>
      <c r="T34" s="139"/>
      <c r="U34" s="139"/>
      <c r="V34" s="132"/>
      <c r="W34" s="132"/>
      <c r="X34" s="139"/>
      <c r="Y34" s="139"/>
    </row>
    <row r="35" spans="1:25" ht="15.75" customHeight="1">
      <c r="A35" s="388"/>
      <c r="B35" s="11"/>
      <c r="C35" s="31" t="s">
        <v>68</v>
      </c>
      <c r="D35" s="67"/>
      <c r="E35" s="109"/>
      <c r="F35" s="121">
        <v>26</v>
      </c>
      <c r="G35" s="275">
        <v>30</v>
      </c>
      <c r="H35" s="298">
        <v>184.559</v>
      </c>
      <c r="I35" s="298">
        <v>172</v>
      </c>
      <c r="J35" s="137">
        <v>96</v>
      </c>
      <c r="K35" s="292">
        <v>96</v>
      </c>
      <c r="L35" s="121">
        <v>324</v>
      </c>
      <c r="M35" s="275">
        <v>306</v>
      </c>
      <c r="N35" s="121">
        <v>0.9</v>
      </c>
      <c r="O35" s="401">
        <v>0.5</v>
      </c>
      <c r="P35" s="132"/>
      <c r="Q35" s="132"/>
      <c r="R35" s="132"/>
      <c r="S35" s="132"/>
      <c r="T35" s="139"/>
      <c r="U35" s="139"/>
      <c r="V35" s="132"/>
      <c r="W35" s="132"/>
      <c r="X35" s="139"/>
      <c r="Y35" s="139"/>
    </row>
    <row r="36" spans="1:25" ht="15.75" customHeight="1">
      <c r="A36" s="388"/>
      <c r="B36" s="66" t="s">
        <v>49</v>
      </c>
      <c r="C36" s="69"/>
      <c r="D36" s="69"/>
      <c r="E36" s="16" t="s">
        <v>38</v>
      </c>
      <c r="F36" s="131">
        <v>112</v>
      </c>
      <c r="G36" s="284">
        <v>114</v>
      </c>
      <c r="H36" s="299">
        <f>SUM(H37:H38)</f>
        <v>261.444</v>
      </c>
      <c r="I36" s="299">
        <v>248</v>
      </c>
      <c r="J36" s="131">
        <v>138</v>
      </c>
      <c r="K36" s="284">
        <v>137</v>
      </c>
      <c r="L36" s="131">
        <v>632</v>
      </c>
      <c r="M36" s="284">
        <v>603</v>
      </c>
      <c r="N36" s="131">
        <v>84.7</v>
      </c>
      <c r="O36" s="402">
        <v>41.6</v>
      </c>
      <c r="P36" s="132"/>
      <c r="Q36" s="132"/>
      <c r="R36" s="132"/>
      <c r="S36" s="132"/>
      <c r="T36" s="132"/>
      <c r="U36" s="132"/>
      <c r="V36" s="132"/>
      <c r="W36" s="132"/>
      <c r="X36" s="139"/>
      <c r="Y36" s="139"/>
    </row>
    <row r="37" spans="1:25" ht="15.75" customHeight="1">
      <c r="A37" s="388"/>
      <c r="B37" s="14"/>
      <c r="C37" s="61" t="s">
        <v>69</v>
      </c>
      <c r="D37" s="53"/>
      <c r="E37" s="102"/>
      <c r="F37" s="116">
        <v>92</v>
      </c>
      <c r="G37" s="274">
        <v>91</v>
      </c>
      <c r="H37" s="297">
        <v>214.559</v>
      </c>
      <c r="I37" s="297">
        <v>201</v>
      </c>
      <c r="J37" s="116">
        <v>92</v>
      </c>
      <c r="K37" s="274">
        <v>90</v>
      </c>
      <c r="L37" s="116">
        <v>632</v>
      </c>
      <c r="M37" s="274">
        <v>602</v>
      </c>
      <c r="N37" s="116">
        <v>71</v>
      </c>
      <c r="O37" s="400">
        <v>26.7</v>
      </c>
      <c r="P37" s="132"/>
      <c r="Q37" s="132"/>
      <c r="R37" s="132"/>
      <c r="S37" s="132"/>
      <c r="T37" s="132"/>
      <c r="U37" s="132"/>
      <c r="V37" s="132"/>
      <c r="W37" s="132"/>
      <c r="X37" s="139"/>
      <c r="Y37" s="139"/>
    </row>
    <row r="38" spans="1:25" ht="15.75" customHeight="1">
      <c r="A38" s="388"/>
      <c r="B38" s="11"/>
      <c r="C38" s="61" t="s">
        <v>70</v>
      </c>
      <c r="D38" s="53"/>
      <c r="E38" s="102"/>
      <c r="F38" s="150">
        <v>20</v>
      </c>
      <c r="G38" s="277">
        <v>23</v>
      </c>
      <c r="H38" s="297">
        <v>46.885</v>
      </c>
      <c r="I38" s="297">
        <v>47</v>
      </c>
      <c r="J38" s="116">
        <v>47</v>
      </c>
      <c r="K38" s="274">
        <v>47</v>
      </c>
      <c r="L38" s="116">
        <v>0.3</v>
      </c>
      <c r="M38" s="274">
        <v>0.8</v>
      </c>
      <c r="N38" s="116">
        <v>13.7</v>
      </c>
      <c r="O38" s="400">
        <v>15</v>
      </c>
      <c r="P38" s="132"/>
      <c r="Q38" s="132"/>
      <c r="R38" s="139"/>
      <c r="S38" s="139"/>
      <c r="T38" s="132"/>
      <c r="U38" s="132"/>
      <c r="V38" s="132"/>
      <c r="W38" s="132"/>
      <c r="X38" s="139"/>
      <c r="Y38" s="139"/>
    </row>
    <row r="39" spans="1:25" ht="15.75" customHeight="1">
      <c r="A39" s="389"/>
      <c r="B39" s="6" t="s">
        <v>71</v>
      </c>
      <c r="C39" s="7"/>
      <c r="D39" s="7"/>
      <c r="E39" s="110" t="s">
        <v>205</v>
      </c>
      <c r="F39" s="154">
        <f>F32-F36</f>
        <v>47</v>
      </c>
      <c r="G39" s="281">
        <f>G32-G36</f>
        <v>62</v>
      </c>
      <c r="H39" s="300">
        <f aca="true" t="shared" si="5" ref="H39:O39">H32-H36</f>
        <v>2.122000000000014</v>
      </c>
      <c r="I39" s="300">
        <f t="shared" si="5"/>
        <v>1</v>
      </c>
      <c r="J39" s="154">
        <f t="shared" si="5"/>
        <v>0</v>
      </c>
      <c r="K39" s="281">
        <f t="shared" si="5"/>
        <v>0</v>
      </c>
      <c r="L39" s="154">
        <f t="shared" si="5"/>
        <v>87</v>
      </c>
      <c r="M39" s="281">
        <f t="shared" si="5"/>
        <v>100</v>
      </c>
      <c r="N39" s="154">
        <f t="shared" si="5"/>
        <v>1062.3</v>
      </c>
      <c r="O39" s="403">
        <f t="shared" si="5"/>
        <v>1129.9</v>
      </c>
      <c r="P39" s="132"/>
      <c r="Q39" s="132"/>
      <c r="R39" s="132"/>
      <c r="S39" s="132"/>
      <c r="T39" s="132"/>
      <c r="U39" s="132"/>
      <c r="V39" s="132"/>
      <c r="W39" s="132"/>
      <c r="X39" s="139"/>
      <c r="Y39" s="139"/>
    </row>
    <row r="40" spans="1:25" ht="15.75" customHeight="1">
      <c r="A40" s="358" t="s">
        <v>87</v>
      </c>
      <c r="B40" s="66" t="s">
        <v>72</v>
      </c>
      <c r="C40" s="69"/>
      <c r="D40" s="69"/>
      <c r="E40" s="16" t="s">
        <v>40</v>
      </c>
      <c r="F40" s="152">
        <v>153</v>
      </c>
      <c r="G40" s="279">
        <v>132</v>
      </c>
      <c r="H40" s="299">
        <v>547.696</v>
      </c>
      <c r="I40" s="299">
        <v>302</v>
      </c>
      <c r="J40" s="131">
        <v>405</v>
      </c>
      <c r="K40" s="284">
        <v>220</v>
      </c>
      <c r="L40" s="131">
        <v>60</v>
      </c>
      <c r="M40" s="284">
        <v>0</v>
      </c>
      <c r="N40" s="284">
        <v>0</v>
      </c>
      <c r="O40" s="402">
        <v>0</v>
      </c>
      <c r="P40" s="132"/>
      <c r="Q40" s="132"/>
      <c r="R40" s="132"/>
      <c r="S40" s="132"/>
      <c r="T40" s="139"/>
      <c r="U40" s="139"/>
      <c r="V40" s="139"/>
      <c r="W40" s="139"/>
      <c r="X40" s="132"/>
      <c r="Y40" s="132"/>
    </row>
    <row r="41" spans="1:25" ht="15.75" customHeight="1">
      <c r="A41" s="359"/>
      <c r="B41" s="11"/>
      <c r="C41" s="61" t="s">
        <v>73</v>
      </c>
      <c r="D41" s="53"/>
      <c r="E41" s="102"/>
      <c r="F41" s="331">
        <v>0</v>
      </c>
      <c r="G41" s="289">
        <v>0</v>
      </c>
      <c r="H41" s="301">
        <v>344.4</v>
      </c>
      <c r="I41" s="301">
        <v>136</v>
      </c>
      <c r="J41" s="116">
        <v>152</v>
      </c>
      <c r="K41" s="274">
        <v>78</v>
      </c>
      <c r="L41" s="116">
        <v>0</v>
      </c>
      <c r="M41" s="274">
        <v>0</v>
      </c>
      <c r="N41" s="274">
        <v>0</v>
      </c>
      <c r="O41" s="400">
        <v>0</v>
      </c>
      <c r="P41" s="139"/>
      <c r="Q41" s="139"/>
      <c r="R41" s="139"/>
      <c r="S41" s="139"/>
      <c r="T41" s="139"/>
      <c r="U41" s="139"/>
      <c r="V41" s="139"/>
      <c r="W41" s="139"/>
      <c r="X41" s="132"/>
      <c r="Y41" s="132"/>
    </row>
    <row r="42" spans="1:25" ht="15.75" customHeight="1">
      <c r="A42" s="359"/>
      <c r="B42" s="66" t="s">
        <v>60</v>
      </c>
      <c r="C42" s="69"/>
      <c r="D42" s="69"/>
      <c r="E42" s="16" t="s">
        <v>41</v>
      </c>
      <c r="F42" s="152">
        <v>200</v>
      </c>
      <c r="G42" s="279">
        <v>194</v>
      </c>
      <c r="H42" s="299">
        <v>574.067</v>
      </c>
      <c r="I42" s="299">
        <v>304</v>
      </c>
      <c r="J42" s="131">
        <v>406</v>
      </c>
      <c r="K42" s="284">
        <v>220</v>
      </c>
      <c r="L42" s="131">
        <v>55</v>
      </c>
      <c r="M42" s="284">
        <v>13</v>
      </c>
      <c r="N42" s="131">
        <v>1727.2</v>
      </c>
      <c r="O42" s="402">
        <v>681</v>
      </c>
      <c r="P42" s="132"/>
      <c r="Q42" s="132"/>
      <c r="R42" s="132"/>
      <c r="S42" s="132"/>
      <c r="T42" s="139"/>
      <c r="U42" s="139"/>
      <c r="V42" s="132"/>
      <c r="W42" s="132"/>
      <c r="X42" s="132"/>
      <c r="Y42" s="132"/>
    </row>
    <row r="43" spans="1:25" ht="15.75" customHeight="1">
      <c r="A43" s="359"/>
      <c r="B43" s="11"/>
      <c r="C43" s="61" t="s">
        <v>74</v>
      </c>
      <c r="D43" s="53"/>
      <c r="E43" s="102"/>
      <c r="F43" s="150">
        <v>200</v>
      </c>
      <c r="G43" s="277">
        <v>194</v>
      </c>
      <c r="H43" s="297">
        <v>98.627</v>
      </c>
      <c r="I43" s="297">
        <v>91</v>
      </c>
      <c r="J43" s="137">
        <v>73</v>
      </c>
      <c r="K43" s="292">
        <v>60</v>
      </c>
      <c r="L43" s="116">
        <v>7</v>
      </c>
      <c r="M43" s="274">
        <v>8</v>
      </c>
      <c r="N43" s="116">
        <v>82.2</v>
      </c>
      <c r="O43" s="400">
        <v>81</v>
      </c>
      <c r="P43" s="132"/>
      <c r="Q43" s="132"/>
      <c r="R43" s="139"/>
      <c r="S43" s="132"/>
      <c r="T43" s="139"/>
      <c r="U43" s="139"/>
      <c r="V43" s="132"/>
      <c r="W43" s="132"/>
      <c r="X43" s="139"/>
      <c r="Y43" s="139"/>
    </row>
    <row r="44" spans="1:25" ht="15.75" customHeight="1">
      <c r="A44" s="360"/>
      <c r="B44" s="59" t="s">
        <v>71</v>
      </c>
      <c r="C44" s="37"/>
      <c r="D44" s="37"/>
      <c r="E44" s="110" t="s">
        <v>206</v>
      </c>
      <c r="F44" s="151">
        <f>F40-F42</f>
        <v>-47</v>
      </c>
      <c r="G44" s="278">
        <f>G40-G42</f>
        <v>-62</v>
      </c>
      <c r="H44" s="302">
        <f aca="true" t="shared" si="6" ref="H44:O44">H40-H42</f>
        <v>-26.37099999999998</v>
      </c>
      <c r="I44" s="302">
        <f t="shared" si="6"/>
        <v>-2</v>
      </c>
      <c r="J44" s="151">
        <f t="shared" si="6"/>
        <v>-1</v>
      </c>
      <c r="K44" s="278">
        <f t="shared" si="6"/>
        <v>0</v>
      </c>
      <c r="L44" s="151">
        <f t="shared" si="6"/>
        <v>5</v>
      </c>
      <c r="M44" s="278">
        <f t="shared" si="6"/>
        <v>-13</v>
      </c>
      <c r="N44" s="151">
        <f t="shared" si="6"/>
        <v>-1727.2</v>
      </c>
      <c r="O44" s="404">
        <f t="shared" si="6"/>
        <v>-681</v>
      </c>
      <c r="P44" s="139"/>
      <c r="Q44" s="139"/>
      <c r="R44" s="132"/>
      <c r="S44" s="132"/>
      <c r="T44" s="139"/>
      <c r="U44" s="139"/>
      <c r="V44" s="132"/>
      <c r="W44" s="132"/>
      <c r="X44" s="132"/>
      <c r="Y44" s="132"/>
    </row>
    <row r="45" spans="1:25" ht="15.75" customHeight="1">
      <c r="A45" s="361" t="s">
        <v>79</v>
      </c>
      <c r="B45" s="20" t="s">
        <v>75</v>
      </c>
      <c r="C45" s="9"/>
      <c r="D45" s="9"/>
      <c r="E45" s="111" t="s">
        <v>207</v>
      </c>
      <c r="F45" s="155">
        <f>F39+F44</f>
        <v>0</v>
      </c>
      <c r="G45" s="290">
        <f>G39+G44</f>
        <v>0</v>
      </c>
      <c r="H45" s="303">
        <f aca="true" t="shared" si="7" ref="H45:O45">H39+H44</f>
        <v>-24.248999999999967</v>
      </c>
      <c r="I45" s="303">
        <f t="shared" si="7"/>
        <v>-1</v>
      </c>
      <c r="J45" s="155">
        <f t="shared" si="7"/>
        <v>-1</v>
      </c>
      <c r="K45" s="290">
        <f t="shared" si="7"/>
        <v>0</v>
      </c>
      <c r="L45" s="155">
        <f t="shared" si="7"/>
        <v>92</v>
      </c>
      <c r="M45" s="290">
        <f t="shared" si="7"/>
        <v>87</v>
      </c>
      <c r="N45" s="155">
        <f t="shared" si="7"/>
        <v>-664.9000000000001</v>
      </c>
      <c r="O45" s="405">
        <f t="shared" si="7"/>
        <v>448.9000000000001</v>
      </c>
      <c r="P45" s="132"/>
      <c r="Q45" s="132"/>
      <c r="R45" s="132"/>
      <c r="S45" s="132"/>
      <c r="T45" s="132"/>
      <c r="U45" s="132"/>
      <c r="V45" s="132"/>
      <c r="W45" s="132"/>
      <c r="X45" s="132"/>
      <c r="Y45" s="132"/>
    </row>
    <row r="46" spans="1:25" ht="15.75" customHeight="1">
      <c r="A46" s="362"/>
      <c r="B46" s="52" t="s">
        <v>76</v>
      </c>
      <c r="C46" s="53"/>
      <c r="D46" s="53"/>
      <c r="E46" s="53"/>
      <c r="F46" s="331">
        <v>0</v>
      </c>
      <c r="G46" s="289">
        <v>0</v>
      </c>
      <c r="H46" s="301">
        <v>0</v>
      </c>
      <c r="I46" s="301">
        <v>0</v>
      </c>
      <c r="J46" s="137">
        <v>0</v>
      </c>
      <c r="K46" s="292">
        <v>0</v>
      </c>
      <c r="L46" s="116">
        <v>8</v>
      </c>
      <c r="M46" s="274">
        <v>80</v>
      </c>
      <c r="N46" s="137">
        <v>0</v>
      </c>
      <c r="O46" s="406">
        <v>0</v>
      </c>
      <c r="P46" s="139"/>
      <c r="Q46" s="139"/>
      <c r="R46" s="139"/>
      <c r="S46" s="139"/>
      <c r="T46" s="139"/>
      <c r="U46" s="139"/>
      <c r="V46" s="139"/>
      <c r="W46" s="139"/>
      <c r="X46" s="139"/>
      <c r="Y46" s="139"/>
    </row>
    <row r="47" spans="1:25" ht="15.75" customHeight="1">
      <c r="A47" s="362"/>
      <c r="B47" s="52" t="s">
        <v>77</v>
      </c>
      <c r="C47" s="53"/>
      <c r="D47" s="53"/>
      <c r="E47" s="53"/>
      <c r="F47" s="332">
        <v>0</v>
      </c>
      <c r="G47" s="274">
        <v>0</v>
      </c>
      <c r="H47" s="297">
        <v>2</v>
      </c>
      <c r="I47" s="297">
        <v>26</v>
      </c>
      <c r="J47" s="116">
        <v>2</v>
      </c>
      <c r="K47" s="274">
        <v>2</v>
      </c>
      <c r="L47" s="116">
        <v>143</v>
      </c>
      <c r="M47" s="274">
        <v>58</v>
      </c>
      <c r="N47" s="116">
        <v>18.8</v>
      </c>
      <c r="O47" s="400">
        <v>683.7</v>
      </c>
      <c r="P47" s="132"/>
      <c r="Q47" s="132"/>
      <c r="R47" s="132"/>
      <c r="S47" s="132"/>
      <c r="T47" s="132"/>
      <c r="U47" s="132"/>
      <c r="V47" s="132"/>
      <c r="W47" s="132"/>
      <c r="X47" s="132"/>
      <c r="Y47" s="132"/>
    </row>
    <row r="48" spans="1:25" ht="15.75" customHeight="1">
      <c r="A48" s="363"/>
      <c r="B48" s="59" t="s">
        <v>78</v>
      </c>
      <c r="C48" s="37"/>
      <c r="D48" s="37"/>
      <c r="E48" s="37"/>
      <c r="F48" s="333">
        <v>0</v>
      </c>
      <c r="G48" s="291">
        <v>0</v>
      </c>
      <c r="H48" s="304">
        <v>2</v>
      </c>
      <c r="I48" s="304">
        <v>2</v>
      </c>
      <c r="J48" s="136">
        <v>2</v>
      </c>
      <c r="K48" s="291">
        <v>1</v>
      </c>
      <c r="L48" s="136">
        <v>40</v>
      </c>
      <c r="M48" s="291">
        <v>58</v>
      </c>
      <c r="N48" s="136">
        <v>18.8</v>
      </c>
      <c r="O48" s="403">
        <v>683.7</v>
      </c>
      <c r="P48" s="132"/>
      <c r="Q48" s="132"/>
      <c r="R48" s="132"/>
      <c r="S48" s="132"/>
      <c r="T48" s="132"/>
      <c r="U48" s="132"/>
      <c r="V48" s="132"/>
      <c r="W48" s="132"/>
      <c r="X48" s="132"/>
      <c r="Y48" s="132"/>
    </row>
    <row r="49" spans="1:15" ht="15.75" customHeight="1">
      <c r="A49" s="27" t="s">
        <v>208</v>
      </c>
      <c r="O49" s="5"/>
    </row>
    <row r="50" spans="1:15" ht="15.75" customHeight="1">
      <c r="A50" s="27"/>
      <c r="O50" s="14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O41" sqref="O41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71" t="s">
        <v>0</v>
      </c>
      <c r="B1" s="171"/>
      <c r="C1" s="225" t="s">
        <v>291</v>
      </c>
      <c r="D1" s="226"/>
    </row>
    <row r="3" spans="1:10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27"/>
      <c r="B5" s="227" t="s">
        <v>285</v>
      </c>
      <c r="C5" s="227"/>
      <c r="D5" s="227"/>
      <c r="H5" s="46"/>
      <c r="L5" s="46"/>
      <c r="N5" s="46" t="s">
        <v>210</v>
      </c>
    </row>
    <row r="6" spans="1:14" ht="15" customHeight="1">
      <c r="A6" s="228"/>
      <c r="B6" s="229"/>
      <c r="C6" s="229"/>
      <c r="D6" s="229"/>
      <c r="E6" s="395" t="s">
        <v>297</v>
      </c>
      <c r="F6" s="396"/>
      <c r="G6" s="395" t="s">
        <v>298</v>
      </c>
      <c r="H6" s="396"/>
      <c r="I6" s="230"/>
      <c r="J6" s="230"/>
      <c r="K6" s="395"/>
      <c r="L6" s="396"/>
      <c r="M6" s="395"/>
      <c r="N6" s="396"/>
    </row>
    <row r="7" spans="1:14" ht="15" customHeight="1">
      <c r="A7" s="231"/>
      <c r="B7" s="232"/>
      <c r="C7" s="232"/>
      <c r="D7" s="232"/>
      <c r="E7" s="233" t="s">
        <v>284</v>
      </c>
      <c r="F7" s="35" t="s">
        <v>1</v>
      </c>
      <c r="G7" s="233" t="s">
        <v>284</v>
      </c>
      <c r="H7" s="408" t="s">
        <v>1</v>
      </c>
      <c r="I7" s="409" t="s">
        <v>284</v>
      </c>
      <c r="J7" s="35" t="s">
        <v>1</v>
      </c>
      <c r="K7" s="233" t="s">
        <v>284</v>
      </c>
      <c r="L7" s="35" t="s">
        <v>1</v>
      </c>
      <c r="M7" s="233" t="s">
        <v>284</v>
      </c>
      <c r="N7" s="408" t="s">
        <v>1</v>
      </c>
    </row>
    <row r="8" spans="1:14" ht="18" customHeight="1">
      <c r="A8" s="394" t="s">
        <v>211</v>
      </c>
      <c r="B8" s="234" t="s">
        <v>212</v>
      </c>
      <c r="C8" s="235"/>
      <c r="D8" s="235"/>
      <c r="E8" s="306">
        <v>1</v>
      </c>
      <c r="F8" s="307">
        <v>1</v>
      </c>
      <c r="G8" s="322">
        <v>6</v>
      </c>
      <c r="H8" s="419">
        <v>6</v>
      </c>
      <c r="I8" s="410"/>
      <c r="J8" s="237"/>
      <c r="K8" s="236"/>
      <c r="L8" s="238"/>
      <c r="M8" s="236"/>
      <c r="N8" s="238"/>
    </row>
    <row r="9" spans="1:14" ht="18" customHeight="1">
      <c r="A9" s="336"/>
      <c r="B9" s="394" t="s">
        <v>213</v>
      </c>
      <c r="C9" s="192" t="s">
        <v>214</v>
      </c>
      <c r="D9" s="193"/>
      <c r="E9" s="308">
        <v>20</v>
      </c>
      <c r="F9" s="309">
        <v>20</v>
      </c>
      <c r="G9" s="323">
        <v>50</v>
      </c>
      <c r="H9" s="420">
        <v>50</v>
      </c>
      <c r="I9" s="411"/>
      <c r="J9" s="240"/>
      <c r="K9" s="239"/>
      <c r="L9" s="241"/>
      <c r="M9" s="239"/>
      <c r="N9" s="241"/>
    </row>
    <row r="10" spans="1:14" ht="18" customHeight="1">
      <c r="A10" s="336"/>
      <c r="B10" s="336"/>
      <c r="C10" s="52" t="s">
        <v>215</v>
      </c>
      <c r="D10" s="53"/>
      <c r="E10" s="310">
        <v>20</v>
      </c>
      <c r="F10" s="311">
        <v>20</v>
      </c>
      <c r="G10" s="324">
        <v>26</v>
      </c>
      <c r="H10" s="421">
        <v>26</v>
      </c>
      <c r="I10" s="412"/>
      <c r="J10" s="243"/>
      <c r="K10" s="242"/>
      <c r="L10" s="244"/>
      <c r="M10" s="242"/>
      <c r="N10" s="244"/>
    </row>
    <row r="11" spans="1:14" ht="18" customHeight="1">
      <c r="A11" s="336"/>
      <c r="B11" s="336"/>
      <c r="C11" s="52" t="s">
        <v>216</v>
      </c>
      <c r="D11" s="53"/>
      <c r="E11" s="310">
        <v>0</v>
      </c>
      <c r="F11" s="311">
        <v>0</v>
      </c>
      <c r="G11" s="324">
        <v>0</v>
      </c>
      <c r="H11" s="421">
        <v>0</v>
      </c>
      <c r="I11" s="412"/>
      <c r="J11" s="243"/>
      <c r="K11" s="242"/>
      <c r="L11" s="244"/>
      <c r="M11" s="242"/>
      <c r="N11" s="244"/>
    </row>
    <row r="12" spans="1:14" ht="18" customHeight="1">
      <c r="A12" s="336"/>
      <c r="B12" s="336"/>
      <c r="C12" s="52" t="s">
        <v>217</v>
      </c>
      <c r="D12" s="53"/>
      <c r="E12" s="310">
        <v>0</v>
      </c>
      <c r="F12" s="311">
        <v>0</v>
      </c>
      <c r="G12" s="324">
        <v>25</v>
      </c>
      <c r="H12" s="421">
        <v>25</v>
      </c>
      <c r="I12" s="412"/>
      <c r="J12" s="243"/>
      <c r="K12" s="242"/>
      <c r="L12" s="244"/>
      <c r="M12" s="242"/>
      <c r="N12" s="244"/>
    </row>
    <row r="13" spans="1:14" ht="18" customHeight="1">
      <c r="A13" s="336"/>
      <c r="B13" s="336"/>
      <c r="C13" s="52" t="s">
        <v>218</v>
      </c>
      <c r="D13" s="53"/>
      <c r="E13" s="310">
        <v>0</v>
      </c>
      <c r="F13" s="311">
        <v>0</v>
      </c>
      <c r="G13" s="324">
        <v>0</v>
      </c>
      <c r="H13" s="421">
        <v>0</v>
      </c>
      <c r="I13" s="412"/>
      <c r="J13" s="243"/>
      <c r="K13" s="242"/>
      <c r="L13" s="244"/>
      <c r="M13" s="242"/>
      <c r="N13" s="244"/>
    </row>
    <row r="14" spans="1:14" ht="18" customHeight="1">
      <c r="A14" s="337"/>
      <c r="B14" s="337"/>
      <c r="C14" s="59" t="s">
        <v>79</v>
      </c>
      <c r="D14" s="37"/>
      <c r="E14" s="312">
        <v>0</v>
      </c>
      <c r="F14" s="313">
        <v>0</v>
      </c>
      <c r="G14" s="325">
        <v>0</v>
      </c>
      <c r="H14" s="422">
        <v>0</v>
      </c>
      <c r="I14" s="413"/>
      <c r="J14" s="246"/>
      <c r="K14" s="245"/>
      <c r="L14" s="247"/>
      <c r="M14" s="245"/>
      <c r="N14" s="247"/>
    </row>
    <row r="15" spans="1:14" ht="18" customHeight="1">
      <c r="A15" s="335" t="s">
        <v>219</v>
      </c>
      <c r="B15" s="394" t="s">
        <v>220</v>
      </c>
      <c r="C15" s="192" t="s">
        <v>221</v>
      </c>
      <c r="D15" s="193"/>
      <c r="E15" s="314">
        <v>4753</v>
      </c>
      <c r="F15" s="315">
        <v>4270.3</v>
      </c>
      <c r="G15" s="326">
        <v>126</v>
      </c>
      <c r="H15" s="423">
        <v>129</v>
      </c>
      <c r="I15" s="414"/>
      <c r="J15" s="249"/>
      <c r="K15" s="248"/>
      <c r="L15" s="143"/>
      <c r="M15" s="248"/>
      <c r="N15" s="143"/>
    </row>
    <row r="16" spans="1:14" ht="18" customHeight="1">
      <c r="A16" s="336"/>
      <c r="B16" s="336"/>
      <c r="C16" s="52" t="s">
        <v>222</v>
      </c>
      <c r="D16" s="53"/>
      <c r="E16" s="294">
        <v>0</v>
      </c>
      <c r="F16" s="316">
        <v>0</v>
      </c>
      <c r="G16" s="297">
        <v>4</v>
      </c>
      <c r="H16" s="424">
        <v>3</v>
      </c>
      <c r="I16" s="415"/>
      <c r="J16" s="118"/>
      <c r="K16" s="116"/>
      <c r="L16" s="141"/>
      <c r="M16" s="116"/>
      <c r="N16" s="141"/>
    </row>
    <row r="17" spans="1:14" ht="18" customHeight="1">
      <c r="A17" s="336"/>
      <c r="B17" s="336"/>
      <c r="C17" s="52" t="s">
        <v>223</v>
      </c>
      <c r="D17" s="53"/>
      <c r="E17" s="294">
        <v>0</v>
      </c>
      <c r="F17" s="316">
        <v>0</v>
      </c>
      <c r="G17" s="297">
        <v>0</v>
      </c>
      <c r="H17" s="424">
        <v>0</v>
      </c>
      <c r="I17" s="415"/>
      <c r="J17" s="118"/>
      <c r="K17" s="116"/>
      <c r="L17" s="141"/>
      <c r="M17" s="116"/>
      <c r="N17" s="141"/>
    </row>
    <row r="18" spans="1:14" ht="18" customHeight="1">
      <c r="A18" s="336"/>
      <c r="B18" s="337"/>
      <c r="C18" s="59" t="s">
        <v>224</v>
      </c>
      <c r="D18" s="37"/>
      <c r="E18" s="317">
        <v>4753</v>
      </c>
      <c r="F18" s="318">
        <v>4270.3</v>
      </c>
      <c r="G18" s="304">
        <v>130</v>
      </c>
      <c r="H18" s="425">
        <v>132</v>
      </c>
      <c r="I18" s="416"/>
      <c r="J18" s="250"/>
      <c r="K18" s="154"/>
      <c r="L18" s="250"/>
      <c r="M18" s="154"/>
      <c r="N18" s="250"/>
    </row>
    <row r="19" spans="1:14" ht="18" customHeight="1">
      <c r="A19" s="336"/>
      <c r="B19" s="394" t="s">
        <v>225</v>
      </c>
      <c r="C19" s="192" t="s">
        <v>226</v>
      </c>
      <c r="D19" s="193"/>
      <c r="E19" s="314">
        <v>4567</v>
      </c>
      <c r="F19" s="319">
        <v>4083.9</v>
      </c>
      <c r="G19" s="326">
        <v>66</v>
      </c>
      <c r="H19" s="423">
        <v>65</v>
      </c>
      <c r="I19" s="417"/>
      <c r="J19" s="143"/>
      <c r="K19" s="155"/>
      <c r="L19" s="143"/>
      <c r="M19" s="155"/>
      <c r="N19" s="143"/>
    </row>
    <row r="20" spans="1:14" ht="18" customHeight="1">
      <c r="A20" s="336"/>
      <c r="B20" s="336"/>
      <c r="C20" s="52" t="s">
        <v>227</v>
      </c>
      <c r="D20" s="53"/>
      <c r="E20" s="294">
        <v>0</v>
      </c>
      <c r="F20" s="293">
        <v>0</v>
      </c>
      <c r="G20" s="297">
        <v>13</v>
      </c>
      <c r="H20" s="424">
        <v>22</v>
      </c>
      <c r="I20" s="117"/>
      <c r="J20" s="141"/>
      <c r="K20" s="150"/>
      <c r="L20" s="141"/>
      <c r="M20" s="150"/>
      <c r="N20" s="141"/>
    </row>
    <row r="21" spans="1:14" s="255" customFormat="1" ht="18" customHeight="1">
      <c r="A21" s="336"/>
      <c r="B21" s="336"/>
      <c r="C21" s="251" t="s">
        <v>228</v>
      </c>
      <c r="D21" s="252"/>
      <c r="E21" s="294">
        <v>0</v>
      </c>
      <c r="F21" s="293">
        <v>0</v>
      </c>
      <c r="G21" s="297">
        <v>0</v>
      </c>
      <c r="H21" s="424">
        <v>0</v>
      </c>
      <c r="I21" s="293"/>
      <c r="J21" s="254"/>
      <c r="K21" s="253"/>
      <c r="L21" s="254"/>
      <c r="M21" s="253"/>
      <c r="N21" s="254"/>
    </row>
    <row r="22" spans="1:14" ht="18" customHeight="1">
      <c r="A22" s="336"/>
      <c r="B22" s="337"/>
      <c r="C22" s="6" t="s">
        <v>229</v>
      </c>
      <c r="D22" s="7"/>
      <c r="E22" s="317">
        <v>4567</v>
      </c>
      <c r="F22" s="318">
        <v>4083.9</v>
      </c>
      <c r="G22" s="304">
        <v>79</v>
      </c>
      <c r="H22" s="425">
        <v>87</v>
      </c>
      <c r="I22" s="416"/>
      <c r="J22" s="142"/>
      <c r="K22" s="154"/>
      <c r="L22" s="142"/>
      <c r="M22" s="154"/>
      <c r="N22" s="142"/>
    </row>
    <row r="23" spans="1:14" ht="18" customHeight="1">
      <c r="A23" s="336"/>
      <c r="B23" s="394" t="s">
        <v>230</v>
      </c>
      <c r="C23" s="192" t="s">
        <v>231</v>
      </c>
      <c r="D23" s="193"/>
      <c r="E23" s="314">
        <v>20</v>
      </c>
      <c r="F23" s="319">
        <v>20</v>
      </c>
      <c r="G23" s="326">
        <v>50</v>
      </c>
      <c r="H23" s="423">
        <v>50</v>
      </c>
      <c r="I23" s="417"/>
      <c r="J23" s="143"/>
      <c r="K23" s="155"/>
      <c r="L23" s="143"/>
      <c r="M23" s="155"/>
      <c r="N23" s="143"/>
    </row>
    <row r="24" spans="1:14" ht="18" customHeight="1">
      <c r="A24" s="336"/>
      <c r="B24" s="336"/>
      <c r="C24" s="52" t="s">
        <v>232</v>
      </c>
      <c r="D24" s="53"/>
      <c r="E24" s="294">
        <v>0</v>
      </c>
      <c r="F24" s="328">
        <v>0</v>
      </c>
      <c r="G24" s="297">
        <v>0.4</v>
      </c>
      <c r="H24" s="424">
        <v>-5</v>
      </c>
      <c r="I24" s="117"/>
      <c r="J24" s="141"/>
      <c r="K24" s="150"/>
      <c r="L24" s="141"/>
      <c r="M24" s="150"/>
      <c r="N24" s="141"/>
    </row>
    <row r="25" spans="1:14" ht="18" customHeight="1">
      <c r="A25" s="336"/>
      <c r="B25" s="336"/>
      <c r="C25" s="52" t="s">
        <v>233</v>
      </c>
      <c r="D25" s="53"/>
      <c r="E25" s="294">
        <v>166</v>
      </c>
      <c r="F25" s="293">
        <v>166.4</v>
      </c>
      <c r="G25" s="297">
        <v>0</v>
      </c>
      <c r="H25" s="424">
        <v>0</v>
      </c>
      <c r="I25" s="117"/>
      <c r="J25" s="141"/>
      <c r="K25" s="150"/>
      <c r="L25" s="141"/>
      <c r="M25" s="150"/>
      <c r="N25" s="141"/>
    </row>
    <row r="26" spans="1:14" ht="18" customHeight="1">
      <c r="A26" s="336"/>
      <c r="B26" s="337"/>
      <c r="C26" s="57" t="s">
        <v>234</v>
      </c>
      <c r="D26" s="58"/>
      <c r="E26" s="320">
        <v>186</v>
      </c>
      <c r="F26" s="321">
        <v>186</v>
      </c>
      <c r="G26" s="327">
        <v>50</v>
      </c>
      <c r="H26" s="426">
        <v>45</v>
      </c>
      <c r="I26" s="416"/>
      <c r="J26" s="142"/>
      <c r="K26" s="256"/>
      <c r="L26" s="142"/>
      <c r="M26" s="256"/>
      <c r="N26" s="142"/>
    </row>
    <row r="27" spans="1:14" ht="18" customHeight="1">
      <c r="A27" s="337"/>
      <c r="B27" s="59" t="s">
        <v>235</v>
      </c>
      <c r="C27" s="37"/>
      <c r="D27" s="37"/>
      <c r="E27" s="329">
        <v>4753</v>
      </c>
      <c r="F27" s="330">
        <v>4270</v>
      </c>
      <c r="G27" s="304">
        <v>130</v>
      </c>
      <c r="H27" s="425">
        <v>132</v>
      </c>
      <c r="I27" s="418"/>
      <c r="J27" s="142"/>
      <c r="K27" s="154"/>
      <c r="L27" s="142"/>
      <c r="M27" s="154"/>
      <c r="N27" s="142"/>
    </row>
    <row r="28" spans="1:14" ht="18" customHeight="1">
      <c r="A28" s="394" t="s">
        <v>236</v>
      </c>
      <c r="B28" s="394" t="s">
        <v>237</v>
      </c>
      <c r="C28" s="192" t="s">
        <v>238</v>
      </c>
      <c r="D28" s="257" t="s">
        <v>37</v>
      </c>
      <c r="E28" s="314">
        <v>998</v>
      </c>
      <c r="F28" s="319">
        <v>6613</v>
      </c>
      <c r="G28" s="326">
        <v>362</v>
      </c>
      <c r="H28" s="423">
        <v>365</v>
      </c>
      <c r="I28" s="417"/>
      <c r="J28" s="143"/>
      <c r="K28" s="155"/>
      <c r="L28" s="143"/>
      <c r="M28" s="155"/>
      <c r="N28" s="143"/>
    </row>
    <row r="29" spans="1:14" ht="18" customHeight="1">
      <c r="A29" s="336"/>
      <c r="B29" s="336"/>
      <c r="C29" s="52" t="s">
        <v>239</v>
      </c>
      <c r="D29" s="258" t="s">
        <v>38</v>
      </c>
      <c r="E29" s="294">
        <v>986</v>
      </c>
      <c r="F29" s="293">
        <v>6602</v>
      </c>
      <c r="G29" s="297">
        <v>356</v>
      </c>
      <c r="H29" s="424">
        <v>364</v>
      </c>
      <c r="I29" s="117"/>
      <c r="J29" s="141"/>
      <c r="K29" s="150"/>
      <c r="L29" s="141"/>
      <c r="M29" s="150"/>
      <c r="N29" s="141"/>
    </row>
    <row r="30" spans="1:14" ht="18" customHeight="1">
      <c r="A30" s="336"/>
      <c r="B30" s="336"/>
      <c r="C30" s="52" t="s">
        <v>240</v>
      </c>
      <c r="D30" s="258" t="s">
        <v>241</v>
      </c>
      <c r="E30" s="294">
        <v>34</v>
      </c>
      <c r="F30" s="293">
        <v>33.9</v>
      </c>
      <c r="G30" s="297">
        <v>0</v>
      </c>
      <c r="H30" s="424">
        <v>0</v>
      </c>
      <c r="I30" s="117"/>
      <c r="J30" s="141"/>
      <c r="K30" s="150"/>
      <c r="L30" s="141"/>
      <c r="M30" s="150"/>
      <c r="N30" s="141"/>
    </row>
    <row r="31" spans="1:15" ht="18" customHeight="1">
      <c r="A31" s="336"/>
      <c r="B31" s="336"/>
      <c r="C31" s="6" t="s">
        <v>242</v>
      </c>
      <c r="D31" s="259" t="s">
        <v>243</v>
      </c>
      <c r="E31" s="317">
        <f>E28-E29-E30</f>
        <v>-22</v>
      </c>
      <c r="F31" s="318">
        <f>F28-F29-F30</f>
        <v>-22.9</v>
      </c>
      <c r="G31" s="304">
        <f>G28-G29-G30</f>
        <v>6</v>
      </c>
      <c r="H31" s="425">
        <v>2</v>
      </c>
      <c r="I31" s="416">
        <f aca="true" t="shared" si="0" ref="I31:N31">I28-I29-I30</f>
        <v>0</v>
      </c>
      <c r="J31" s="260">
        <f t="shared" si="0"/>
        <v>0</v>
      </c>
      <c r="K31" s="154">
        <f t="shared" si="0"/>
        <v>0</v>
      </c>
      <c r="L31" s="260">
        <f t="shared" si="0"/>
        <v>0</v>
      </c>
      <c r="M31" s="154">
        <f t="shared" si="0"/>
        <v>0</v>
      </c>
      <c r="N31" s="250">
        <f t="shared" si="0"/>
        <v>0</v>
      </c>
      <c r="O31" s="14"/>
    </row>
    <row r="32" spans="1:14" ht="18" customHeight="1">
      <c r="A32" s="336"/>
      <c r="B32" s="336"/>
      <c r="C32" s="192" t="s">
        <v>244</v>
      </c>
      <c r="D32" s="257" t="s">
        <v>245</v>
      </c>
      <c r="E32" s="314">
        <v>22</v>
      </c>
      <c r="F32" s="319">
        <v>23</v>
      </c>
      <c r="G32" s="326">
        <v>2</v>
      </c>
      <c r="H32" s="423">
        <v>2</v>
      </c>
      <c r="I32" s="417"/>
      <c r="J32" s="143"/>
      <c r="K32" s="155"/>
      <c r="L32" s="143"/>
      <c r="M32" s="155"/>
      <c r="N32" s="143"/>
    </row>
    <row r="33" spans="1:14" ht="18" customHeight="1">
      <c r="A33" s="336"/>
      <c r="B33" s="336"/>
      <c r="C33" s="52" t="s">
        <v>246</v>
      </c>
      <c r="D33" s="258" t="s">
        <v>247</v>
      </c>
      <c r="E33" s="294">
        <v>0</v>
      </c>
      <c r="F33" s="316">
        <v>0</v>
      </c>
      <c r="G33" s="297">
        <v>2</v>
      </c>
      <c r="H33" s="424">
        <v>2</v>
      </c>
      <c r="I33" s="117"/>
      <c r="J33" s="141"/>
      <c r="K33" s="150"/>
      <c r="L33" s="141"/>
      <c r="M33" s="150"/>
      <c r="N33" s="141"/>
    </row>
    <row r="34" spans="1:14" ht="18" customHeight="1">
      <c r="A34" s="336"/>
      <c r="B34" s="337"/>
      <c r="C34" s="6" t="s">
        <v>248</v>
      </c>
      <c r="D34" s="259" t="s">
        <v>249</v>
      </c>
      <c r="E34" s="317">
        <f>E31+E32-E33</f>
        <v>0</v>
      </c>
      <c r="F34" s="318">
        <v>0</v>
      </c>
      <c r="G34" s="304">
        <f>G31+G32-G33</f>
        <v>6</v>
      </c>
      <c r="H34" s="425">
        <f>H31+H32-H33</f>
        <v>2</v>
      </c>
      <c r="I34" s="416">
        <f aca="true" t="shared" si="1" ref="I34:N34">I31+I32-I33</f>
        <v>0</v>
      </c>
      <c r="J34" s="142">
        <f t="shared" si="1"/>
        <v>0</v>
      </c>
      <c r="K34" s="154">
        <f t="shared" si="1"/>
        <v>0</v>
      </c>
      <c r="L34" s="142">
        <f t="shared" si="1"/>
        <v>0</v>
      </c>
      <c r="M34" s="154">
        <f t="shared" si="1"/>
        <v>0</v>
      </c>
      <c r="N34" s="142">
        <f t="shared" si="1"/>
        <v>0</v>
      </c>
    </row>
    <row r="35" spans="1:14" ht="18" customHeight="1">
      <c r="A35" s="336"/>
      <c r="B35" s="394" t="s">
        <v>250</v>
      </c>
      <c r="C35" s="192" t="s">
        <v>251</v>
      </c>
      <c r="D35" s="257" t="s">
        <v>252</v>
      </c>
      <c r="E35" s="314">
        <v>0</v>
      </c>
      <c r="F35" s="319">
        <v>0</v>
      </c>
      <c r="G35" s="326">
        <v>0</v>
      </c>
      <c r="H35" s="423">
        <v>0</v>
      </c>
      <c r="I35" s="417"/>
      <c r="J35" s="143"/>
      <c r="K35" s="155"/>
      <c r="L35" s="143"/>
      <c r="M35" s="155"/>
      <c r="N35" s="143"/>
    </row>
    <row r="36" spans="1:14" ht="18" customHeight="1">
      <c r="A36" s="336"/>
      <c r="B36" s="336"/>
      <c r="C36" s="52" t="s">
        <v>253</v>
      </c>
      <c r="D36" s="258" t="s">
        <v>254</v>
      </c>
      <c r="E36" s="294">
        <v>0</v>
      </c>
      <c r="F36" s="293">
        <v>0</v>
      </c>
      <c r="G36" s="297">
        <v>0</v>
      </c>
      <c r="H36" s="424">
        <v>0</v>
      </c>
      <c r="I36" s="117"/>
      <c r="J36" s="141"/>
      <c r="K36" s="150"/>
      <c r="L36" s="141"/>
      <c r="M36" s="150"/>
      <c r="N36" s="141"/>
    </row>
    <row r="37" spans="1:14" ht="18" customHeight="1">
      <c r="A37" s="336"/>
      <c r="B37" s="336"/>
      <c r="C37" s="52" t="s">
        <v>255</v>
      </c>
      <c r="D37" s="258" t="s">
        <v>256</v>
      </c>
      <c r="E37" s="294">
        <v>0</v>
      </c>
      <c r="F37" s="293">
        <f>F34+F35-F36</f>
        <v>0</v>
      </c>
      <c r="G37" s="297">
        <f>G34+G35-G36</f>
        <v>6</v>
      </c>
      <c r="H37" s="424">
        <f>H34+H35-H36</f>
        <v>2</v>
      </c>
      <c r="I37" s="117">
        <f aca="true" t="shared" si="2" ref="I37:N37">I34+I35-I36</f>
        <v>0</v>
      </c>
      <c r="J37" s="141">
        <f t="shared" si="2"/>
        <v>0</v>
      </c>
      <c r="K37" s="150">
        <f t="shared" si="2"/>
        <v>0</v>
      </c>
      <c r="L37" s="141">
        <f t="shared" si="2"/>
        <v>0</v>
      </c>
      <c r="M37" s="150">
        <f t="shared" si="2"/>
        <v>0</v>
      </c>
      <c r="N37" s="141">
        <f t="shared" si="2"/>
        <v>0</v>
      </c>
    </row>
    <row r="38" spans="1:14" ht="18" customHeight="1">
      <c r="A38" s="336"/>
      <c r="B38" s="336"/>
      <c r="C38" s="52" t="s">
        <v>257</v>
      </c>
      <c r="D38" s="258" t="s">
        <v>258</v>
      </c>
      <c r="E38" s="294">
        <v>0</v>
      </c>
      <c r="F38" s="293">
        <v>0</v>
      </c>
      <c r="G38" s="297">
        <v>0</v>
      </c>
      <c r="H38" s="424">
        <v>0</v>
      </c>
      <c r="I38" s="117"/>
      <c r="J38" s="141"/>
      <c r="K38" s="150"/>
      <c r="L38" s="141"/>
      <c r="M38" s="150"/>
      <c r="N38" s="141"/>
    </row>
    <row r="39" spans="1:14" ht="18" customHeight="1">
      <c r="A39" s="336"/>
      <c r="B39" s="336"/>
      <c r="C39" s="52" t="s">
        <v>259</v>
      </c>
      <c r="D39" s="258" t="s">
        <v>260</v>
      </c>
      <c r="E39" s="294">
        <v>0</v>
      </c>
      <c r="F39" s="293">
        <v>0</v>
      </c>
      <c r="G39" s="297">
        <v>0</v>
      </c>
      <c r="H39" s="424">
        <v>0</v>
      </c>
      <c r="I39" s="117"/>
      <c r="J39" s="141"/>
      <c r="K39" s="150"/>
      <c r="L39" s="141"/>
      <c r="M39" s="150"/>
      <c r="N39" s="141"/>
    </row>
    <row r="40" spans="1:14" ht="18" customHeight="1">
      <c r="A40" s="336"/>
      <c r="B40" s="336"/>
      <c r="C40" s="52" t="s">
        <v>261</v>
      </c>
      <c r="D40" s="258" t="s">
        <v>262</v>
      </c>
      <c r="E40" s="294">
        <v>0</v>
      </c>
      <c r="F40" s="293">
        <v>0</v>
      </c>
      <c r="G40" s="297">
        <v>0.3</v>
      </c>
      <c r="H40" s="424">
        <v>0.8</v>
      </c>
      <c r="I40" s="117"/>
      <c r="J40" s="141"/>
      <c r="K40" s="150"/>
      <c r="L40" s="141"/>
      <c r="M40" s="150"/>
      <c r="N40" s="141"/>
    </row>
    <row r="41" spans="1:14" ht="18" customHeight="1">
      <c r="A41" s="336"/>
      <c r="B41" s="336"/>
      <c r="C41" s="204" t="s">
        <v>263</v>
      </c>
      <c r="D41" s="258" t="s">
        <v>264</v>
      </c>
      <c r="E41" s="294">
        <v>0</v>
      </c>
      <c r="F41" s="293">
        <f>F34+F35-F36-F40</f>
        <v>0</v>
      </c>
      <c r="G41" s="297">
        <f>G34+G35-G36-G40</f>
        <v>5.7</v>
      </c>
      <c r="H41" s="424">
        <f>H34+H35-H36-H40</f>
        <v>1.2</v>
      </c>
      <c r="I41" s="117">
        <f aca="true" t="shared" si="3" ref="I41:N41">I34+I35-I36-I40</f>
        <v>0</v>
      </c>
      <c r="J41" s="141">
        <f t="shared" si="3"/>
        <v>0</v>
      </c>
      <c r="K41" s="150">
        <f t="shared" si="3"/>
        <v>0</v>
      </c>
      <c r="L41" s="141">
        <f t="shared" si="3"/>
        <v>0</v>
      </c>
      <c r="M41" s="150">
        <f t="shared" si="3"/>
        <v>0</v>
      </c>
      <c r="N41" s="141">
        <f t="shared" si="3"/>
        <v>0</v>
      </c>
    </row>
    <row r="42" spans="1:14" ht="18" customHeight="1">
      <c r="A42" s="336"/>
      <c r="B42" s="336"/>
      <c r="C42" s="392" t="s">
        <v>265</v>
      </c>
      <c r="D42" s="393"/>
      <c r="E42" s="294">
        <f>E37+E38-E39-E40</f>
        <v>0</v>
      </c>
      <c r="F42" s="316">
        <f>F37+F38-F39-F40</f>
        <v>0</v>
      </c>
      <c r="G42" s="297">
        <f>G37+G38-G39-G40</f>
        <v>5.7</v>
      </c>
      <c r="H42" s="424">
        <f>H37+H38-H39-H40</f>
        <v>1.2</v>
      </c>
      <c r="I42" s="415">
        <f aca="true" t="shared" si="4" ref="I42:N42">I37+I38-I39-I40</f>
        <v>0</v>
      </c>
      <c r="J42" s="117">
        <f t="shared" si="4"/>
        <v>0</v>
      </c>
      <c r="K42" s="116">
        <f t="shared" si="4"/>
        <v>0</v>
      </c>
      <c r="L42" s="117">
        <f t="shared" si="4"/>
        <v>0</v>
      </c>
      <c r="M42" s="116">
        <f t="shared" si="4"/>
        <v>0</v>
      </c>
      <c r="N42" s="141">
        <f t="shared" si="4"/>
        <v>0</v>
      </c>
    </row>
    <row r="43" spans="1:14" ht="18" customHeight="1">
      <c r="A43" s="336"/>
      <c r="B43" s="336"/>
      <c r="C43" s="52" t="s">
        <v>266</v>
      </c>
      <c r="D43" s="258" t="s">
        <v>267</v>
      </c>
      <c r="E43" s="294">
        <v>0</v>
      </c>
      <c r="F43" s="293">
        <v>0</v>
      </c>
      <c r="G43" s="297">
        <v>-5</v>
      </c>
      <c r="H43" s="424">
        <v>-6</v>
      </c>
      <c r="I43" s="117"/>
      <c r="J43" s="141"/>
      <c r="K43" s="150"/>
      <c r="L43" s="141"/>
      <c r="M43" s="150"/>
      <c r="N43" s="141"/>
    </row>
    <row r="44" spans="1:14" ht="18" customHeight="1">
      <c r="A44" s="337"/>
      <c r="B44" s="337"/>
      <c r="C44" s="6" t="s">
        <v>268</v>
      </c>
      <c r="D44" s="110" t="s">
        <v>269</v>
      </c>
      <c r="E44" s="317">
        <f>E41+E43</f>
        <v>0</v>
      </c>
      <c r="F44" s="318">
        <f>F41+F43</f>
        <v>0</v>
      </c>
      <c r="G44" s="304">
        <f>G41+G43</f>
        <v>0.7000000000000002</v>
      </c>
      <c r="H44" s="425">
        <f>H41+H43</f>
        <v>-4.8</v>
      </c>
      <c r="I44" s="416">
        <f aca="true" t="shared" si="5" ref="I44:N44">I41+I43</f>
        <v>0</v>
      </c>
      <c r="J44" s="142">
        <f t="shared" si="5"/>
        <v>0</v>
      </c>
      <c r="K44" s="154">
        <f t="shared" si="5"/>
        <v>0</v>
      </c>
      <c r="L44" s="142">
        <f t="shared" si="5"/>
        <v>0</v>
      </c>
      <c r="M44" s="154">
        <f t="shared" si="5"/>
        <v>0</v>
      </c>
      <c r="N44" s="142">
        <f t="shared" si="5"/>
        <v>0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61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A-BA</cp:lastModifiedBy>
  <cp:lastPrinted>2016-08-12T01:33:18Z</cp:lastPrinted>
  <dcterms:created xsi:type="dcterms:W3CDTF">1999-07-06T05:17:05Z</dcterms:created>
  <dcterms:modified xsi:type="dcterms:W3CDTF">2016-08-12T01:35:16Z</dcterms:modified>
  <cp:category/>
  <cp:version/>
  <cp:contentType/>
  <cp:contentStatus/>
</cp:coreProperties>
</file>