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5" yWindow="65521" windowWidth="20370" windowHeight="8370" activeTab="3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2.xml><?xml version="1.0" encoding="utf-8"?>
<comments xmlns="http://schemas.openxmlformats.org/spreadsheetml/2006/main">
  <authors>
    <author>zaimu2</author>
  </authors>
  <commentList>
    <comment ref="J8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23,398,293千円</t>
        </r>
      </text>
    </comment>
    <comment ref="J10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10千円</t>
        </r>
      </text>
    </comment>
    <comment ref="J11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28,034,719千円</t>
        </r>
      </text>
    </comment>
    <comment ref="J13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10千円</t>
        </r>
      </text>
    </comment>
    <comment ref="J17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93,200,301千円</t>
        </r>
      </text>
    </comment>
    <comment ref="J18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▲3,596,060千円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zaimu2:
</t>
        </r>
        <r>
          <rPr>
            <sz val="9"/>
            <rFont val="ＭＳ Ｐゴシック"/>
            <family val="3"/>
          </rPr>
          <t>4,907,855千円</t>
        </r>
      </text>
    </comment>
    <comment ref="K20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前年度修正しました。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12,652,383千円</t>
        </r>
      </text>
    </comment>
    <comment ref="J23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8,710,532千円</t>
        </r>
      </text>
    </comment>
    <comment ref="J27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不良債務との差は緩和債（1,608百万円）によるもの</t>
        </r>
      </text>
    </comment>
  </commentList>
</comments>
</file>

<file path=xl/comments5.xml><?xml version="1.0" encoding="utf-8"?>
<comments xmlns="http://schemas.openxmlformats.org/spreadsheetml/2006/main">
  <authors>
    <author>zaimu2</author>
  </authors>
  <commentList>
    <comment ref="J10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52千円</t>
        </r>
      </text>
    </comment>
    <comment ref="J27" authorId="0">
      <text>
        <r>
          <rPr>
            <b/>
            <sz val="9"/>
            <rFont val="ＭＳ Ｐゴシック"/>
            <family val="3"/>
          </rPr>
          <t>zaimu2:</t>
        </r>
        <r>
          <rPr>
            <sz val="9"/>
            <rFont val="ＭＳ Ｐゴシック"/>
            <family val="3"/>
          </rPr>
          <t xml:space="preserve">
不良債務との差は緩和債（736百万円）によるもの</t>
        </r>
      </text>
    </comment>
  </commentList>
</comments>
</file>

<file path=xl/sharedStrings.xml><?xml version="1.0" encoding="utf-8"?>
<sst xmlns="http://schemas.openxmlformats.org/spreadsheetml/2006/main" count="516" uniqueCount="292">
  <si>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</si>
  <si>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</si>
  <si>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</si>
  <si>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</si>
  <si>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</si>
  <si>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</si>
  <si>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</si>
  <si>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</si>
  <si>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</si>
  <si>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</si>
  <si>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</si>
  <si>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</si>
  <si>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</si>
  <si>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</si>
  <si>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</si>
  <si>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</si>
  <si>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</si>
  <si>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</si>
  <si>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</si>
  <si>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</si>
  <si>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</si>
  <si>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</si>
  <si>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</si>
  <si>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</si>
  <si>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</si>
  <si>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</si>
  <si>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</si>
  <si>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</si>
  <si>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</si>
  <si>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</si>
  <si>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</si>
  <si>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</si>
  <si>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</si>
  <si>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</si>
  <si>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</si>
  <si>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</si>
  <si>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</si>
  <si>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</si>
  <si>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</si>
  <si>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</si>
  <si>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</si>
  <si>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</si>
  <si>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</si>
  <si>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</si>
  <si>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</si>
  <si>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</si>
  <si>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</si>
  <si>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</si>
  <si>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</si>
  <si>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</si>
  <si>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</si>
  <si>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</si>
  <si>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</si>
  <si>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</si>
  <si>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</si>
  <si>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</si>
  <si>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</si>
  <si>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</si>
  <si>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</si>
  <si>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</si>
  <si>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</si>
  <si>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</si>
  <si>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</si>
  <si>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</si>
  <si>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</si>
  <si>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</si>
  <si>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</si>
  <si>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</si>
  <si>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</si>
  <si>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</si>
  <si>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</si>
  <si>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</si>
  <si>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</si>
  <si>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</si>
  <si>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</si>
  <si>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</si>
  <si>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</si>
  <si>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</si>
  <si>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</si>
  <si>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</si>
  <si>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</si>
  <si>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</si>
  <si>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</si>
  <si>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</si>
  <si>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</si>
  <si>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</si>
  <si>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</si>
  <si>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</si>
  <si>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</si>
  <si>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</si>
  <si>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</si>
  <si>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</si>
  <si>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</si>
  <si>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</si>
  <si>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</si>
  <si>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</si>
  <si>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</si>
  <si>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</si>
  <si>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</si>
  <si>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</si>
  <si>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</si>
  <si>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</si>
  <si>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</si>
  <si>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</si>
  <si>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</si>
  <si>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</si>
  <si>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</si>
  <si>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</si>
  <si>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</si>
  <si>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</si>
  <si>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</si>
  <si>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</si>
  <si>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</si>
  <si>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</si>
  <si>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</si>
  <si>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</si>
  <si>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</si>
  <si>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</si>
  <si>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</si>
  <si>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</si>
  <si>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</si>
  <si>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</si>
  <si>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</si>
  <si>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</si>
  <si>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</si>
  <si>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</si>
  <si>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</si>
  <si>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</si>
  <si>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</si>
  <si>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</si>
  <si>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</si>
  <si>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</si>
  <si>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</si>
  <si>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</si>
  <si>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</si>
  <si>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</si>
  <si>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</si>
  <si>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</si>
  <si>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</si>
  <si>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</si>
  <si>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</si>
  <si>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</si>
  <si>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</si>
  <si>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</si>
  <si>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</si>
  <si>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</si>
  <si>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</si>
  <si>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</si>
  <si>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</si>
  <si>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</si>
  <si>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</si>
  <si>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</si>
  <si>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</si>
  <si>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</si>
  <si>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</si>
  <si>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</si>
  <si>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</si>
  <si>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</si>
  <si>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</si>
  <si>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</si>
  <si>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</si>
  <si>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</si>
  <si>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</si>
  <si>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</si>
  <si>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</si>
  <si>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</si>
  <si>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</si>
  <si>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</si>
  <si>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</si>
  <si>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</si>
  <si>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</si>
  <si>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</si>
  <si>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</si>
  <si>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</si>
  <si>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</si>
  <si>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</si>
  <si>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</si>
  <si>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</si>
  <si>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</si>
  <si>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</si>
  <si>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</si>
  <si>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</si>
  <si>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</si>
  <si>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</si>
  <si>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</si>
  <si>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</si>
  <si>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</si>
  <si>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</si>
  <si>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</si>
  <si>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</si>
  <si>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</si>
  <si>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</si>
  <si>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</si>
  <si>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</si>
  <si>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</si>
  <si>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</si>
  <si>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</si>
  <si>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</si>
  <si>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</si>
  <si>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</si>
  <si>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</si>
  <si>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</si>
  <si>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</si>
  <si>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</si>
  <si>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</si>
  <si>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</si>
  <si>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</si>
  <si>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</si>
  <si>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</si>
  <si>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</si>
  <si>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</si>
  <si>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</si>
  <si>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</si>
  <si>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</si>
  <si>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</si>
  <si>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</si>
  <si>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</si>
  <si>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</si>
  <si>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</si>
  <si>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</si>
  <si>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</si>
  <si>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</si>
  <si>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</si>
  <si>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</si>
  <si>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</si>
  <si>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</si>
  <si>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</si>
  <si>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</si>
  <si>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</si>
  <si>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</si>
  <si>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</si>
  <si>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</si>
  <si>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</si>
  <si>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</si>
  <si>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</si>
  <si>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</si>
  <si>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</si>
  <si>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</si>
  <si>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</si>
  <si>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</si>
  <si>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</si>
  <si>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</si>
  <si>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</si>
  <si>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</si>
  <si>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</si>
  <si>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</si>
  <si>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</si>
  <si>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</si>
  <si>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</si>
  <si>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</si>
  <si>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</si>
  <si>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</si>
  <si>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</si>
  <si>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</si>
  <si>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</si>
  <si>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</si>
  <si>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</si>
  <si>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</si>
  <si>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</si>
  <si>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</si>
  <si>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</si>
  <si>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</si>
  <si>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</si>
  <si>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</si>
  <si>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</si>
  <si>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</si>
  <si>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</si>
  <si>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仙台市土地開発公社</t>
  </si>
  <si>
    <t>株式会社仙台市環境整備公社</t>
  </si>
  <si>
    <t>仙台交通株式会社</t>
  </si>
  <si>
    <t>仙台ガスサービス株式会社</t>
  </si>
  <si>
    <t>仙台ガスエンジニアリング株式会社</t>
  </si>
  <si>
    <t>仙台市</t>
  </si>
  <si>
    <t>仙台市</t>
  </si>
  <si>
    <t>下水道事業</t>
  </si>
  <si>
    <t>自動車運送事業</t>
  </si>
  <si>
    <t>高速鉄道事業</t>
  </si>
  <si>
    <t>水道事業</t>
  </si>
  <si>
    <t>ガス事業</t>
  </si>
  <si>
    <t>病院事業</t>
  </si>
  <si>
    <t>(b-e)</t>
  </si>
  <si>
    <t>(c-f)</t>
  </si>
  <si>
    <t>(a-d)</t>
  </si>
  <si>
    <t>-</t>
  </si>
  <si>
    <t>-</t>
  </si>
  <si>
    <t>(g)</t>
  </si>
  <si>
    <t>(h)</t>
  </si>
  <si>
    <t>差引不足額 (▲)</t>
  </si>
  <si>
    <t>(i=g-h)</t>
  </si>
  <si>
    <t>(j)</t>
  </si>
  <si>
    <t>補てん財源不足額(▲)</t>
  </si>
  <si>
    <t>(i+j)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</si>
</sst>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Continuous" vertical="center" wrapText="1"/>
    </xf>
    <xf numFmtId="0" fontId="0" fillId="0" borderId="20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0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39" xfId="0" applyNumberFormat="1" applyBorder="1" applyAlignment="1">
      <alignment horizontal="centerContinuous" vertical="center"/>
    </xf>
    <xf numFmtId="0" fontId="0" fillId="0" borderId="40" xfId="0" applyNumberFormat="1" applyBorder="1" applyAlignment="1">
      <alignment horizontal="centerContinuous" vertical="center"/>
    </xf>
    <xf numFmtId="0" fontId="0" fillId="0" borderId="41" xfId="0" applyNumberFormat="1" applyBorder="1" applyAlignment="1">
      <alignment horizontal="centerContinuous" vertical="center"/>
    </xf>
    <xf numFmtId="0" fontId="0" fillId="0" borderId="25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2" xfId="0" applyNumberFormat="1" applyBorder="1" applyAlignment="1">
      <alignment horizontal="left" vertical="center"/>
    </xf>
    <xf numFmtId="41" fontId="0" fillId="0" borderId="4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2" xfId="0" applyNumberFormat="1" applyFont="1" applyBorder="1" applyAlignment="1">
      <alignment horizontal="center" vertical="center"/>
    </xf>
    <xf numFmtId="203" fontId="0" fillId="0" borderId="4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5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46" xfId="48" applyNumberFormat="1" applyFont="1" applyBorder="1" applyAlignment="1">
      <alignment vertical="center"/>
    </xf>
    <xf numFmtId="214" fontId="0" fillId="0" borderId="43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5" fontId="0" fillId="0" borderId="28" xfId="48" applyNumberFormat="1" applyFont="1" applyBorder="1" applyAlignment="1">
      <alignment vertical="center"/>
    </xf>
    <xf numFmtId="214" fontId="0" fillId="0" borderId="28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2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5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41" fontId="0" fillId="0" borderId="46" xfId="0" applyNumberFormat="1" applyBorder="1" applyAlignment="1">
      <alignment horizontal="right" vertical="center"/>
    </xf>
    <xf numFmtId="41" fontId="0" fillId="0" borderId="49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3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left" vertical="center"/>
    </xf>
    <xf numFmtId="214" fontId="0" fillId="0" borderId="56" xfId="48" applyNumberFormat="1" applyBorder="1" applyAlignment="1">
      <alignment vertical="center"/>
    </xf>
    <xf numFmtId="214" fontId="0" fillId="0" borderId="57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49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3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49" xfId="48" applyNumberFormat="1" applyFont="1" applyBorder="1" applyAlignment="1" quotePrefix="1">
      <alignment horizontal="right" vertical="center"/>
    </xf>
    <xf numFmtId="214" fontId="0" fillId="0" borderId="61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29" xfId="48" applyNumberFormat="1" applyBorder="1" applyAlignment="1">
      <alignment vertical="center"/>
    </xf>
    <xf numFmtId="214" fontId="0" fillId="0" borderId="54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214" fontId="0" fillId="0" borderId="63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44" xfId="48" applyNumberFormat="1" applyBorder="1" applyAlignment="1">
      <alignment vertical="center"/>
    </xf>
    <xf numFmtId="214" fontId="0" fillId="0" borderId="58" xfId="48" applyNumberFormat="1" applyFont="1" applyBorder="1" applyAlignment="1" quotePrefix="1">
      <alignment horizontal="right" vertical="center"/>
    </xf>
    <xf numFmtId="214" fontId="0" fillId="0" borderId="34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19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28" xfId="0" applyNumberFormat="1" applyFon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0" xfId="48" applyNumberFormat="1" applyFont="1" applyBorder="1" applyAlignment="1" quotePrefix="1">
      <alignment horizontal="right" vertical="center"/>
    </xf>
    <xf numFmtId="214" fontId="0" fillId="0" borderId="33" xfId="48" applyNumberFormat="1" applyFont="1" applyBorder="1" applyAlignment="1" quotePrefix="1">
      <alignment horizontal="right" vertical="center"/>
    </xf>
    <xf numFmtId="214" fontId="0" fillId="0" borderId="21" xfId="48" applyNumberFormat="1" applyBorder="1" applyAlignment="1">
      <alignment vertical="center"/>
    </xf>
    <xf numFmtId="214" fontId="0" fillId="0" borderId="65" xfId="48" applyNumberFormat="1" applyFont="1" applyBorder="1" applyAlignment="1" quotePrefix="1">
      <alignment horizontal="right" vertical="center"/>
    </xf>
    <xf numFmtId="41" fontId="0" fillId="0" borderId="68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68" xfId="0" applyNumberFormat="1" applyBorder="1" applyAlignment="1">
      <alignment vertical="center"/>
    </xf>
    <xf numFmtId="38" fontId="0" fillId="0" borderId="68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8" xfId="0" applyNumberFormat="1" applyBorder="1" applyAlignment="1">
      <alignment vertical="center"/>
    </xf>
    <xf numFmtId="41" fontId="0" fillId="0" borderId="68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3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0" xfId="0" applyNumberFormat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41" fontId="0" fillId="0" borderId="73" xfId="0" applyNumberFormat="1" applyBorder="1" applyAlignment="1">
      <alignment horizontal="center" vertical="center" shrinkToFit="1"/>
    </xf>
    <xf numFmtId="41" fontId="0" fillId="0" borderId="73" xfId="0" applyNumberFormat="1" applyBorder="1" applyAlignment="1">
      <alignment horizontal="center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ill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8" xfId="0" applyNumberFormat="1" applyBorder="1" applyAlignment="1">
      <alignment horizontal="right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Border="1" applyAlignment="1">
      <alignment horizontal="right" vertical="center"/>
    </xf>
    <xf numFmtId="218" fontId="0" fillId="0" borderId="75" xfId="0" applyNumberFormat="1" applyBorder="1" applyAlignment="1">
      <alignment vertical="center"/>
    </xf>
    <xf numFmtId="41" fontId="0" fillId="0" borderId="37" xfId="0" applyNumberFormat="1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41" fontId="0" fillId="0" borderId="53" xfId="0" applyNumberFormat="1" applyBorder="1" applyAlignment="1">
      <alignment horizontal="right" vertical="center"/>
    </xf>
    <xf numFmtId="41" fontId="0" fillId="0" borderId="42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4" fontId="0" fillId="0" borderId="74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  <xf numFmtId="219" fontId="0" fillId="0" borderId="75" xfId="0" applyNumberFormat="1" applyBorder="1" applyAlignment="1">
      <alignment vertical="center"/>
    </xf>
    <xf numFmtId="219" fontId="0" fillId="0" borderId="75" xfId="48" applyNumberFormat="1" applyBorder="1" applyAlignment="1">
      <alignment vertical="center"/>
    </xf>
    <xf numFmtId="215" fontId="0" fillId="0" borderId="75" xfId="0" applyNumberFormat="1" applyBorder="1" applyAlignment="1">
      <alignment vertical="center"/>
    </xf>
    <xf numFmtId="215" fontId="0" fillId="0" borderId="75" xfId="48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53" xfId="0" applyNumberFormat="1" applyBorder="1" applyAlignment="1">
      <alignment vertical="center"/>
    </xf>
    <xf numFmtId="215" fontId="0" fillId="0" borderId="77" xfId="0" applyNumberFormat="1" applyBorder="1" applyAlignment="1">
      <alignment vertical="center"/>
    </xf>
    <xf numFmtId="215" fontId="0" fillId="0" borderId="77" xfId="48" applyNumberFormat="1" applyBorder="1" applyAlignment="1">
      <alignment vertical="center"/>
    </xf>
    <xf numFmtId="41" fontId="0" fillId="0" borderId="78" xfId="0" applyNumberFormat="1" applyBorder="1" applyAlignment="1">
      <alignment vertical="center"/>
    </xf>
    <xf numFmtId="215" fontId="0" fillId="0" borderId="73" xfId="0" applyNumberFormat="1" applyBorder="1" applyAlignment="1">
      <alignment vertical="center"/>
    </xf>
    <xf numFmtId="215" fontId="0" fillId="0" borderId="73" xfId="48" applyNumberFormat="1" applyBorder="1" applyAlignment="1">
      <alignment vertical="center"/>
    </xf>
    <xf numFmtId="215" fontId="0" fillId="0" borderId="77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7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70" xfId="0" applyNumberFormat="1" applyFont="1" applyBorder="1" applyAlignment="1">
      <alignment vertical="center"/>
    </xf>
    <xf numFmtId="0" fontId="0" fillId="0" borderId="71" xfId="0" applyBorder="1" applyAlignment="1">
      <alignment horizontal="distributed"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4" xfId="0" applyNumberFormat="1" applyFill="1" applyBorder="1" applyAlignment="1">
      <alignment horizontal="left" vertical="center"/>
    </xf>
    <xf numFmtId="214" fontId="0" fillId="0" borderId="33" xfId="48" applyNumberFormat="1" applyFill="1" applyBorder="1" applyAlignment="1">
      <alignment vertical="center"/>
    </xf>
    <xf numFmtId="214" fontId="0" fillId="0" borderId="6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4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0" fontId="0" fillId="0" borderId="57" xfId="0" applyNumberFormat="1" applyBorder="1" applyAlignment="1">
      <alignment horizontal="centerContinuous" vertical="center"/>
    </xf>
    <xf numFmtId="0" fontId="0" fillId="0" borderId="32" xfId="0" applyNumberFormat="1" applyBorder="1" applyAlignment="1">
      <alignment vertical="center"/>
    </xf>
    <xf numFmtId="214" fontId="0" fillId="0" borderId="29" xfId="48" applyNumberFormat="1" applyFon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15" fontId="0" fillId="0" borderId="19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79" xfId="48" applyNumberFormat="1" applyFont="1" applyBorder="1" applyAlignment="1">
      <alignment vertical="center"/>
    </xf>
    <xf numFmtId="215" fontId="0" fillId="0" borderId="20" xfId="48" applyNumberFormat="1" applyFont="1" applyBorder="1" applyAlignment="1">
      <alignment vertical="center"/>
    </xf>
    <xf numFmtId="215" fontId="0" fillId="0" borderId="67" xfId="48" applyNumberFormat="1" applyFont="1" applyBorder="1" applyAlignment="1">
      <alignment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41" fontId="0" fillId="0" borderId="21" xfId="0" applyNumberFormat="1" applyFill="1" applyBorder="1" applyAlignment="1">
      <alignment horizontal="centerContinuous" vertical="center" shrinkToFit="1"/>
    </xf>
    <xf numFmtId="41" fontId="0" fillId="0" borderId="15" xfId="0" applyNumberFormat="1" applyFill="1" applyBorder="1" applyAlignment="1">
      <alignment horizontal="centerContinuous" vertical="center" shrinkToFit="1"/>
    </xf>
    <xf numFmtId="41" fontId="0" fillId="0" borderId="61" xfId="0" applyNumberFormat="1" applyFill="1" applyBorder="1" applyAlignment="1">
      <alignment horizontal="center" vertical="center"/>
    </xf>
    <xf numFmtId="41" fontId="0" fillId="0" borderId="29" xfId="0" applyNumberFormat="1" applyFill="1" applyBorder="1" applyAlignment="1">
      <alignment horizontal="center" vertical="center"/>
    </xf>
    <xf numFmtId="214" fontId="0" fillId="0" borderId="82" xfId="48" applyNumberFormat="1" applyFill="1" applyBorder="1" applyAlignment="1">
      <alignment horizontal="center" vertical="center"/>
    </xf>
    <xf numFmtId="214" fontId="0" fillId="0" borderId="83" xfId="48" applyNumberFormat="1" applyFill="1" applyBorder="1" applyAlignment="1">
      <alignment horizontal="center" vertical="center"/>
    </xf>
    <xf numFmtId="214" fontId="0" fillId="0" borderId="80" xfId="48" applyNumberFormat="1" applyFill="1" applyBorder="1" applyAlignment="1">
      <alignment horizontal="center" vertical="center"/>
    </xf>
    <xf numFmtId="214" fontId="0" fillId="0" borderId="59" xfId="48" applyNumberFormat="1" applyFill="1" applyBorder="1" applyAlignment="1">
      <alignment horizontal="center" vertical="center"/>
    </xf>
    <xf numFmtId="214" fontId="0" fillId="0" borderId="18" xfId="48" applyNumberFormat="1" applyFill="1" applyBorder="1" applyAlignment="1">
      <alignment horizontal="center" vertical="center"/>
    </xf>
    <xf numFmtId="214" fontId="0" fillId="0" borderId="64" xfId="48" applyNumberFormat="1" applyFill="1" applyBorder="1" applyAlignment="1">
      <alignment horizontal="center" vertical="center"/>
    </xf>
    <xf numFmtId="214" fontId="0" fillId="0" borderId="58" xfId="48" applyNumberFormat="1" applyFill="1" applyBorder="1" applyAlignment="1">
      <alignment horizontal="center" vertical="center"/>
    </xf>
    <xf numFmtId="214" fontId="0" fillId="0" borderId="16" xfId="48" applyNumberFormat="1" applyFill="1" applyBorder="1" applyAlignment="1">
      <alignment horizontal="center" vertical="center"/>
    </xf>
    <xf numFmtId="214" fontId="0" fillId="0" borderId="65" xfId="48" applyNumberFormat="1" applyFill="1" applyBorder="1" applyAlignment="1">
      <alignment horizontal="center" vertical="center"/>
    </xf>
    <xf numFmtId="214" fontId="0" fillId="0" borderId="58" xfId="48" applyNumberFormat="1" applyFont="1" applyFill="1" applyBorder="1" applyAlignment="1">
      <alignment horizontal="right" vertical="center"/>
    </xf>
    <xf numFmtId="214" fontId="0" fillId="0" borderId="58" xfId="48" applyNumberFormat="1" applyFont="1" applyFill="1" applyBorder="1" applyAlignment="1">
      <alignment horizontal="center" vertical="center"/>
    </xf>
    <xf numFmtId="214" fontId="0" fillId="0" borderId="63" xfId="48" applyNumberFormat="1" applyFont="1" applyFill="1" applyBorder="1" applyAlignment="1">
      <alignment horizontal="right" vertical="center"/>
    </xf>
    <xf numFmtId="214" fontId="0" fillId="0" borderId="32" xfId="48" applyNumberFormat="1" applyFill="1" applyBorder="1" applyAlignment="1">
      <alignment horizontal="center" vertical="center"/>
    </xf>
    <xf numFmtId="214" fontId="0" fillId="0" borderId="63" xfId="48" applyNumberFormat="1" applyFont="1" applyFill="1" applyBorder="1" applyAlignment="1">
      <alignment horizontal="center" vertical="center"/>
    </xf>
    <xf numFmtId="214" fontId="0" fillId="0" borderId="20" xfId="48" applyNumberFormat="1" applyFill="1" applyBorder="1" applyAlignment="1">
      <alignment horizontal="center" vertical="center"/>
    </xf>
    <xf numFmtId="214" fontId="0" fillId="0" borderId="63" xfId="48" applyNumberFormat="1" applyFill="1" applyBorder="1" applyAlignment="1">
      <alignment horizontal="center" vertical="center"/>
    </xf>
    <xf numFmtId="214" fontId="0" fillId="0" borderId="84" xfId="48" applyNumberFormat="1" applyFill="1" applyBorder="1" applyAlignment="1">
      <alignment vertical="center"/>
    </xf>
    <xf numFmtId="214" fontId="0" fillId="0" borderId="39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214" fontId="0" fillId="0" borderId="58" xfId="48" applyNumberFormat="1" applyFill="1" applyBorder="1" applyAlignment="1">
      <alignment vertical="center"/>
    </xf>
    <xf numFmtId="214" fontId="0" fillId="0" borderId="16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79" xfId="48" applyNumberFormat="1" applyFill="1" applyBorder="1" applyAlignment="1">
      <alignment vertical="center"/>
    </xf>
    <xf numFmtId="214" fontId="0" fillId="0" borderId="21" xfId="48" applyNumberFormat="1" applyFill="1" applyBorder="1" applyAlignment="1">
      <alignment vertical="center"/>
    </xf>
    <xf numFmtId="214" fontId="0" fillId="0" borderId="33" xfId="48" applyNumberFormat="1" applyFont="1" applyFill="1" applyBorder="1" applyAlignment="1">
      <alignment horizontal="right" vertical="center"/>
    </xf>
    <xf numFmtId="214" fontId="0" fillId="0" borderId="20" xfId="48" applyNumberFormat="1" applyFill="1" applyBorder="1" applyAlignment="1">
      <alignment vertical="center"/>
    </xf>
    <xf numFmtId="214" fontId="0" fillId="0" borderId="37" xfId="48" applyNumberFormat="1" applyFill="1" applyBorder="1" applyAlignment="1">
      <alignment vertical="center"/>
    </xf>
    <xf numFmtId="214" fontId="0" fillId="0" borderId="32" xfId="48" applyNumberFormat="1" applyFill="1" applyBorder="1" applyAlignment="1">
      <alignment vertical="center"/>
    </xf>
    <xf numFmtId="214" fontId="0" fillId="0" borderId="70" xfId="48" applyNumberFormat="1" applyFill="1" applyBorder="1" applyAlignment="1">
      <alignment vertical="center"/>
    </xf>
    <xf numFmtId="214" fontId="0" fillId="0" borderId="35" xfId="48" applyNumberFormat="1" applyFill="1" applyBorder="1" applyAlignment="1">
      <alignment vertical="center"/>
    </xf>
    <xf numFmtId="214" fontId="0" fillId="0" borderId="34" xfId="48" applyNumberFormat="1" applyFill="1" applyBorder="1" applyAlignment="1">
      <alignment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left" vertical="center"/>
    </xf>
    <xf numFmtId="41" fontId="0" fillId="0" borderId="46" xfId="0" applyNumberFormat="1" applyFill="1" applyBorder="1" applyAlignment="1">
      <alignment horizontal="right" vertical="center"/>
    </xf>
    <xf numFmtId="214" fontId="0" fillId="0" borderId="56" xfId="48" applyNumberFormat="1" applyFill="1" applyBorder="1" applyAlignment="1">
      <alignment vertical="center"/>
    </xf>
    <xf numFmtId="214" fontId="0" fillId="0" borderId="11" xfId="48" applyNumberFormat="1" applyFill="1" applyBorder="1" applyAlignment="1">
      <alignment vertical="center"/>
    </xf>
    <xf numFmtId="214" fontId="0" fillId="0" borderId="57" xfId="48" applyNumberFormat="1" applyFill="1" applyBorder="1" applyAlignment="1">
      <alignment vertical="center"/>
    </xf>
    <xf numFmtId="214" fontId="0" fillId="0" borderId="46" xfId="48" applyNumberFormat="1" applyFill="1" applyBorder="1" applyAlignment="1">
      <alignment vertical="center"/>
    </xf>
    <xf numFmtId="214" fontId="0" fillId="0" borderId="10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horizontal="left" vertical="center"/>
    </xf>
    <xf numFmtId="41" fontId="0" fillId="0" borderId="49" xfId="0" applyNumberFormat="1" applyFill="1" applyBorder="1" applyAlignment="1">
      <alignment horizontal="right" vertical="center"/>
    </xf>
    <xf numFmtId="214" fontId="0" fillId="0" borderId="49" xfId="48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214" fontId="0" fillId="0" borderId="58" xfId="0" applyNumberFormat="1" applyFill="1" applyBorder="1" applyAlignment="1" quotePrefix="1">
      <alignment horizontal="right" vertical="center"/>
    </xf>
    <xf numFmtId="214" fontId="0" fillId="0" borderId="34" xfId="0" applyNumberFormat="1" applyFill="1" applyBorder="1" applyAlignment="1" quotePrefix="1">
      <alignment horizontal="right"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horizontal="left" vertical="center"/>
    </xf>
    <xf numFmtId="41" fontId="0" fillId="0" borderId="51" xfId="0" applyNumberFormat="1" applyFill="1" applyBorder="1" applyAlignment="1">
      <alignment horizontal="right" vertical="center"/>
    </xf>
    <xf numFmtId="214" fontId="0" fillId="0" borderId="59" xfId="48" applyNumberFormat="1" applyFill="1" applyBorder="1" applyAlignment="1">
      <alignment vertical="center"/>
    </xf>
    <xf numFmtId="214" fontId="0" fillId="0" borderId="42" xfId="48" applyNumberFormat="1" applyFill="1" applyBorder="1" applyAlignment="1">
      <alignment vertical="center"/>
    </xf>
    <xf numFmtId="214" fontId="0" fillId="0" borderId="18" xfId="48" applyNumberFormat="1" applyFill="1" applyBorder="1" applyAlignment="1">
      <alignment vertical="center"/>
    </xf>
    <xf numFmtId="214" fontId="0" fillId="0" borderId="51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left" vertical="center"/>
    </xf>
    <xf numFmtId="41" fontId="0" fillId="0" borderId="48" xfId="0" applyNumberFormat="1" applyFill="1" applyBorder="1" applyAlignment="1">
      <alignment horizontal="right" vertical="center"/>
    </xf>
    <xf numFmtId="214" fontId="0" fillId="0" borderId="55" xfId="48" applyNumberFormat="1" applyFill="1" applyBorder="1" applyAlignment="1">
      <alignment vertical="center"/>
    </xf>
    <xf numFmtId="214" fontId="0" fillId="0" borderId="62" xfId="48" applyNumberFormat="1" applyFill="1" applyBorder="1" applyAlignment="1">
      <alignment vertical="center"/>
    </xf>
    <xf numFmtId="214" fontId="0" fillId="0" borderId="60" xfId="48" applyNumberFormat="1" applyFill="1" applyBorder="1" applyAlignment="1">
      <alignment vertical="center"/>
    </xf>
    <xf numFmtId="214" fontId="0" fillId="0" borderId="48" xfId="48" applyNumberFormat="1" applyFill="1" applyBorder="1" applyAlignment="1">
      <alignment vertical="center"/>
    </xf>
    <xf numFmtId="0" fontId="0" fillId="0" borderId="49" xfId="0" applyNumberFormat="1" applyFill="1" applyBorder="1" applyAlignment="1">
      <alignment horizontal="center" vertical="center"/>
    </xf>
    <xf numFmtId="214" fontId="0" fillId="0" borderId="33" xfId="48" applyNumberFormat="1" applyFont="1" applyFill="1" applyBorder="1" applyAlignment="1" quotePrefix="1">
      <alignment horizontal="right" vertical="center"/>
    </xf>
    <xf numFmtId="214" fontId="0" fillId="0" borderId="65" xfId="48" applyNumberFormat="1" applyFont="1" applyFill="1" applyBorder="1" applyAlignment="1" quotePrefix="1">
      <alignment horizontal="right" vertical="center"/>
    </xf>
    <xf numFmtId="214" fontId="0" fillId="0" borderId="49" xfId="48" applyNumberFormat="1" applyFont="1" applyFill="1" applyBorder="1" applyAlignment="1" quotePrefix="1">
      <alignment horizontal="right"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0" fontId="0" fillId="0" borderId="44" xfId="0" applyNumberFormat="1" applyFill="1" applyBorder="1" applyAlignment="1">
      <alignment horizontal="center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0" xfId="48" applyNumberFormat="1" applyFont="1" applyFill="1" applyBorder="1" applyAlignment="1" quotePrefix="1">
      <alignment horizontal="right" vertical="center"/>
    </xf>
    <xf numFmtId="214" fontId="0" fillId="0" borderId="63" xfId="48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79" xfId="48" applyNumberFormat="1" applyFont="1" applyFill="1" applyBorder="1" applyAlignment="1" quotePrefix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54" xfId="0" applyNumberFormat="1" applyFill="1" applyBorder="1" applyAlignment="1">
      <alignment horizontal="right" vertical="center"/>
    </xf>
    <xf numFmtId="214" fontId="0" fillId="0" borderId="14" xfId="48" applyNumberFormat="1" applyFill="1" applyBorder="1" applyAlignment="1">
      <alignment vertical="center"/>
    </xf>
    <xf numFmtId="214" fontId="0" fillId="0" borderId="67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29" xfId="48" applyNumberFormat="1" applyFill="1" applyBorder="1" applyAlignment="1">
      <alignment vertical="center"/>
    </xf>
    <xf numFmtId="214" fontId="0" fillId="0" borderId="54" xfId="48" applyNumberFormat="1" applyFill="1" applyBorder="1" applyAlignment="1">
      <alignment vertical="center"/>
    </xf>
    <xf numFmtId="41" fontId="0" fillId="0" borderId="59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left" vertical="center"/>
    </xf>
    <xf numFmtId="214" fontId="0" fillId="0" borderId="64" xfId="48" applyNumberFormat="1" applyFill="1" applyBorder="1" applyAlignment="1">
      <alignment vertical="center"/>
    </xf>
    <xf numFmtId="214" fontId="0" fillId="0" borderId="31" xfId="48" applyNumberFormat="1" applyFill="1" applyBorder="1" applyAlignment="1">
      <alignment vertical="center"/>
    </xf>
    <xf numFmtId="41" fontId="0" fillId="0" borderId="55" xfId="0" applyNumberFormat="1" applyFill="1" applyBorder="1" applyAlignment="1">
      <alignment horizontal="left" vertical="center"/>
    </xf>
    <xf numFmtId="41" fontId="0" fillId="0" borderId="44" xfId="0" applyNumberFormat="1" applyFill="1" applyBorder="1" applyAlignment="1">
      <alignment horizontal="right" vertical="center"/>
    </xf>
    <xf numFmtId="0" fontId="0" fillId="0" borderId="79" xfId="0" applyNumberFormat="1" applyFont="1" applyFill="1" applyBorder="1" applyAlignment="1">
      <alignment horizontal="center" vertical="center"/>
    </xf>
    <xf numFmtId="214" fontId="0" fillId="0" borderId="73" xfId="48" applyNumberFormat="1" applyFill="1" applyBorder="1" applyAlignment="1">
      <alignment vertical="center"/>
    </xf>
    <xf numFmtId="214" fontId="0" fillId="0" borderId="75" xfId="48" applyNumberFormat="1" applyFill="1" applyBorder="1" applyAlignment="1">
      <alignment vertical="center"/>
    </xf>
    <xf numFmtId="214" fontId="0" fillId="0" borderId="43" xfId="48" applyNumberFormat="1" applyFill="1" applyBorder="1" applyAlignment="1">
      <alignment vertical="center"/>
    </xf>
    <xf numFmtId="214" fontId="0" fillId="0" borderId="16" xfId="0" applyNumberFormat="1" applyFill="1" applyBorder="1" applyAlignment="1" quotePrefix="1">
      <alignment horizontal="right" vertical="center"/>
    </xf>
    <xf numFmtId="214" fontId="0" fillId="0" borderId="65" xfId="0" applyNumberFormat="1" applyFill="1" applyBorder="1" applyAlignment="1" quotePrefix="1">
      <alignment horizontal="right" vertical="center"/>
    </xf>
    <xf numFmtId="214" fontId="0" fillId="0" borderId="33" xfId="48" applyNumberFormat="1" applyFill="1" applyBorder="1" applyAlignment="1">
      <alignment horizontal="right" vertical="center"/>
    </xf>
    <xf numFmtId="214" fontId="0" fillId="0" borderId="75" xfId="48" applyNumberFormat="1" applyFont="1" applyFill="1" applyBorder="1" applyAlignment="1">
      <alignment horizontal="right" vertical="center"/>
    </xf>
    <xf numFmtId="214" fontId="0" fillId="0" borderId="77" xfId="48" applyNumberFormat="1" applyFont="1" applyFill="1" applyBorder="1" applyAlignment="1">
      <alignment horizontal="right" vertical="center"/>
    </xf>
    <xf numFmtId="214" fontId="0" fillId="0" borderId="77" xfId="48" applyNumberFormat="1" applyFill="1" applyBorder="1" applyAlignment="1">
      <alignment vertical="center"/>
    </xf>
    <xf numFmtId="41" fontId="0" fillId="0" borderId="68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214" fontId="0" fillId="0" borderId="60" xfId="48" applyNumberFormat="1" applyFill="1" applyBorder="1" applyAlignment="1">
      <alignment vertical="center"/>
    </xf>
    <xf numFmtId="214" fontId="0" fillId="0" borderId="59" xfId="0" applyNumberFormat="1" applyFill="1" applyBorder="1" applyAlignment="1">
      <alignment vertical="center"/>
    </xf>
    <xf numFmtId="214" fontId="0" fillId="0" borderId="62" xfId="48" applyNumberFormat="1" applyFill="1" applyBorder="1" applyAlignment="1">
      <alignment vertical="center"/>
    </xf>
    <xf numFmtId="214" fontId="0" fillId="0" borderId="64" xfId="0" applyNumberFormat="1" applyFill="1" applyBorder="1" applyAlignment="1">
      <alignment vertical="center"/>
    </xf>
    <xf numFmtId="0" fontId="11" fillId="0" borderId="10" xfId="60" applyNumberFormat="1" applyFont="1" applyFill="1" applyBorder="1" applyAlignment="1">
      <alignment horizontal="distributed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217" fontId="10" fillId="0" borderId="85" xfId="48" applyNumberFormat="1" applyFont="1" applyFill="1" applyBorder="1" applyAlignment="1">
      <alignment vertical="center" textRotation="255"/>
    </xf>
    <xf numFmtId="217" fontId="10" fillId="0" borderId="86" xfId="48" applyNumberFormat="1" applyFont="1" applyFill="1" applyBorder="1" applyAlignment="1">
      <alignment vertical="center" textRotation="255"/>
    </xf>
    <xf numFmtId="217" fontId="10" fillId="0" borderId="69" xfId="48" applyNumberFormat="1" applyFont="1" applyFill="1" applyBorder="1" applyAlignment="1">
      <alignment vertical="center" textRotation="255"/>
    </xf>
    <xf numFmtId="41" fontId="0" fillId="0" borderId="48" xfId="0" applyNumberFormat="1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 textRotation="255"/>
      <protection/>
    </xf>
    <xf numFmtId="0" fontId="13" fillId="0" borderId="69" xfId="61" applyFont="1" applyBorder="1" applyAlignment="1">
      <alignment vertical="center" textRotation="255"/>
      <protection/>
    </xf>
    <xf numFmtId="0" fontId="13" fillId="0" borderId="86" xfId="61" applyFont="1" applyBorder="1" applyAlignment="1">
      <alignment vertical="center"/>
      <protection/>
    </xf>
    <xf numFmtId="0" fontId="13" fillId="0" borderId="69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214" fontId="0" fillId="0" borderId="55" xfId="48" applyNumberFormat="1" applyFill="1" applyBorder="1" applyAlignment="1">
      <alignment vertical="center"/>
    </xf>
    <xf numFmtId="214" fontId="0" fillId="0" borderId="17" xfId="0" applyNumberFormat="1" applyFill="1" applyBorder="1" applyAlignment="1">
      <alignment vertical="center"/>
    </xf>
    <xf numFmtId="203" fontId="0" fillId="0" borderId="21" xfId="0" applyNumberFormat="1" applyFont="1" applyBorder="1" applyAlignment="1">
      <alignment horizontal="center" vertical="center"/>
    </xf>
    <xf numFmtId="203" fontId="0" fillId="0" borderId="78" xfId="0" applyNumberFormat="1" applyFon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214" fontId="0" fillId="0" borderId="75" xfId="48" applyNumberFormat="1" applyFill="1" applyBorder="1" applyAlignment="1">
      <alignment vertical="center"/>
    </xf>
    <xf numFmtId="214" fontId="0" fillId="0" borderId="75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center" vertical="center" shrinkToFit="1"/>
    </xf>
    <xf numFmtId="41" fontId="0" fillId="0" borderId="78" xfId="0" applyNumberFormat="1" applyFill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textRotation="255"/>
    </xf>
    <xf numFmtId="41" fontId="16" fillId="0" borderId="33" xfId="0" applyNumberFormat="1" applyFont="1" applyBorder="1" applyAlignment="1">
      <alignment horizontal="right" vertical="center"/>
    </xf>
    <xf numFmtId="41" fontId="16" fillId="0" borderId="4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15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H19" sqref="H19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72" t="s">
        <v>0</v>
      </c>
      <c r="B1" s="372"/>
      <c r="C1" s="372"/>
      <c r="D1" s="372"/>
      <c r="E1" s="73" t="s">
        <v>272</v>
      </c>
      <c r="F1" s="2"/>
      <c r="AA1" s="371" t="s">
        <v>95</v>
      </c>
      <c r="AB1" s="371"/>
    </row>
    <row r="2" spans="27:37" ht="13.5">
      <c r="AA2" s="363" t="s">
        <v>96</v>
      </c>
      <c r="AB2" s="363"/>
      <c r="AC2" s="368" t="s">
        <v>97</v>
      </c>
      <c r="AD2" s="364" t="s">
        <v>98</v>
      </c>
      <c r="AE2" s="365"/>
      <c r="AF2" s="366"/>
      <c r="AG2" s="363" t="s">
        <v>99</v>
      </c>
      <c r="AH2" s="363" t="s">
        <v>100</v>
      </c>
      <c r="AI2" s="363" t="s">
        <v>101</v>
      </c>
      <c r="AJ2" s="363" t="s">
        <v>102</v>
      </c>
      <c r="AK2" s="363" t="s">
        <v>103</v>
      </c>
    </row>
    <row r="3" spans="1:37" ht="14.25">
      <c r="A3" s="20" t="s">
        <v>94</v>
      </c>
      <c r="AA3" s="363"/>
      <c r="AB3" s="363"/>
      <c r="AC3" s="370"/>
      <c r="AD3" s="155"/>
      <c r="AE3" s="154" t="s">
        <v>116</v>
      </c>
      <c r="AF3" s="154" t="s">
        <v>117</v>
      </c>
      <c r="AG3" s="363"/>
      <c r="AH3" s="363"/>
      <c r="AI3" s="363"/>
      <c r="AJ3" s="363"/>
      <c r="AK3" s="363"/>
    </row>
    <row r="4" spans="27:38" ht="13.5">
      <c r="AA4" s="368" t="str">
        <f>E1</f>
        <v>仙台市</v>
      </c>
      <c r="AB4" s="156" t="s">
        <v>104</v>
      </c>
      <c r="AC4" s="157">
        <f>F22</f>
        <v>508581</v>
      </c>
      <c r="AD4" s="157">
        <f>F9</f>
        <v>186861</v>
      </c>
      <c r="AE4" s="157">
        <f>F10</f>
        <v>90831</v>
      </c>
      <c r="AF4" s="157">
        <f>F13</f>
        <v>66983</v>
      </c>
      <c r="AG4" s="157">
        <f>F14</f>
        <v>2802</v>
      </c>
      <c r="AH4" s="157">
        <f>F15</f>
        <v>24328</v>
      </c>
      <c r="AI4" s="157">
        <f>F17</f>
        <v>75785</v>
      </c>
      <c r="AJ4" s="157">
        <f>F20</f>
        <v>47380</v>
      </c>
      <c r="AK4" s="157">
        <f>F21</f>
        <v>124644</v>
      </c>
      <c r="AL4" s="158"/>
    </row>
    <row r="5" spans="1:37" ht="13.5">
      <c r="A5" s="19" t="s">
        <v>256</v>
      </c>
      <c r="AA5" s="369"/>
      <c r="AB5" s="156" t="s">
        <v>105</v>
      </c>
      <c r="AC5" s="159"/>
      <c r="AD5" s="159">
        <f>G9</f>
        <v>36.741639974753284</v>
      </c>
      <c r="AE5" s="159">
        <f>G10</f>
        <v>17.859691966471416</v>
      </c>
      <c r="AF5" s="159">
        <f>G13</f>
        <v>13.170566733715965</v>
      </c>
      <c r="AG5" s="159">
        <f>G14</f>
        <v>0.550944687276953</v>
      </c>
      <c r="AH5" s="159">
        <f>G15</f>
        <v>4.783505478969918</v>
      </c>
      <c r="AI5" s="159">
        <f>G17</f>
        <v>14.901264498673761</v>
      </c>
      <c r="AJ5" s="159">
        <f>G20</f>
        <v>9.31611680341971</v>
      </c>
      <c r="AK5" s="159">
        <f>G21</f>
        <v>24.5081904357418</v>
      </c>
    </row>
    <row r="6" spans="1:37" ht="14.25">
      <c r="A6" s="3"/>
      <c r="G6" s="376" t="s">
        <v>118</v>
      </c>
      <c r="H6" s="377"/>
      <c r="I6" s="377"/>
      <c r="AA6" s="370"/>
      <c r="AB6" s="156" t="s">
        <v>106</v>
      </c>
      <c r="AC6" s="159">
        <f>I22</f>
        <v>-5.606472304505672</v>
      </c>
      <c r="AD6" s="159">
        <f>I9</f>
        <v>3.533277188005579</v>
      </c>
      <c r="AE6" s="159">
        <f>I10</f>
        <v>1.7942396055138365</v>
      </c>
      <c r="AF6" s="159">
        <f>I13</f>
        <v>6.039450354609932</v>
      </c>
      <c r="AG6" s="159">
        <f>I14</f>
        <v>2.0021842009464885</v>
      </c>
      <c r="AH6" s="159">
        <f>I15</f>
        <v>-5.054052999258474</v>
      </c>
      <c r="AI6" s="159">
        <f>I17</f>
        <v>4.272151898734178</v>
      </c>
      <c r="AJ6" s="159">
        <f>I20</f>
        <v>-20.847324546016477</v>
      </c>
      <c r="AK6" s="159">
        <f>I21</f>
        <v>-17.607630832688837</v>
      </c>
    </row>
    <row r="7" spans="1:9" ht="27" customHeight="1">
      <c r="A7" s="17"/>
      <c r="B7" s="5"/>
      <c r="C7" s="5"/>
      <c r="D7" s="5"/>
      <c r="E7" s="21"/>
      <c r="F7" s="59" t="s">
        <v>257</v>
      </c>
      <c r="G7" s="60"/>
      <c r="H7" s="61" t="s">
        <v>1</v>
      </c>
      <c r="I7" s="15" t="s">
        <v>21</v>
      </c>
    </row>
    <row r="8" spans="1:9" ht="16.5" customHeight="1">
      <c r="A8" s="6"/>
      <c r="B8" s="7"/>
      <c r="C8" s="7"/>
      <c r="D8" s="7"/>
      <c r="E8" s="22"/>
      <c r="F8" s="26" t="s">
        <v>92</v>
      </c>
      <c r="G8" s="27" t="s">
        <v>2</v>
      </c>
      <c r="H8" s="62"/>
      <c r="I8" s="16"/>
    </row>
    <row r="9" spans="1:29" ht="18" customHeight="1">
      <c r="A9" s="373" t="s">
        <v>80</v>
      </c>
      <c r="B9" s="373" t="s">
        <v>81</v>
      </c>
      <c r="C9" s="44" t="s">
        <v>3</v>
      </c>
      <c r="D9" s="45"/>
      <c r="E9" s="46"/>
      <c r="F9" s="74">
        <v>186861</v>
      </c>
      <c r="G9" s="75">
        <f aca="true" t="shared" si="0" ref="G9:G22">F9/$F$22*100</f>
        <v>36.741639974753284</v>
      </c>
      <c r="H9" s="76">
        <v>180484</v>
      </c>
      <c r="I9" s="77">
        <f aca="true" t="shared" si="1" ref="I9:I21">(F9/H9-1)*100</f>
        <v>3.533277188005579</v>
      </c>
      <c r="AA9" s="379" t="s">
        <v>95</v>
      </c>
      <c r="AB9" s="380"/>
      <c r="AC9" s="381" t="s">
        <v>107</v>
      </c>
    </row>
    <row r="10" spans="1:37" ht="18" customHeight="1">
      <c r="A10" s="374"/>
      <c r="B10" s="374"/>
      <c r="C10" s="8"/>
      <c r="D10" s="47" t="s">
        <v>22</v>
      </c>
      <c r="E10" s="28"/>
      <c r="F10" s="78">
        <v>90831</v>
      </c>
      <c r="G10" s="79">
        <f t="shared" si="0"/>
        <v>17.859691966471416</v>
      </c>
      <c r="H10" s="80">
        <v>89230</v>
      </c>
      <c r="I10" s="81">
        <f t="shared" si="1"/>
        <v>1.7942396055138365</v>
      </c>
      <c r="AA10" s="363" t="s">
        <v>96</v>
      </c>
      <c r="AB10" s="363"/>
      <c r="AC10" s="381"/>
      <c r="AD10" s="364" t="s">
        <v>108</v>
      </c>
      <c r="AE10" s="365"/>
      <c r="AF10" s="366"/>
      <c r="AG10" s="364" t="s">
        <v>109</v>
      </c>
      <c r="AH10" s="378"/>
      <c r="AI10" s="367"/>
      <c r="AJ10" s="364" t="s">
        <v>110</v>
      </c>
      <c r="AK10" s="367"/>
    </row>
    <row r="11" spans="1:37" ht="18" customHeight="1">
      <c r="A11" s="374"/>
      <c r="B11" s="374"/>
      <c r="C11" s="32"/>
      <c r="D11" s="33"/>
      <c r="E11" s="31" t="s">
        <v>23</v>
      </c>
      <c r="F11" s="82">
        <v>63276</v>
      </c>
      <c r="G11" s="83">
        <f t="shared" si="0"/>
        <v>12.441675957222154</v>
      </c>
      <c r="H11" s="84">
        <v>62221</v>
      </c>
      <c r="I11" s="85">
        <f t="shared" si="1"/>
        <v>1.6955690201057472</v>
      </c>
      <c r="AA11" s="363"/>
      <c r="AB11" s="363"/>
      <c r="AC11" s="379"/>
      <c r="AD11" s="155"/>
      <c r="AE11" s="154" t="s">
        <v>111</v>
      </c>
      <c r="AF11" s="154" t="s">
        <v>112</v>
      </c>
      <c r="AG11" s="155"/>
      <c r="AH11" s="154" t="s">
        <v>113</v>
      </c>
      <c r="AI11" s="154" t="s">
        <v>114</v>
      </c>
      <c r="AJ11" s="155"/>
      <c r="AK11" s="160" t="s">
        <v>115</v>
      </c>
    </row>
    <row r="12" spans="1:38" ht="18" customHeight="1">
      <c r="A12" s="374"/>
      <c r="B12" s="374"/>
      <c r="C12" s="32"/>
      <c r="D12" s="34"/>
      <c r="E12" s="31" t="s">
        <v>24</v>
      </c>
      <c r="F12" s="82">
        <v>20777</v>
      </c>
      <c r="G12" s="83">
        <f>F12/$F$22*100</f>
        <v>4.0852882824958066</v>
      </c>
      <c r="H12" s="84">
        <v>20182</v>
      </c>
      <c r="I12" s="85">
        <f t="shared" si="1"/>
        <v>2.9481716380933554</v>
      </c>
      <c r="AA12" s="368" t="str">
        <f>E1</f>
        <v>仙台市</v>
      </c>
      <c r="AB12" s="156" t="s">
        <v>104</v>
      </c>
      <c r="AC12" s="157">
        <f>F40</f>
        <v>508581</v>
      </c>
      <c r="AD12" s="157">
        <f>F23</f>
        <v>233806</v>
      </c>
      <c r="AE12" s="157">
        <f>F24</f>
        <v>67970</v>
      </c>
      <c r="AF12" s="157">
        <f>F26</f>
        <v>63070</v>
      </c>
      <c r="AG12" s="157">
        <f>F27</f>
        <v>191050</v>
      </c>
      <c r="AH12" s="157">
        <f>F28</f>
        <v>65708</v>
      </c>
      <c r="AI12" s="157">
        <f>F32</f>
        <v>5962</v>
      </c>
      <c r="AJ12" s="157">
        <f>F34</f>
        <v>83725</v>
      </c>
      <c r="AK12" s="157">
        <f>F35</f>
        <v>79815</v>
      </c>
      <c r="AL12" s="161"/>
    </row>
    <row r="13" spans="1:37" ht="18" customHeight="1">
      <c r="A13" s="374"/>
      <c r="B13" s="374"/>
      <c r="C13" s="11"/>
      <c r="D13" s="29" t="s">
        <v>25</v>
      </c>
      <c r="E13" s="30"/>
      <c r="F13" s="86">
        <v>66983</v>
      </c>
      <c r="G13" s="87">
        <f t="shared" si="0"/>
        <v>13.170566733715965</v>
      </c>
      <c r="H13" s="88">
        <v>63168</v>
      </c>
      <c r="I13" s="89">
        <f t="shared" si="1"/>
        <v>6.039450354609932</v>
      </c>
      <c r="AA13" s="369"/>
      <c r="AB13" s="156" t="s">
        <v>105</v>
      </c>
      <c r="AC13" s="159"/>
      <c r="AD13" s="159">
        <f>G23</f>
        <v>45.97222468004114</v>
      </c>
      <c r="AE13" s="159">
        <f>G24</f>
        <v>13.364636114994466</v>
      </c>
      <c r="AF13" s="159">
        <f>G26</f>
        <v>12.40117110155511</v>
      </c>
      <c r="AG13" s="159">
        <f>G27</f>
        <v>37.56530424848746</v>
      </c>
      <c r="AH13" s="159">
        <f>G28</f>
        <v>12.919869204708787</v>
      </c>
      <c r="AI13" s="159">
        <f>G32</f>
        <v>1.1722813081888628</v>
      </c>
      <c r="AJ13" s="159">
        <f>G34</f>
        <v>16.462471071471406</v>
      </c>
      <c r="AK13" s="159">
        <f>G35</f>
        <v>15.693665315849392</v>
      </c>
    </row>
    <row r="14" spans="1:37" ht="18" customHeight="1">
      <c r="A14" s="374"/>
      <c r="B14" s="374"/>
      <c r="C14" s="49" t="s">
        <v>4</v>
      </c>
      <c r="D14" s="50"/>
      <c r="E14" s="51"/>
      <c r="F14" s="82">
        <v>2802</v>
      </c>
      <c r="G14" s="83">
        <f t="shared" si="0"/>
        <v>0.550944687276953</v>
      </c>
      <c r="H14" s="84">
        <v>2747</v>
      </c>
      <c r="I14" s="85">
        <f t="shared" si="1"/>
        <v>2.0021842009464885</v>
      </c>
      <c r="AA14" s="370"/>
      <c r="AB14" s="156" t="s">
        <v>106</v>
      </c>
      <c r="AC14" s="159">
        <f>I40</f>
        <v>-5.606472304505672</v>
      </c>
      <c r="AD14" s="159">
        <f>I23</f>
        <v>2.0269592120823354</v>
      </c>
      <c r="AE14" s="159">
        <f>I24</f>
        <v>0.8831168831168856</v>
      </c>
      <c r="AF14" s="159">
        <f>I26</f>
        <v>2.6095727719389616</v>
      </c>
      <c r="AG14" s="159">
        <f>I27</f>
        <v>-2.683401420144871</v>
      </c>
      <c r="AH14" s="159">
        <f>I28</f>
        <v>0.1768508354677456</v>
      </c>
      <c r="AI14" s="159">
        <f>I32</f>
        <v>-39.789941425974554</v>
      </c>
      <c r="AJ14" s="159">
        <f>I34</f>
        <v>-26.109135196674583</v>
      </c>
      <c r="AK14" s="159">
        <f>I35</f>
        <v>-25.955303220060678</v>
      </c>
    </row>
    <row r="15" spans="1:9" ht="18" customHeight="1">
      <c r="A15" s="374"/>
      <c r="B15" s="374"/>
      <c r="C15" s="49" t="s">
        <v>5</v>
      </c>
      <c r="D15" s="50"/>
      <c r="E15" s="51"/>
      <c r="F15" s="82">
        <v>24328</v>
      </c>
      <c r="G15" s="83">
        <f t="shared" si="0"/>
        <v>4.783505478969918</v>
      </c>
      <c r="H15" s="84">
        <v>25623</v>
      </c>
      <c r="I15" s="85">
        <f t="shared" si="1"/>
        <v>-5.054052999258474</v>
      </c>
    </row>
    <row r="16" spans="1:9" ht="18" customHeight="1">
      <c r="A16" s="374"/>
      <c r="B16" s="374"/>
      <c r="C16" s="49" t="s">
        <v>26</v>
      </c>
      <c r="D16" s="50"/>
      <c r="E16" s="51"/>
      <c r="F16" s="82">
        <v>16337</v>
      </c>
      <c r="G16" s="83">
        <f t="shared" si="0"/>
        <v>3.2122710050119845</v>
      </c>
      <c r="H16" s="84">
        <v>16483</v>
      </c>
      <c r="I16" s="85">
        <f t="shared" si="1"/>
        <v>-0.8857610871807364</v>
      </c>
    </row>
    <row r="17" spans="1:9" ht="18" customHeight="1">
      <c r="A17" s="374"/>
      <c r="B17" s="374"/>
      <c r="C17" s="49" t="s">
        <v>6</v>
      </c>
      <c r="D17" s="50"/>
      <c r="E17" s="51"/>
      <c r="F17" s="82">
        <v>75785</v>
      </c>
      <c r="G17" s="83">
        <f t="shared" si="0"/>
        <v>14.901264498673761</v>
      </c>
      <c r="H17" s="84">
        <v>72680</v>
      </c>
      <c r="I17" s="85">
        <f t="shared" si="1"/>
        <v>4.272151898734178</v>
      </c>
    </row>
    <row r="18" spans="1:9" ht="18" customHeight="1">
      <c r="A18" s="374"/>
      <c r="B18" s="374"/>
      <c r="C18" s="49" t="s">
        <v>27</v>
      </c>
      <c r="D18" s="50"/>
      <c r="E18" s="51"/>
      <c r="F18" s="82">
        <v>25613</v>
      </c>
      <c r="G18" s="83">
        <f t="shared" si="0"/>
        <v>5.036169263106565</v>
      </c>
      <c r="H18" s="84">
        <v>25657</v>
      </c>
      <c r="I18" s="85">
        <f t="shared" si="1"/>
        <v>-0.17149315976147106</v>
      </c>
    </row>
    <row r="19" spans="1:9" ht="18" customHeight="1">
      <c r="A19" s="374"/>
      <c r="B19" s="374"/>
      <c r="C19" s="49" t="s">
        <v>28</v>
      </c>
      <c r="D19" s="50"/>
      <c r="E19" s="51"/>
      <c r="F19" s="82">
        <v>4831</v>
      </c>
      <c r="G19" s="83">
        <f t="shared" si="0"/>
        <v>0.9498978530460241</v>
      </c>
      <c r="H19" s="84">
        <v>3974</v>
      </c>
      <c r="I19" s="85">
        <f t="shared" si="1"/>
        <v>21.56517362858581</v>
      </c>
    </row>
    <row r="20" spans="1:9" ht="18" customHeight="1">
      <c r="A20" s="374"/>
      <c r="B20" s="374"/>
      <c r="C20" s="49" t="s">
        <v>7</v>
      </c>
      <c r="D20" s="50"/>
      <c r="E20" s="51"/>
      <c r="F20" s="82">
        <v>47380</v>
      </c>
      <c r="G20" s="83">
        <f t="shared" si="0"/>
        <v>9.31611680341971</v>
      </c>
      <c r="H20" s="84">
        <v>59859</v>
      </c>
      <c r="I20" s="85">
        <f t="shared" si="1"/>
        <v>-20.847324546016477</v>
      </c>
    </row>
    <row r="21" spans="1:9" ht="18" customHeight="1">
      <c r="A21" s="374"/>
      <c r="B21" s="374"/>
      <c r="C21" s="54" t="s">
        <v>8</v>
      </c>
      <c r="D21" s="55"/>
      <c r="E21" s="53"/>
      <c r="F21" s="90">
        <v>124644</v>
      </c>
      <c r="G21" s="91">
        <f t="shared" si="0"/>
        <v>24.5081904357418</v>
      </c>
      <c r="H21" s="92">
        <v>151281</v>
      </c>
      <c r="I21" s="93">
        <f t="shared" si="1"/>
        <v>-17.607630832688837</v>
      </c>
    </row>
    <row r="22" spans="1:9" ht="18" customHeight="1">
      <c r="A22" s="374"/>
      <c r="B22" s="375"/>
      <c r="C22" s="56" t="s">
        <v>9</v>
      </c>
      <c r="D22" s="35"/>
      <c r="E22" s="57"/>
      <c r="F22" s="94">
        <f>SUM(F9,F14:F21)</f>
        <v>508581</v>
      </c>
      <c r="G22" s="95">
        <f t="shared" si="0"/>
        <v>100</v>
      </c>
      <c r="H22" s="94">
        <f>SUM(H9,H14:H21)</f>
        <v>538788</v>
      </c>
      <c r="I22" s="241">
        <f aca="true" t="shared" si="2" ref="I22:I40">(F22/H22-1)*100</f>
        <v>-5.606472304505672</v>
      </c>
    </row>
    <row r="23" spans="1:9" ht="18" customHeight="1">
      <c r="A23" s="374"/>
      <c r="B23" s="373" t="s">
        <v>82</v>
      </c>
      <c r="C23" s="4" t="s">
        <v>10</v>
      </c>
      <c r="D23" s="5"/>
      <c r="E23" s="21"/>
      <c r="F23" s="74">
        <v>233806</v>
      </c>
      <c r="G23" s="75">
        <f aca="true" t="shared" si="3" ref="G23:G37">F23/$F$40*100</f>
        <v>45.97222468004114</v>
      </c>
      <c r="H23" s="76">
        <v>229161</v>
      </c>
      <c r="I23" s="96">
        <f t="shared" si="2"/>
        <v>2.0269592120823354</v>
      </c>
    </row>
    <row r="24" spans="1:9" ht="18" customHeight="1">
      <c r="A24" s="374"/>
      <c r="B24" s="374"/>
      <c r="C24" s="8"/>
      <c r="D24" s="10" t="s">
        <v>11</v>
      </c>
      <c r="E24" s="36"/>
      <c r="F24" s="82">
        <v>67970</v>
      </c>
      <c r="G24" s="83">
        <f t="shared" si="3"/>
        <v>13.364636114994466</v>
      </c>
      <c r="H24" s="84">
        <v>67375</v>
      </c>
      <c r="I24" s="85">
        <f t="shared" si="2"/>
        <v>0.8831168831168856</v>
      </c>
    </row>
    <row r="25" spans="1:9" ht="18" customHeight="1">
      <c r="A25" s="374"/>
      <c r="B25" s="374"/>
      <c r="C25" s="8"/>
      <c r="D25" s="10" t="s">
        <v>29</v>
      </c>
      <c r="E25" s="36"/>
      <c r="F25" s="82">
        <v>102766</v>
      </c>
      <c r="G25" s="83">
        <f t="shared" si="3"/>
        <v>20.206417463491558</v>
      </c>
      <c r="H25" s="84">
        <v>100320</v>
      </c>
      <c r="I25" s="85">
        <f t="shared" si="2"/>
        <v>2.438197767145134</v>
      </c>
    </row>
    <row r="26" spans="1:9" ht="18" customHeight="1">
      <c r="A26" s="374"/>
      <c r="B26" s="374"/>
      <c r="C26" s="11"/>
      <c r="D26" s="10" t="s">
        <v>12</v>
      </c>
      <c r="E26" s="36"/>
      <c r="F26" s="82">
        <v>63070</v>
      </c>
      <c r="G26" s="83">
        <f t="shared" si="3"/>
        <v>12.40117110155511</v>
      </c>
      <c r="H26" s="84">
        <v>61466</v>
      </c>
      <c r="I26" s="85">
        <f t="shared" si="2"/>
        <v>2.6095727719389616</v>
      </c>
    </row>
    <row r="27" spans="1:9" ht="18" customHeight="1">
      <c r="A27" s="374"/>
      <c r="B27" s="374"/>
      <c r="C27" s="8" t="s">
        <v>13</v>
      </c>
      <c r="D27" s="13"/>
      <c r="E27" s="23"/>
      <c r="F27" s="74">
        <v>191050</v>
      </c>
      <c r="G27" s="75">
        <f t="shared" si="3"/>
        <v>37.56530424848746</v>
      </c>
      <c r="H27" s="76">
        <v>196318</v>
      </c>
      <c r="I27" s="96">
        <f t="shared" si="2"/>
        <v>-2.683401420144871</v>
      </c>
    </row>
    <row r="28" spans="1:9" ht="18" customHeight="1">
      <c r="A28" s="374"/>
      <c r="B28" s="374"/>
      <c r="C28" s="8"/>
      <c r="D28" s="10" t="s">
        <v>14</v>
      </c>
      <c r="E28" s="36"/>
      <c r="F28" s="82">
        <v>65708</v>
      </c>
      <c r="G28" s="83">
        <f t="shared" si="3"/>
        <v>12.919869204708787</v>
      </c>
      <c r="H28" s="84">
        <v>65592</v>
      </c>
      <c r="I28" s="85">
        <f t="shared" si="2"/>
        <v>0.1768508354677456</v>
      </c>
    </row>
    <row r="29" spans="1:9" ht="18" customHeight="1">
      <c r="A29" s="374"/>
      <c r="B29" s="374"/>
      <c r="C29" s="8"/>
      <c r="D29" s="10" t="s">
        <v>30</v>
      </c>
      <c r="E29" s="36"/>
      <c r="F29" s="82">
        <v>10777</v>
      </c>
      <c r="G29" s="83">
        <f t="shared" si="3"/>
        <v>2.119033153027738</v>
      </c>
      <c r="H29" s="84">
        <v>8893</v>
      </c>
      <c r="I29" s="85">
        <f t="shared" si="2"/>
        <v>21.185201844147073</v>
      </c>
    </row>
    <row r="30" spans="1:9" ht="18" customHeight="1">
      <c r="A30" s="374"/>
      <c r="B30" s="374"/>
      <c r="C30" s="8"/>
      <c r="D30" s="10" t="s">
        <v>31</v>
      </c>
      <c r="E30" s="36"/>
      <c r="F30" s="82">
        <v>45792</v>
      </c>
      <c r="G30" s="83">
        <f t="shared" si="3"/>
        <v>9.003875488860182</v>
      </c>
      <c r="H30" s="84">
        <v>46815</v>
      </c>
      <c r="I30" s="85">
        <f t="shared" si="2"/>
        <v>-2.1851970522268505</v>
      </c>
    </row>
    <row r="31" spans="1:9" ht="18" customHeight="1">
      <c r="A31" s="374"/>
      <c r="B31" s="374"/>
      <c r="C31" s="8"/>
      <c r="D31" s="10" t="s">
        <v>32</v>
      </c>
      <c r="E31" s="36"/>
      <c r="F31" s="82">
        <v>35122</v>
      </c>
      <c r="G31" s="83">
        <f t="shared" si="3"/>
        <v>6.905881265717752</v>
      </c>
      <c r="H31" s="84">
        <v>33466</v>
      </c>
      <c r="I31" s="85">
        <f t="shared" si="2"/>
        <v>4.948305743142289</v>
      </c>
    </row>
    <row r="32" spans="1:9" ht="18" customHeight="1">
      <c r="A32" s="374"/>
      <c r="B32" s="374"/>
      <c r="C32" s="8"/>
      <c r="D32" s="10" t="s">
        <v>15</v>
      </c>
      <c r="E32" s="36"/>
      <c r="F32" s="82">
        <v>5962</v>
      </c>
      <c r="G32" s="83">
        <f t="shared" si="3"/>
        <v>1.1722813081888628</v>
      </c>
      <c r="H32" s="84">
        <v>9902</v>
      </c>
      <c r="I32" s="85">
        <f t="shared" si="2"/>
        <v>-39.789941425974554</v>
      </c>
    </row>
    <row r="33" spans="1:9" ht="18" customHeight="1">
      <c r="A33" s="374"/>
      <c r="B33" s="374"/>
      <c r="C33" s="11"/>
      <c r="D33" s="10" t="s">
        <v>33</v>
      </c>
      <c r="E33" s="36"/>
      <c r="F33" s="82">
        <v>27391</v>
      </c>
      <c r="G33" s="83">
        <f t="shared" si="3"/>
        <v>5.3857694251259876</v>
      </c>
      <c r="H33" s="84">
        <v>3130</v>
      </c>
      <c r="I33" s="85">
        <f t="shared" si="2"/>
        <v>775.111821086262</v>
      </c>
    </row>
    <row r="34" spans="1:9" ht="18" customHeight="1">
      <c r="A34" s="374"/>
      <c r="B34" s="374"/>
      <c r="C34" s="8" t="s">
        <v>16</v>
      </c>
      <c r="D34" s="13"/>
      <c r="E34" s="23"/>
      <c r="F34" s="74">
        <v>83725</v>
      </c>
      <c r="G34" s="75">
        <f t="shared" si="3"/>
        <v>16.462471071471406</v>
      </c>
      <c r="H34" s="76">
        <v>113309</v>
      </c>
      <c r="I34" s="96">
        <f t="shared" si="2"/>
        <v>-26.109135196674583</v>
      </c>
    </row>
    <row r="35" spans="1:9" ht="18" customHeight="1">
      <c r="A35" s="374"/>
      <c r="B35" s="374"/>
      <c r="C35" s="8"/>
      <c r="D35" s="37" t="s">
        <v>17</v>
      </c>
      <c r="E35" s="38"/>
      <c r="F35" s="78">
        <v>79815</v>
      </c>
      <c r="G35" s="79">
        <f t="shared" si="3"/>
        <v>15.693665315849392</v>
      </c>
      <c r="H35" s="80">
        <v>107793</v>
      </c>
      <c r="I35" s="81">
        <f t="shared" si="2"/>
        <v>-25.955303220060678</v>
      </c>
    </row>
    <row r="36" spans="1:9" ht="18" customHeight="1">
      <c r="A36" s="374"/>
      <c r="B36" s="374"/>
      <c r="C36" s="8"/>
      <c r="D36" s="39"/>
      <c r="E36" s="145" t="s">
        <v>93</v>
      </c>
      <c r="F36" s="82">
        <v>45515</v>
      </c>
      <c r="G36" s="83">
        <f t="shared" si="3"/>
        <v>8.949410221773917</v>
      </c>
      <c r="H36" s="84">
        <v>73834</v>
      </c>
      <c r="I36" s="85">
        <f>(F36/H36-1)*100</f>
        <v>-38.354958420239996</v>
      </c>
    </row>
    <row r="37" spans="1:9" ht="18" customHeight="1">
      <c r="A37" s="374"/>
      <c r="B37" s="374"/>
      <c r="C37" s="8"/>
      <c r="D37" s="12"/>
      <c r="E37" s="31" t="s">
        <v>34</v>
      </c>
      <c r="F37" s="82">
        <v>34300</v>
      </c>
      <c r="G37" s="83">
        <f t="shared" si="3"/>
        <v>6.744255094075477</v>
      </c>
      <c r="H37" s="84">
        <v>33959</v>
      </c>
      <c r="I37" s="85">
        <f t="shared" si="2"/>
        <v>1.004152065726327</v>
      </c>
    </row>
    <row r="38" spans="1:9" ht="18" customHeight="1">
      <c r="A38" s="374"/>
      <c r="B38" s="374"/>
      <c r="C38" s="8"/>
      <c r="D38" s="58" t="s">
        <v>35</v>
      </c>
      <c r="E38" s="51"/>
      <c r="F38" s="82">
        <v>3910</v>
      </c>
      <c r="G38" s="79">
        <f>F38/$F$40*100</f>
        <v>0.7688057556220149</v>
      </c>
      <c r="H38" s="84">
        <v>5516</v>
      </c>
      <c r="I38" s="85">
        <f t="shared" si="2"/>
        <v>-29.115300942712107</v>
      </c>
    </row>
    <row r="39" spans="1:9" ht="18" customHeight="1">
      <c r="A39" s="374"/>
      <c r="B39" s="374"/>
      <c r="C39" s="6"/>
      <c r="D39" s="52" t="s">
        <v>36</v>
      </c>
      <c r="E39" s="53"/>
      <c r="F39" s="90">
        <v>0</v>
      </c>
      <c r="G39" s="91">
        <f>F39/$F$40*100</f>
        <v>0</v>
      </c>
      <c r="H39" s="142">
        <v>0</v>
      </c>
      <c r="I39" s="93" t="e">
        <f t="shared" si="2"/>
        <v>#DIV/0!</v>
      </c>
    </row>
    <row r="40" spans="1:9" ht="18" customHeight="1">
      <c r="A40" s="375"/>
      <c r="B40" s="375"/>
      <c r="C40" s="6" t="s">
        <v>18</v>
      </c>
      <c r="D40" s="7"/>
      <c r="E40" s="22"/>
      <c r="F40" s="94">
        <f>SUM(F23,F27,F34)</f>
        <v>508581</v>
      </c>
      <c r="G40" s="242">
        <f>F40/$F$40*100</f>
        <v>100</v>
      </c>
      <c r="H40" s="94">
        <f>SUM(H23,H27,H34)</f>
        <v>538788</v>
      </c>
      <c r="I40" s="241">
        <f t="shared" si="2"/>
        <v>-5.606472304505672</v>
      </c>
    </row>
    <row r="41" spans="1:2" ht="18" customHeight="1">
      <c r="A41" s="143" t="s">
        <v>19</v>
      </c>
      <c r="B41" s="143"/>
    </row>
    <row r="42" spans="1:2" ht="18" customHeight="1">
      <c r="A42" s="144" t="s">
        <v>20</v>
      </c>
      <c r="B42" s="143"/>
    </row>
    <row r="52" ht="13.5">
      <c r="J52" s="13"/>
    </row>
    <row r="53" ht="13.5">
      <c r="J53" s="13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4" zoomScaleSheetLayoutView="94" zoomScalePageLayoutView="0" workbookViewId="0" topLeftCell="A1">
      <pane xSplit="5" ySplit="7" topLeftCell="K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3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67" t="s">
        <v>0</v>
      </c>
      <c r="B1" s="40"/>
      <c r="C1" s="40"/>
      <c r="D1" s="100" t="s">
        <v>272</v>
      </c>
      <c r="E1" s="41"/>
      <c r="F1" s="41"/>
      <c r="G1" s="41"/>
    </row>
    <row r="2" ht="15" customHeight="1"/>
    <row r="3" spans="1:4" ht="15" customHeight="1">
      <c r="A3" s="42" t="s">
        <v>43</v>
      </c>
      <c r="B3" s="42"/>
      <c r="C3" s="42"/>
      <c r="D3" s="42"/>
    </row>
    <row r="4" spans="1:4" ht="15" customHeight="1">
      <c r="A4" s="42"/>
      <c r="B4" s="42"/>
      <c r="C4" s="42"/>
      <c r="D4" s="42"/>
    </row>
    <row r="5" spans="1:15" ht="15.75" customHeight="1">
      <c r="A5" s="35" t="s">
        <v>258</v>
      </c>
      <c r="B5" s="35"/>
      <c r="C5" s="35"/>
      <c r="D5" s="35"/>
      <c r="K5" s="43"/>
      <c r="O5" s="43" t="s">
        <v>44</v>
      </c>
    </row>
    <row r="6" spans="1:17" s="236" customFormat="1" ht="15.75" customHeight="1">
      <c r="A6" s="388" t="s">
        <v>45</v>
      </c>
      <c r="B6" s="389"/>
      <c r="C6" s="389"/>
      <c r="D6" s="389"/>
      <c r="E6" s="390"/>
      <c r="F6" s="382" t="s">
        <v>274</v>
      </c>
      <c r="G6" s="383"/>
      <c r="H6" s="382" t="s">
        <v>275</v>
      </c>
      <c r="I6" s="383"/>
      <c r="J6" s="382" t="s">
        <v>276</v>
      </c>
      <c r="K6" s="383"/>
      <c r="L6" s="382" t="s">
        <v>277</v>
      </c>
      <c r="M6" s="383"/>
      <c r="N6" s="382" t="s">
        <v>278</v>
      </c>
      <c r="O6" s="383"/>
      <c r="P6" s="382" t="s">
        <v>279</v>
      </c>
      <c r="Q6" s="383"/>
    </row>
    <row r="7" spans="1:17" s="236" customFormat="1" ht="15.75" customHeight="1">
      <c r="A7" s="391"/>
      <c r="B7" s="392"/>
      <c r="C7" s="392"/>
      <c r="D7" s="392"/>
      <c r="E7" s="393"/>
      <c r="F7" s="294" t="s">
        <v>259</v>
      </c>
      <c r="G7" s="295" t="s">
        <v>1</v>
      </c>
      <c r="H7" s="294" t="s">
        <v>259</v>
      </c>
      <c r="I7" s="295" t="s">
        <v>1</v>
      </c>
      <c r="J7" s="294" t="s">
        <v>259</v>
      </c>
      <c r="K7" s="295" t="s">
        <v>1</v>
      </c>
      <c r="L7" s="294" t="s">
        <v>259</v>
      </c>
      <c r="M7" s="295" t="s">
        <v>1</v>
      </c>
      <c r="N7" s="294" t="s">
        <v>259</v>
      </c>
      <c r="O7" s="295" t="s">
        <v>1</v>
      </c>
      <c r="P7" s="294" t="s">
        <v>259</v>
      </c>
      <c r="Q7" s="353" t="s">
        <v>1</v>
      </c>
    </row>
    <row r="8" spans="1:27" s="236" customFormat="1" ht="15.75" customHeight="1">
      <c r="A8" s="394" t="s">
        <v>84</v>
      </c>
      <c r="B8" s="296" t="s">
        <v>46</v>
      </c>
      <c r="C8" s="297"/>
      <c r="D8" s="297"/>
      <c r="E8" s="298" t="s">
        <v>37</v>
      </c>
      <c r="F8" s="299">
        <v>38292</v>
      </c>
      <c r="G8" s="300">
        <v>34790</v>
      </c>
      <c r="H8" s="299">
        <v>10282</v>
      </c>
      <c r="I8" s="301">
        <v>10161</v>
      </c>
      <c r="J8" s="299">
        <v>23398</v>
      </c>
      <c r="K8" s="302">
        <v>19174</v>
      </c>
      <c r="L8" s="303">
        <v>27431</v>
      </c>
      <c r="M8" s="281">
        <v>27517</v>
      </c>
      <c r="N8" s="299">
        <v>35718</v>
      </c>
      <c r="O8" s="302">
        <v>48785</v>
      </c>
      <c r="P8" s="299">
        <v>15858</v>
      </c>
      <c r="Q8" s="302">
        <v>15661</v>
      </c>
      <c r="R8" s="304"/>
      <c r="S8" s="304"/>
      <c r="T8" s="304"/>
      <c r="U8" s="304"/>
      <c r="V8" s="304"/>
      <c r="W8" s="304"/>
      <c r="X8" s="304"/>
      <c r="Y8" s="304"/>
      <c r="Z8" s="304"/>
      <c r="AA8" s="304"/>
    </row>
    <row r="9" spans="1:27" s="236" customFormat="1" ht="15.75" customHeight="1">
      <c r="A9" s="395"/>
      <c r="B9" s="305"/>
      <c r="C9" s="306" t="s">
        <v>47</v>
      </c>
      <c r="D9" s="233"/>
      <c r="E9" s="307" t="s">
        <v>38</v>
      </c>
      <c r="F9" s="282">
        <v>35163</v>
      </c>
      <c r="G9" s="293">
        <v>33868</v>
      </c>
      <c r="H9" s="282">
        <f>6961+3321</f>
        <v>10282</v>
      </c>
      <c r="I9" s="283">
        <v>10161</v>
      </c>
      <c r="J9" s="282">
        <v>23398</v>
      </c>
      <c r="K9" s="308">
        <v>19174</v>
      </c>
      <c r="L9" s="234">
        <v>27428</v>
      </c>
      <c r="M9" s="235">
        <v>27514</v>
      </c>
      <c r="N9" s="282">
        <v>35495</v>
      </c>
      <c r="O9" s="308">
        <v>48242</v>
      </c>
      <c r="P9" s="282">
        <v>15858</v>
      </c>
      <c r="Q9" s="308">
        <v>15661</v>
      </c>
      <c r="R9" s="304"/>
      <c r="S9" s="304"/>
      <c r="T9" s="304"/>
      <c r="U9" s="304"/>
      <c r="V9" s="304"/>
      <c r="W9" s="304"/>
      <c r="X9" s="304"/>
      <c r="Y9" s="304"/>
      <c r="Z9" s="304"/>
      <c r="AA9" s="304"/>
    </row>
    <row r="10" spans="1:27" s="236" customFormat="1" ht="15.75" customHeight="1">
      <c r="A10" s="395"/>
      <c r="B10" s="309"/>
      <c r="C10" s="306" t="s">
        <v>48</v>
      </c>
      <c r="D10" s="233"/>
      <c r="E10" s="307" t="s">
        <v>39</v>
      </c>
      <c r="F10" s="282">
        <v>3129</v>
      </c>
      <c r="G10" s="293">
        <v>922</v>
      </c>
      <c r="H10" s="282">
        <v>0.01</v>
      </c>
      <c r="I10" s="283">
        <v>0.01</v>
      </c>
      <c r="J10" s="310">
        <v>0.01</v>
      </c>
      <c r="K10" s="311">
        <v>0.01</v>
      </c>
      <c r="L10" s="234">
        <v>3</v>
      </c>
      <c r="M10" s="235">
        <v>3</v>
      </c>
      <c r="N10" s="282">
        <v>223</v>
      </c>
      <c r="O10" s="308">
        <v>543</v>
      </c>
      <c r="P10" s="282">
        <v>0.3</v>
      </c>
      <c r="Q10" s="308">
        <v>0.3</v>
      </c>
      <c r="R10" s="304"/>
      <c r="S10" s="304"/>
      <c r="T10" s="304"/>
      <c r="U10" s="304"/>
      <c r="V10" s="304"/>
      <c r="W10" s="304"/>
      <c r="X10" s="304"/>
      <c r="Y10" s="304"/>
      <c r="Z10" s="304"/>
      <c r="AA10" s="304"/>
    </row>
    <row r="11" spans="1:27" s="236" customFormat="1" ht="15.75" customHeight="1">
      <c r="A11" s="395"/>
      <c r="B11" s="312" t="s">
        <v>49</v>
      </c>
      <c r="C11" s="313"/>
      <c r="D11" s="313"/>
      <c r="E11" s="314" t="s">
        <v>40</v>
      </c>
      <c r="F11" s="315">
        <v>37875</v>
      </c>
      <c r="G11" s="316">
        <v>33096</v>
      </c>
      <c r="H11" s="315">
        <v>11745</v>
      </c>
      <c r="I11" s="317">
        <v>10989</v>
      </c>
      <c r="J11" s="315">
        <v>28035</v>
      </c>
      <c r="K11" s="318">
        <v>17590</v>
      </c>
      <c r="L11" s="319">
        <v>26613</v>
      </c>
      <c r="M11" s="235">
        <v>26116</v>
      </c>
      <c r="N11" s="315">
        <v>35631</v>
      </c>
      <c r="O11" s="318">
        <v>49310</v>
      </c>
      <c r="P11" s="315">
        <v>17298</v>
      </c>
      <c r="Q11" s="318">
        <v>16725</v>
      </c>
      <c r="R11" s="304"/>
      <c r="S11" s="304"/>
      <c r="T11" s="304"/>
      <c r="U11" s="304"/>
      <c r="V11" s="304"/>
      <c r="W11" s="304"/>
      <c r="X11" s="304"/>
      <c r="Y11" s="304"/>
      <c r="Z11" s="304"/>
      <c r="AA11" s="304"/>
    </row>
    <row r="12" spans="1:27" s="236" customFormat="1" ht="15.75" customHeight="1">
      <c r="A12" s="395"/>
      <c r="B12" s="320"/>
      <c r="C12" s="306" t="s">
        <v>50</v>
      </c>
      <c r="D12" s="233"/>
      <c r="E12" s="307" t="s">
        <v>41</v>
      </c>
      <c r="F12" s="282">
        <v>33794</v>
      </c>
      <c r="G12" s="293">
        <v>31533</v>
      </c>
      <c r="H12" s="315">
        <f>11429+266+50</f>
        <v>11745</v>
      </c>
      <c r="I12" s="283">
        <v>10989</v>
      </c>
      <c r="J12" s="315">
        <v>27985</v>
      </c>
      <c r="K12" s="308">
        <v>17540</v>
      </c>
      <c r="L12" s="234">
        <v>26537</v>
      </c>
      <c r="M12" s="235">
        <v>26040</v>
      </c>
      <c r="N12" s="282">
        <v>35580</v>
      </c>
      <c r="O12" s="308">
        <v>49204</v>
      </c>
      <c r="P12" s="282">
        <v>17198</v>
      </c>
      <c r="Q12" s="308">
        <v>16625</v>
      </c>
      <c r="R12" s="304"/>
      <c r="S12" s="304"/>
      <c r="T12" s="304"/>
      <c r="U12" s="304"/>
      <c r="V12" s="304"/>
      <c r="W12" s="304"/>
      <c r="X12" s="304"/>
      <c r="Y12" s="304"/>
      <c r="Z12" s="304"/>
      <c r="AA12" s="304"/>
    </row>
    <row r="13" spans="1:27" s="236" customFormat="1" ht="15.75" customHeight="1">
      <c r="A13" s="395"/>
      <c r="B13" s="305"/>
      <c r="C13" s="321" t="s">
        <v>51</v>
      </c>
      <c r="D13" s="322"/>
      <c r="E13" s="323" t="s">
        <v>42</v>
      </c>
      <c r="F13" s="324">
        <v>4031</v>
      </c>
      <c r="G13" s="325">
        <v>1513</v>
      </c>
      <c r="H13" s="310">
        <v>0.01</v>
      </c>
      <c r="I13" s="311">
        <v>3</v>
      </c>
      <c r="J13" s="310">
        <v>0.01</v>
      </c>
      <c r="K13" s="311">
        <v>0.01</v>
      </c>
      <c r="L13" s="324">
        <v>46</v>
      </c>
      <c r="M13" s="235">
        <v>45</v>
      </c>
      <c r="N13" s="326">
        <v>5</v>
      </c>
      <c r="O13" s="327">
        <v>60</v>
      </c>
      <c r="P13" s="326">
        <v>100</v>
      </c>
      <c r="Q13" s="327">
        <v>100</v>
      </c>
      <c r="R13" s="304"/>
      <c r="S13" s="304"/>
      <c r="T13" s="304"/>
      <c r="U13" s="304"/>
      <c r="V13" s="304"/>
      <c r="W13" s="304"/>
      <c r="X13" s="304"/>
      <c r="Y13" s="304"/>
      <c r="Z13" s="304"/>
      <c r="AA13" s="304"/>
    </row>
    <row r="14" spans="1:27" s="236" customFormat="1" ht="15.75" customHeight="1">
      <c r="A14" s="395"/>
      <c r="B14" s="232" t="s">
        <v>52</v>
      </c>
      <c r="C14" s="233"/>
      <c r="D14" s="233"/>
      <c r="E14" s="307" t="s">
        <v>280</v>
      </c>
      <c r="F14" s="234">
        <f>F9-F12</f>
        <v>1369</v>
      </c>
      <c r="G14" s="235">
        <f>G9-G12</f>
        <v>2335</v>
      </c>
      <c r="H14" s="234">
        <f aca="true" t="shared" si="0" ref="H14:Q15">H9-H12</f>
        <v>-1463</v>
      </c>
      <c r="I14" s="235">
        <f t="shared" si="0"/>
        <v>-828</v>
      </c>
      <c r="J14" s="234">
        <f t="shared" si="0"/>
        <v>-4587</v>
      </c>
      <c r="K14" s="235">
        <f t="shared" si="0"/>
        <v>1634</v>
      </c>
      <c r="L14" s="234">
        <f t="shared" si="0"/>
        <v>891</v>
      </c>
      <c r="M14" s="235">
        <f t="shared" si="0"/>
        <v>1474</v>
      </c>
      <c r="N14" s="234">
        <f t="shared" si="0"/>
        <v>-85</v>
      </c>
      <c r="O14" s="235">
        <f t="shared" si="0"/>
        <v>-962</v>
      </c>
      <c r="P14" s="234">
        <f t="shared" si="0"/>
        <v>-1340</v>
      </c>
      <c r="Q14" s="235">
        <f t="shared" si="0"/>
        <v>-964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304"/>
    </row>
    <row r="15" spans="1:27" s="236" customFormat="1" ht="15.75" customHeight="1">
      <c r="A15" s="395"/>
      <c r="B15" s="232" t="s">
        <v>53</v>
      </c>
      <c r="C15" s="233"/>
      <c r="D15" s="233"/>
      <c r="E15" s="307" t="s">
        <v>281</v>
      </c>
      <c r="F15" s="234">
        <f>F10-F13</f>
        <v>-902</v>
      </c>
      <c r="G15" s="235">
        <f>G10-G13</f>
        <v>-591</v>
      </c>
      <c r="H15" s="234">
        <f t="shared" si="0"/>
        <v>0</v>
      </c>
      <c r="I15" s="235">
        <f t="shared" si="0"/>
        <v>-2.99</v>
      </c>
      <c r="J15" s="234">
        <f t="shared" si="0"/>
        <v>0</v>
      </c>
      <c r="K15" s="235">
        <f t="shared" si="0"/>
        <v>0</v>
      </c>
      <c r="L15" s="234">
        <f t="shared" si="0"/>
        <v>-43</v>
      </c>
      <c r="M15" s="235">
        <f t="shared" si="0"/>
        <v>-42</v>
      </c>
      <c r="N15" s="234">
        <f t="shared" si="0"/>
        <v>218</v>
      </c>
      <c r="O15" s="235">
        <f t="shared" si="0"/>
        <v>483</v>
      </c>
      <c r="P15" s="234">
        <f t="shared" si="0"/>
        <v>-99.7</v>
      </c>
      <c r="Q15" s="235">
        <f t="shared" si="0"/>
        <v>-99.7</v>
      </c>
      <c r="R15" s="304"/>
      <c r="S15" s="304"/>
      <c r="T15" s="304"/>
      <c r="U15" s="304"/>
      <c r="V15" s="304"/>
      <c r="W15" s="304"/>
      <c r="X15" s="304"/>
      <c r="Y15" s="304"/>
      <c r="Z15" s="304"/>
      <c r="AA15" s="304"/>
    </row>
    <row r="16" spans="1:27" s="236" customFormat="1" ht="15.75" customHeight="1">
      <c r="A16" s="395"/>
      <c r="B16" s="232" t="s">
        <v>54</v>
      </c>
      <c r="C16" s="233"/>
      <c r="D16" s="233"/>
      <c r="E16" s="307" t="s">
        <v>282</v>
      </c>
      <c r="F16" s="324">
        <f>F8-F11</f>
        <v>417</v>
      </c>
      <c r="G16" s="325">
        <f>G8-G11</f>
        <v>1694</v>
      </c>
      <c r="H16" s="324">
        <f aca="true" t="shared" si="1" ref="H16:M16">H8-H11</f>
        <v>-1463</v>
      </c>
      <c r="I16" s="325">
        <f t="shared" si="1"/>
        <v>-828</v>
      </c>
      <c r="J16" s="324">
        <f t="shared" si="1"/>
        <v>-4637</v>
      </c>
      <c r="K16" s="325">
        <f t="shared" si="1"/>
        <v>1584</v>
      </c>
      <c r="L16" s="324">
        <f t="shared" si="1"/>
        <v>818</v>
      </c>
      <c r="M16" s="235">
        <f t="shared" si="1"/>
        <v>1401</v>
      </c>
      <c r="N16" s="324">
        <f>N8-N11</f>
        <v>87</v>
      </c>
      <c r="O16" s="325">
        <f>O8-O11</f>
        <v>-525</v>
      </c>
      <c r="P16" s="324">
        <f>P8-P11</f>
        <v>-1440</v>
      </c>
      <c r="Q16" s="325">
        <f>Q8-Q11</f>
        <v>-1064</v>
      </c>
      <c r="R16" s="304"/>
      <c r="S16" s="304"/>
      <c r="T16" s="304"/>
      <c r="U16" s="304"/>
      <c r="V16" s="304"/>
      <c r="W16" s="304"/>
      <c r="X16" s="304"/>
      <c r="Y16" s="304"/>
      <c r="Z16" s="304"/>
      <c r="AA16" s="304"/>
    </row>
    <row r="17" spans="1:27" s="236" customFormat="1" ht="15.75" customHeight="1">
      <c r="A17" s="395"/>
      <c r="B17" s="232" t="s">
        <v>55</v>
      </c>
      <c r="C17" s="233"/>
      <c r="D17" s="233"/>
      <c r="E17" s="328"/>
      <c r="F17" s="234">
        <v>0</v>
      </c>
      <c r="G17" s="235">
        <v>83</v>
      </c>
      <c r="H17" s="310">
        <v>6592</v>
      </c>
      <c r="I17" s="311">
        <v>7572</v>
      </c>
      <c r="J17" s="282">
        <v>93200</v>
      </c>
      <c r="K17" s="308">
        <v>87631</v>
      </c>
      <c r="L17" s="329" t="s">
        <v>283</v>
      </c>
      <c r="M17" s="330" t="s">
        <v>284</v>
      </c>
      <c r="N17" s="310">
        <v>13059</v>
      </c>
      <c r="O17" s="331">
        <v>23153</v>
      </c>
      <c r="P17" s="310">
        <v>8911</v>
      </c>
      <c r="Q17" s="331">
        <v>8273</v>
      </c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s="236" customFormat="1" ht="15.75" customHeight="1">
      <c r="A18" s="396"/>
      <c r="B18" s="332" t="s">
        <v>56</v>
      </c>
      <c r="C18" s="333"/>
      <c r="D18" s="333"/>
      <c r="E18" s="334"/>
      <c r="F18" s="335">
        <v>0</v>
      </c>
      <c r="G18" s="336">
        <v>0</v>
      </c>
      <c r="H18" s="337">
        <v>-1264</v>
      </c>
      <c r="I18" s="338">
        <v>-1205</v>
      </c>
      <c r="J18" s="337">
        <v>-3596</v>
      </c>
      <c r="K18" s="338">
        <v>-2313</v>
      </c>
      <c r="L18" s="335" t="s">
        <v>283</v>
      </c>
      <c r="M18" s="339" t="s">
        <v>284</v>
      </c>
      <c r="N18" s="337"/>
      <c r="O18" s="339"/>
      <c r="P18" s="337">
        <v>0</v>
      </c>
      <c r="Q18" s="339">
        <v>0</v>
      </c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  <row r="19" spans="1:27" s="236" customFormat="1" ht="15.75" customHeight="1">
      <c r="A19" s="395" t="s">
        <v>85</v>
      </c>
      <c r="B19" s="312" t="s">
        <v>57</v>
      </c>
      <c r="C19" s="340"/>
      <c r="D19" s="340"/>
      <c r="E19" s="341"/>
      <c r="F19" s="342">
        <v>32506</v>
      </c>
      <c r="G19" s="343">
        <v>43285</v>
      </c>
      <c r="H19" s="344">
        <v>979</v>
      </c>
      <c r="I19" s="345">
        <v>1873</v>
      </c>
      <c r="J19" s="344">
        <v>4908</v>
      </c>
      <c r="K19" s="346">
        <v>19747</v>
      </c>
      <c r="L19" s="342">
        <v>7403</v>
      </c>
      <c r="M19" s="343">
        <v>6383</v>
      </c>
      <c r="N19" s="344">
        <v>3872</v>
      </c>
      <c r="O19" s="346">
        <v>3970</v>
      </c>
      <c r="P19" s="344">
        <v>4538</v>
      </c>
      <c r="Q19" s="346">
        <v>4312</v>
      </c>
      <c r="R19" s="304"/>
      <c r="S19" s="304"/>
      <c r="T19" s="304"/>
      <c r="U19" s="304"/>
      <c r="V19" s="304"/>
      <c r="W19" s="304"/>
      <c r="X19" s="304"/>
      <c r="Y19" s="304"/>
      <c r="Z19" s="304"/>
      <c r="AA19" s="304"/>
    </row>
    <row r="20" spans="1:27" s="236" customFormat="1" ht="15.75" customHeight="1">
      <c r="A20" s="395"/>
      <c r="B20" s="347"/>
      <c r="C20" s="306" t="s">
        <v>58</v>
      </c>
      <c r="D20" s="233"/>
      <c r="E20" s="307"/>
      <c r="F20" s="234">
        <v>17114</v>
      </c>
      <c r="G20" s="235">
        <v>14847</v>
      </c>
      <c r="H20" s="282">
        <v>733</v>
      </c>
      <c r="I20" s="283">
        <v>1402</v>
      </c>
      <c r="J20" s="282">
        <v>2538</v>
      </c>
      <c r="K20" s="311">
        <v>13103</v>
      </c>
      <c r="L20" s="234">
        <v>5300</v>
      </c>
      <c r="M20" s="235">
        <v>5000</v>
      </c>
      <c r="N20" s="282">
        <v>3700</v>
      </c>
      <c r="O20" s="308">
        <v>3400</v>
      </c>
      <c r="P20" s="282">
        <v>3890</v>
      </c>
      <c r="Q20" s="308">
        <v>3890</v>
      </c>
      <c r="R20" s="304"/>
      <c r="S20" s="304"/>
      <c r="T20" s="304"/>
      <c r="U20" s="304"/>
      <c r="V20" s="304"/>
      <c r="W20" s="304"/>
      <c r="X20" s="304"/>
      <c r="Y20" s="304"/>
      <c r="Z20" s="304"/>
      <c r="AA20" s="304"/>
    </row>
    <row r="21" spans="1:27" s="236" customFormat="1" ht="15.75" customHeight="1">
      <c r="A21" s="395"/>
      <c r="B21" s="348" t="s">
        <v>59</v>
      </c>
      <c r="C21" s="313"/>
      <c r="D21" s="313"/>
      <c r="E21" s="314" t="s">
        <v>285</v>
      </c>
      <c r="F21" s="319">
        <v>32506</v>
      </c>
      <c r="G21" s="349">
        <v>43285</v>
      </c>
      <c r="H21" s="315">
        <v>979</v>
      </c>
      <c r="I21" s="317">
        <v>1873</v>
      </c>
      <c r="J21" s="315">
        <v>4908</v>
      </c>
      <c r="K21" s="318">
        <v>19747</v>
      </c>
      <c r="L21" s="319">
        <v>7403</v>
      </c>
      <c r="M21" s="349">
        <v>6383</v>
      </c>
      <c r="N21" s="315">
        <v>3872</v>
      </c>
      <c r="O21" s="318">
        <v>3970</v>
      </c>
      <c r="P21" s="315">
        <v>4538</v>
      </c>
      <c r="Q21" s="318">
        <v>4312</v>
      </c>
      <c r="R21" s="304"/>
      <c r="S21" s="304"/>
      <c r="T21" s="304"/>
      <c r="U21" s="304"/>
      <c r="V21" s="304"/>
      <c r="W21" s="304"/>
      <c r="X21" s="304"/>
      <c r="Y21" s="304"/>
      <c r="Z21" s="304"/>
      <c r="AA21" s="304"/>
    </row>
    <row r="22" spans="1:27" s="236" customFormat="1" ht="15.75" customHeight="1">
      <c r="A22" s="395"/>
      <c r="B22" s="312" t="s">
        <v>60</v>
      </c>
      <c r="C22" s="340"/>
      <c r="D22" s="340"/>
      <c r="E22" s="341" t="s">
        <v>286</v>
      </c>
      <c r="F22" s="342">
        <v>45016</v>
      </c>
      <c r="G22" s="343">
        <v>55367</v>
      </c>
      <c r="H22" s="344">
        <v>1521</v>
      </c>
      <c r="I22" s="345">
        <v>2367</v>
      </c>
      <c r="J22" s="344">
        <v>12652</v>
      </c>
      <c r="K22" s="346">
        <v>29618</v>
      </c>
      <c r="L22" s="342">
        <v>17722</v>
      </c>
      <c r="M22" s="343">
        <v>16353</v>
      </c>
      <c r="N22" s="344">
        <v>8748</v>
      </c>
      <c r="O22" s="346">
        <v>8593</v>
      </c>
      <c r="P22" s="344">
        <v>5187</v>
      </c>
      <c r="Q22" s="346">
        <v>4761</v>
      </c>
      <c r="R22" s="304"/>
      <c r="S22" s="304"/>
      <c r="T22" s="304"/>
      <c r="U22" s="304"/>
      <c r="V22" s="304"/>
      <c r="W22" s="304"/>
      <c r="X22" s="304"/>
      <c r="Y22" s="304"/>
      <c r="Z22" s="304"/>
      <c r="AA22" s="304"/>
    </row>
    <row r="23" spans="1:27" s="236" customFormat="1" ht="15.75" customHeight="1">
      <c r="A23" s="395"/>
      <c r="B23" s="320" t="s">
        <v>61</v>
      </c>
      <c r="C23" s="321" t="s">
        <v>62</v>
      </c>
      <c r="D23" s="322"/>
      <c r="E23" s="323"/>
      <c r="F23" s="324">
        <v>19486</v>
      </c>
      <c r="G23" s="325">
        <v>19044</v>
      </c>
      <c r="H23" s="326">
        <v>669</v>
      </c>
      <c r="I23" s="350">
        <v>566</v>
      </c>
      <c r="J23" s="326">
        <v>8711</v>
      </c>
      <c r="K23" s="327">
        <v>10507</v>
      </c>
      <c r="L23" s="324">
        <v>5392</v>
      </c>
      <c r="M23" s="325">
        <v>5040</v>
      </c>
      <c r="N23" s="326">
        <v>4817</v>
      </c>
      <c r="O23" s="327">
        <v>4632</v>
      </c>
      <c r="P23" s="326">
        <v>4764</v>
      </c>
      <c r="Q23" s="327">
        <v>4382</v>
      </c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27" s="236" customFormat="1" ht="15.75" customHeight="1">
      <c r="A24" s="395"/>
      <c r="B24" s="232" t="s">
        <v>287</v>
      </c>
      <c r="C24" s="233"/>
      <c r="D24" s="233"/>
      <c r="E24" s="307" t="s">
        <v>288</v>
      </c>
      <c r="F24" s="234">
        <f>F21-F22</f>
        <v>-12510</v>
      </c>
      <c r="G24" s="235">
        <f>G21-G22</f>
        <v>-12082</v>
      </c>
      <c r="H24" s="234">
        <f aca="true" t="shared" si="2" ref="H24:M24">H21-H22</f>
        <v>-542</v>
      </c>
      <c r="I24" s="235">
        <f t="shared" si="2"/>
        <v>-494</v>
      </c>
      <c r="J24" s="234">
        <f t="shared" si="2"/>
        <v>-7744</v>
      </c>
      <c r="K24" s="235">
        <f t="shared" si="2"/>
        <v>-9871</v>
      </c>
      <c r="L24" s="234">
        <f t="shared" si="2"/>
        <v>-10319</v>
      </c>
      <c r="M24" s="235">
        <f t="shared" si="2"/>
        <v>-9970</v>
      </c>
      <c r="N24" s="234">
        <f>N21-N22</f>
        <v>-4876</v>
      </c>
      <c r="O24" s="235">
        <f>O21-O22</f>
        <v>-4623</v>
      </c>
      <c r="P24" s="234">
        <f>P21-P22</f>
        <v>-649</v>
      </c>
      <c r="Q24" s="235">
        <f>Q21-Q22</f>
        <v>-449</v>
      </c>
      <c r="R24" s="304"/>
      <c r="S24" s="304"/>
      <c r="T24" s="304"/>
      <c r="U24" s="304"/>
      <c r="V24" s="304"/>
      <c r="W24" s="304"/>
      <c r="X24" s="304"/>
      <c r="Y24" s="304"/>
      <c r="Z24" s="304"/>
      <c r="AA24" s="304"/>
    </row>
    <row r="25" spans="1:27" s="236" customFormat="1" ht="15.75" customHeight="1">
      <c r="A25" s="395"/>
      <c r="B25" s="351" t="s">
        <v>63</v>
      </c>
      <c r="C25" s="322"/>
      <c r="D25" s="322"/>
      <c r="E25" s="397" t="s">
        <v>289</v>
      </c>
      <c r="F25" s="413">
        <v>12510</v>
      </c>
      <c r="G25" s="386">
        <v>12082</v>
      </c>
      <c r="H25" s="384">
        <v>-721</v>
      </c>
      <c r="I25" s="386">
        <v>-711</v>
      </c>
      <c r="J25" s="384">
        <v>2540</v>
      </c>
      <c r="K25" s="386">
        <v>6599</v>
      </c>
      <c r="L25" s="413">
        <v>10319</v>
      </c>
      <c r="M25" s="386">
        <v>9970</v>
      </c>
      <c r="N25" s="384">
        <v>4876</v>
      </c>
      <c r="O25" s="386">
        <v>4623</v>
      </c>
      <c r="P25" s="384">
        <v>649</v>
      </c>
      <c r="Q25" s="386">
        <v>449</v>
      </c>
      <c r="R25" s="304"/>
      <c r="S25" s="304"/>
      <c r="T25" s="304"/>
      <c r="U25" s="304"/>
      <c r="V25" s="304"/>
      <c r="W25" s="304"/>
      <c r="X25" s="304"/>
      <c r="Y25" s="304"/>
      <c r="Z25" s="304"/>
      <c r="AA25" s="304"/>
    </row>
    <row r="26" spans="1:27" s="236" customFormat="1" ht="15.75" customHeight="1">
      <c r="A26" s="395"/>
      <c r="B26" s="348" t="s">
        <v>64</v>
      </c>
      <c r="C26" s="313"/>
      <c r="D26" s="313"/>
      <c r="E26" s="398"/>
      <c r="F26" s="414"/>
      <c r="G26" s="387"/>
      <c r="H26" s="385"/>
      <c r="I26" s="387"/>
      <c r="J26" s="385"/>
      <c r="K26" s="387"/>
      <c r="L26" s="414"/>
      <c r="M26" s="387"/>
      <c r="N26" s="385"/>
      <c r="O26" s="387"/>
      <c r="P26" s="385"/>
      <c r="Q26" s="387"/>
      <c r="R26" s="304"/>
      <c r="S26" s="304"/>
      <c r="T26" s="304"/>
      <c r="U26" s="304"/>
      <c r="V26" s="304"/>
      <c r="W26" s="304"/>
      <c r="X26" s="304"/>
      <c r="Y26" s="304"/>
      <c r="Z26" s="304"/>
      <c r="AA26" s="304"/>
    </row>
    <row r="27" spans="1:27" s="236" customFormat="1" ht="15.75" customHeight="1">
      <c r="A27" s="396"/>
      <c r="B27" s="332" t="s">
        <v>290</v>
      </c>
      <c r="C27" s="333"/>
      <c r="D27" s="333"/>
      <c r="E27" s="352" t="s">
        <v>291</v>
      </c>
      <c r="F27" s="284">
        <f>F24+F25</f>
        <v>0</v>
      </c>
      <c r="G27" s="288">
        <f>G24+G25</f>
        <v>0</v>
      </c>
      <c r="H27" s="284">
        <f aca="true" t="shared" si="3" ref="H27:M27">H24+H25</f>
        <v>-1263</v>
      </c>
      <c r="I27" s="288">
        <f t="shared" si="3"/>
        <v>-1205</v>
      </c>
      <c r="J27" s="284">
        <f t="shared" si="3"/>
        <v>-5204</v>
      </c>
      <c r="K27" s="288">
        <f t="shared" si="3"/>
        <v>-3272</v>
      </c>
      <c r="L27" s="284">
        <f t="shared" si="3"/>
        <v>0</v>
      </c>
      <c r="M27" s="288">
        <f t="shared" si="3"/>
        <v>0</v>
      </c>
      <c r="N27" s="284">
        <f>N24+N25</f>
        <v>0</v>
      </c>
      <c r="O27" s="288">
        <f>O24+O25</f>
        <v>0</v>
      </c>
      <c r="P27" s="284">
        <f>P24+P25</f>
        <v>0</v>
      </c>
      <c r="Q27" s="288">
        <f>Q24+Q25</f>
        <v>0</v>
      </c>
      <c r="R27" s="304"/>
      <c r="S27" s="304"/>
      <c r="T27" s="304"/>
      <c r="U27" s="304"/>
      <c r="V27" s="304"/>
      <c r="W27" s="304"/>
      <c r="X27" s="304"/>
      <c r="Y27" s="304"/>
      <c r="Z27" s="304"/>
      <c r="AA27" s="304"/>
    </row>
    <row r="28" spans="1:25" ht="15.75" customHeight="1">
      <c r="A28" s="25"/>
      <c r="F28" s="68"/>
      <c r="G28" s="68"/>
      <c r="H28" s="68"/>
      <c r="I28" s="68"/>
      <c r="J28" s="68"/>
      <c r="K28" s="68"/>
      <c r="L28" s="69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5.75" customHeight="1">
      <c r="A29" s="35"/>
      <c r="F29" s="68"/>
      <c r="G29" s="68"/>
      <c r="H29" s="68"/>
      <c r="I29" s="68"/>
      <c r="J29" s="70"/>
      <c r="K29" s="70"/>
      <c r="L29" s="69"/>
      <c r="M29" s="68"/>
      <c r="N29" s="68"/>
      <c r="O29" s="70" t="s">
        <v>91</v>
      </c>
      <c r="P29" s="68"/>
      <c r="Q29" s="68"/>
      <c r="R29" s="68"/>
      <c r="S29" s="68"/>
      <c r="T29" s="68"/>
      <c r="U29" s="68"/>
      <c r="V29" s="68"/>
      <c r="W29" s="68"/>
      <c r="X29" s="68"/>
      <c r="Y29" s="70"/>
    </row>
    <row r="30" spans="1:25" ht="15.75" customHeight="1">
      <c r="A30" s="407" t="s">
        <v>65</v>
      </c>
      <c r="B30" s="408"/>
      <c r="C30" s="408"/>
      <c r="D30" s="408"/>
      <c r="E30" s="409"/>
      <c r="F30" s="415"/>
      <c r="G30" s="416"/>
      <c r="H30" s="415"/>
      <c r="I30" s="416"/>
      <c r="J30" s="415"/>
      <c r="K30" s="416"/>
      <c r="L30" s="415"/>
      <c r="M30" s="416"/>
      <c r="N30" s="415"/>
      <c r="O30" s="416"/>
      <c r="P30" s="134"/>
      <c r="Q30" s="69"/>
      <c r="R30" s="134"/>
      <c r="S30" s="69"/>
      <c r="T30" s="134"/>
      <c r="U30" s="69"/>
      <c r="V30" s="134"/>
      <c r="W30" s="69"/>
      <c r="X30" s="134"/>
      <c r="Y30" s="69"/>
    </row>
    <row r="31" spans="1:25" ht="15.75" customHeight="1">
      <c r="A31" s="410"/>
      <c r="B31" s="411"/>
      <c r="C31" s="411"/>
      <c r="D31" s="411"/>
      <c r="E31" s="412"/>
      <c r="F31" s="162" t="s">
        <v>259</v>
      </c>
      <c r="G31" s="71" t="s">
        <v>1</v>
      </c>
      <c r="H31" s="162" t="s">
        <v>259</v>
      </c>
      <c r="I31" s="71" t="s">
        <v>1</v>
      </c>
      <c r="J31" s="162" t="s">
        <v>259</v>
      </c>
      <c r="K31" s="72" t="s">
        <v>1</v>
      </c>
      <c r="L31" s="162" t="s">
        <v>259</v>
      </c>
      <c r="M31" s="71" t="s">
        <v>1</v>
      </c>
      <c r="N31" s="162" t="s">
        <v>259</v>
      </c>
      <c r="O31" s="139" t="s">
        <v>1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99" t="s">
        <v>86</v>
      </c>
      <c r="B32" s="44" t="s">
        <v>46</v>
      </c>
      <c r="C32" s="45"/>
      <c r="D32" s="45"/>
      <c r="E32" s="14" t="s">
        <v>37</v>
      </c>
      <c r="F32" s="121"/>
      <c r="G32" s="122"/>
      <c r="H32" s="106"/>
      <c r="I32" s="107"/>
      <c r="J32" s="106"/>
      <c r="K32" s="108"/>
      <c r="L32" s="121"/>
      <c r="M32" s="122"/>
      <c r="N32" s="106"/>
      <c r="O32" s="140"/>
      <c r="P32" s="122"/>
      <c r="Q32" s="122"/>
      <c r="R32" s="122"/>
      <c r="S32" s="122"/>
      <c r="T32" s="133"/>
      <c r="U32" s="133"/>
      <c r="V32" s="122"/>
      <c r="W32" s="122"/>
      <c r="X32" s="133"/>
      <c r="Y32" s="133"/>
    </row>
    <row r="33" spans="1:25" ht="15.75" customHeight="1">
      <c r="A33" s="400"/>
      <c r="B33" s="13"/>
      <c r="C33" s="47" t="s">
        <v>66</v>
      </c>
      <c r="D33" s="65"/>
      <c r="E33" s="101"/>
      <c r="F33" s="116"/>
      <c r="G33" s="117"/>
      <c r="H33" s="116"/>
      <c r="I33" s="118"/>
      <c r="J33" s="116"/>
      <c r="K33" s="119"/>
      <c r="L33" s="116"/>
      <c r="M33" s="117"/>
      <c r="N33" s="116"/>
      <c r="O33" s="125"/>
      <c r="P33" s="122"/>
      <c r="Q33" s="122"/>
      <c r="R33" s="122"/>
      <c r="S33" s="122"/>
      <c r="T33" s="133"/>
      <c r="U33" s="133"/>
      <c r="V33" s="122"/>
      <c r="W33" s="122"/>
      <c r="X33" s="133"/>
      <c r="Y33" s="133"/>
    </row>
    <row r="34" spans="1:25" ht="15.75" customHeight="1">
      <c r="A34" s="400"/>
      <c r="B34" s="13"/>
      <c r="C34" s="12"/>
      <c r="D34" s="58" t="s">
        <v>67</v>
      </c>
      <c r="E34" s="99"/>
      <c r="F34" s="109"/>
      <c r="G34" s="110"/>
      <c r="H34" s="109"/>
      <c r="I34" s="111"/>
      <c r="J34" s="109"/>
      <c r="K34" s="112"/>
      <c r="L34" s="109"/>
      <c r="M34" s="110"/>
      <c r="N34" s="109"/>
      <c r="O34" s="136"/>
      <c r="P34" s="122"/>
      <c r="Q34" s="122"/>
      <c r="R34" s="122"/>
      <c r="S34" s="122"/>
      <c r="T34" s="133"/>
      <c r="U34" s="133"/>
      <c r="V34" s="122"/>
      <c r="W34" s="122"/>
      <c r="X34" s="133"/>
      <c r="Y34" s="133"/>
    </row>
    <row r="35" spans="1:25" ht="15.75" customHeight="1">
      <c r="A35" s="400"/>
      <c r="B35" s="11"/>
      <c r="C35" s="29" t="s">
        <v>68</v>
      </c>
      <c r="D35" s="64"/>
      <c r="E35" s="102"/>
      <c r="F35" s="113"/>
      <c r="G35" s="114"/>
      <c r="H35" s="113"/>
      <c r="I35" s="115"/>
      <c r="J35" s="130"/>
      <c r="K35" s="131"/>
      <c r="L35" s="113"/>
      <c r="M35" s="114"/>
      <c r="N35" s="113"/>
      <c r="O35" s="135"/>
      <c r="P35" s="122"/>
      <c r="Q35" s="122"/>
      <c r="R35" s="122"/>
      <c r="S35" s="122"/>
      <c r="T35" s="133"/>
      <c r="U35" s="133"/>
      <c r="V35" s="122"/>
      <c r="W35" s="122"/>
      <c r="X35" s="133"/>
      <c r="Y35" s="133"/>
    </row>
    <row r="36" spans="1:25" ht="15.75" customHeight="1">
      <c r="A36" s="400"/>
      <c r="B36" s="63" t="s">
        <v>49</v>
      </c>
      <c r="C36" s="66"/>
      <c r="D36" s="66"/>
      <c r="E36" s="14" t="s">
        <v>38</v>
      </c>
      <c r="F36" s="148"/>
      <c r="G36" s="125"/>
      <c r="H36" s="121"/>
      <c r="I36" s="123"/>
      <c r="J36" s="121"/>
      <c r="K36" s="124"/>
      <c r="L36" s="121"/>
      <c r="M36" s="122"/>
      <c r="N36" s="121"/>
      <c r="O36" s="141"/>
      <c r="P36" s="122"/>
      <c r="Q36" s="122"/>
      <c r="R36" s="122"/>
      <c r="S36" s="122"/>
      <c r="T36" s="122"/>
      <c r="U36" s="122"/>
      <c r="V36" s="122"/>
      <c r="W36" s="122"/>
      <c r="X36" s="133"/>
      <c r="Y36" s="133"/>
    </row>
    <row r="37" spans="1:25" ht="15.75" customHeight="1">
      <c r="A37" s="400"/>
      <c r="B37" s="13"/>
      <c r="C37" s="58" t="s">
        <v>69</v>
      </c>
      <c r="D37" s="50"/>
      <c r="E37" s="99"/>
      <c r="F37" s="146"/>
      <c r="G37" s="136"/>
      <c r="H37" s="109"/>
      <c r="I37" s="111"/>
      <c r="J37" s="109"/>
      <c r="K37" s="112"/>
      <c r="L37" s="109"/>
      <c r="M37" s="110"/>
      <c r="N37" s="109"/>
      <c r="O37" s="136"/>
      <c r="P37" s="122"/>
      <c r="Q37" s="122"/>
      <c r="R37" s="122"/>
      <c r="S37" s="122"/>
      <c r="T37" s="122"/>
      <c r="U37" s="122"/>
      <c r="V37" s="122"/>
      <c r="W37" s="122"/>
      <c r="X37" s="133"/>
      <c r="Y37" s="133"/>
    </row>
    <row r="38" spans="1:25" ht="15.75" customHeight="1">
      <c r="A38" s="400"/>
      <c r="B38" s="11"/>
      <c r="C38" s="58" t="s">
        <v>70</v>
      </c>
      <c r="D38" s="50"/>
      <c r="E38" s="99"/>
      <c r="F38" s="146"/>
      <c r="G38" s="136"/>
      <c r="H38" s="109"/>
      <c r="I38" s="111"/>
      <c r="J38" s="109"/>
      <c r="K38" s="131"/>
      <c r="L38" s="109"/>
      <c r="M38" s="110"/>
      <c r="N38" s="109"/>
      <c r="O38" s="136"/>
      <c r="P38" s="122"/>
      <c r="Q38" s="122"/>
      <c r="R38" s="133"/>
      <c r="S38" s="133"/>
      <c r="T38" s="122"/>
      <c r="U38" s="122"/>
      <c r="V38" s="122"/>
      <c r="W38" s="122"/>
      <c r="X38" s="133"/>
      <c r="Y38" s="133"/>
    </row>
    <row r="39" spans="1:25" ht="15.75" customHeight="1">
      <c r="A39" s="401"/>
      <c r="B39" s="6" t="s">
        <v>71</v>
      </c>
      <c r="C39" s="7"/>
      <c r="D39" s="7"/>
      <c r="E39" s="103" t="s">
        <v>88</v>
      </c>
      <c r="F39" s="149">
        <f aca="true" t="shared" si="4" ref="F39:O39">F32-F36</f>
        <v>0</v>
      </c>
      <c r="G39" s="137">
        <f t="shared" si="4"/>
        <v>0</v>
      </c>
      <c r="H39" s="149">
        <f t="shared" si="4"/>
        <v>0</v>
      </c>
      <c r="I39" s="137">
        <f t="shared" si="4"/>
        <v>0</v>
      </c>
      <c r="J39" s="149">
        <f t="shared" si="4"/>
        <v>0</v>
      </c>
      <c r="K39" s="137">
        <f t="shared" si="4"/>
        <v>0</v>
      </c>
      <c r="L39" s="149">
        <f t="shared" si="4"/>
        <v>0</v>
      </c>
      <c r="M39" s="137">
        <f t="shared" si="4"/>
        <v>0</v>
      </c>
      <c r="N39" s="149">
        <f t="shared" si="4"/>
        <v>0</v>
      </c>
      <c r="O39" s="137">
        <f t="shared" si="4"/>
        <v>0</v>
      </c>
      <c r="P39" s="122"/>
      <c r="Q39" s="122"/>
      <c r="R39" s="122"/>
      <c r="S39" s="122"/>
      <c r="T39" s="122"/>
      <c r="U39" s="122"/>
      <c r="V39" s="122"/>
      <c r="W39" s="122"/>
      <c r="X39" s="133"/>
      <c r="Y39" s="133"/>
    </row>
    <row r="40" spans="1:25" ht="15.75" customHeight="1">
      <c r="A40" s="399" t="s">
        <v>87</v>
      </c>
      <c r="B40" s="63" t="s">
        <v>72</v>
      </c>
      <c r="C40" s="66"/>
      <c r="D40" s="66"/>
      <c r="E40" s="14" t="s">
        <v>40</v>
      </c>
      <c r="F40" s="148"/>
      <c r="G40" s="141"/>
      <c r="H40" s="121"/>
      <c r="I40" s="123"/>
      <c r="J40" s="121"/>
      <c r="K40" s="124"/>
      <c r="L40" s="121"/>
      <c r="M40" s="122"/>
      <c r="N40" s="121"/>
      <c r="O40" s="141"/>
      <c r="P40" s="122"/>
      <c r="Q40" s="122"/>
      <c r="R40" s="122"/>
      <c r="S40" s="122"/>
      <c r="T40" s="133"/>
      <c r="U40" s="133"/>
      <c r="V40" s="133"/>
      <c r="W40" s="133"/>
      <c r="X40" s="122"/>
      <c r="Y40" s="122"/>
    </row>
    <row r="41" spans="1:25" ht="15.75" customHeight="1">
      <c r="A41" s="402"/>
      <c r="B41" s="11"/>
      <c r="C41" s="58" t="s">
        <v>73</v>
      </c>
      <c r="D41" s="50"/>
      <c r="E41" s="99"/>
      <c r="F41" s="151"/>
      <c r="G41" s="153"/>
      <c r="H41" s="130"/>
      <c r="I41" s="131"/>
      <c r="J41" s="109"/>
      <c r="K41" s="112"/>
      <c r="L41" s="109"/>
      <c r="M41" s="110"/>
      <c r="N41" s="109"/>
      <c r="O41" s="136"/>
      <c r="P41" s="133"/>
      <c r="Q41" s="133"/>
      <c r="R41" s="133"/>
      <c r="S41" s="133"/>
      <c r="T41" s="133"/>
      <c r="U41" s="133"/>
      <c r="V41" s="133"/>
      <c r="W41" s="133"/>
      <c r="X41" s="122"/>
      <c r="Y41" s="122"/>
    </row>
    <row r="42" spans="1:25" ht="15.75" customHeight="1">
      <c r="A42" s="402"/>
      <c r="B42" s="63" t="s">
        <v>60</v>
      </c>
      <c r="C42" s="66"/>
      <c r="D42" s="66"/>
      <c r="E42" s="14" t="s">
        <v>41</v>
      </c>
      <c r="F42" s="148"/>
      <c r="G42" s="141"/>
      <c r="H42" s="121"/>
      <c r="I42" s="123"/>
      <c r="J42" s="121"/>
      <c r="K42" s="124"/>
      <c r="L42" s="121"/>
      <c r="M42" s="122"/>
      <c r="N42" s="121"/>
      <c r="O42" s="141"/>
      <c r="P42" s="122"/>
      <c r="Q42" s="122"/>
      <c r="R42" s="122"/>
      <c r="S42" s="122"/>
      <c r="T42" s="133"/>
      <c r="U42" s="133"/>
      <c r="V42" s="122"/>
      <c r="W42" s="122"/>
      <c r="X42" s="122"/>
      <c r="Y42" s="122"/>
    </row>
    <row r="43" spans="1:25" ht="15.75" customHeight="1">
      <c r="A43" s="402"/>
      <c r="B43" s="11"/>
      <c r="C43" s="58" t="s">
        <v>74</v>
      </c>
      <c r="D43" s="50"/>
      <c r="E43" s="99"/>
      <c r="F43" s="146"/>
      <c r="G43" s="136"/>
      <c r="H43" s="109"/>
      <c r="I43" s="111"/>
      <c r="J43" s="130"/>
      <c r="K43" s="131"/>
      <c r="L43" s="109"/>
      <c r="M43" s="110"/>
      <c r="N43" s="109"/>
      <c r="O43" s="136"/>
      <c r="P43" s="122"/>
      <c r="Q43" s="122"/>
      <c r="R43" s="133"/>
      <c r="S43" s="122"/>
      <c r="T43" s="133"/>
      <c r="U43" s="133"/>
      <c r="V43" s="122"/>
      <c r="W43" s="122"/>
      <c r="X43" s="133"/>
      <c r="Y43" s="133"/>
    </row>
    <row r="44" spans="1:25" ht="15.75" customHeight="1">
      <c r="A44" s="403"/>
      <c r="B44" s="56" t="s">
        <v>71</v>
      </c>
      <c r="C44" s="35"/>
      <c r="D44" s="35"/>
      <c r="E44" s="103" t="s">
        <v>89</v>
      </c>
      <c r="F44" s="147">
        <f aca="true" t="shared" si="5" ref="F44:O44">F40-F42</f>
        <v>0</v>
      </c>
      <c r="G44" s="150">
        <f t="shared" si="5"/>
        <v>0</v>
      </c>
      <c r="H44" s="147">
        <f t="shared" si="5"/>
        <v>0</v>
      </c>
      <c r="I44" s="150">
        <f t="shared" si="5"/>
        <v>0</v>
      </c>
      <c r="J44" s="147">
        <f t="shared" si="5"/>
        <v>0</v>
      </c>
      <c r="K44" s="150">
        <f t="shared" si="5"/>
        <v>0</v>
      </c>
      <c r="L44" s="147">
        <f t="shared" si="5"/>
        <v>0</v>
      </c>
      <c r="M44" s="150">
        <f t="shared" si="5"/>
        <v>0</v>
      </c>
      <c r="N44" s="147">
        <f t="shared" si="5"/>
        <v>0</v>
      </c>
      <c r="O44" s="150">
        <f t="shared" si="5"/>
        <v>0</v>
      </c>
      <c r="P44" s="133"/>
      <c r="Q44" s="133"/>
      <c r="R44" s="122"/>
      <c r="S44" s="122"/>
      <c r="T44" s="133"/>
      <c r="U44" s="133"/>
      <c r="V44" s="122"/>
      <c r="W44" s="122"/>
      <c r="X44" s="122"/>
      <c r="Y44" s="122"/>
    </row>
    <row r="45" spans="1:25" ht="15.75" customHeight="1">
      <c r="A45" s="404" t="s">
        <v>79</v>
      </c>
      <c r="B45" s="18" t="s">
        <v>75</v>
      </c>
      <c r="C45" s="9"/>
      <c r="D45" s="9"/>
      <c r="E45" s="104" t="s">
        <v>90</v>
      </c>
      <c r="F45" s="152">
        <f aca="true" t="shared" si="6" ref="F45:O45">F39+F44</f>
        <v>0</v>
      </c>
      <c r="G45" s="138">
        <f t="shared" si="6"/>
        <v>0</v>
      </c>
      <c r="H45" s="152">
        <f t="shared" si="6"/>
        <v>0</v>
      </c>
      <c r="I45" s="138">
        <f t="shared" si="6"/>
        <v>0</v>
      </c>
      <c r="J45" s="152">
        <f t="shared" si="6"/>
        <v>0</v>
      </c>
      <c r="K45" s="138">
        <f t="shared" si="6"/>
        <v>0</v>
      </c>
      <c r="L45" s="152">
        <f t="shared" si="6"/>
        <v>0</v>
      </c>
      <c r="M45" s="138">
        <f t="shared" si="6"/>
        <v>0</v>
      </c>
      <c r="N45" s="152">
        <f t="shared" si="6"/>
        <v>0</v>
      </c>
      <c r="O45" s="138">
        <f t="shared" si="6"/>
        <v>0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.75" customHeight="1">
      <c r="A46" s="405"/>
      <c r="B46" s="49" t="s">
        <v>76</v>
      </c>
      <c r="C46" s="50"/>
      <c r="D46" s="50"/>
      <c r="E46" s="50"/>
      <c r="F46" s="151"/>
      <c r="G46" s="153"/>
      <c r="H46" s="130"/>
      <c r="I46" s="131"/>
      <c r="J46" s="130"/>
      <c r="K46" s="131"/>
      <c r="L46" s="109"/>
      <c r="M46" s="110"/>
      <c r="N46" s="130"/>
      <c r="O46" s="120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ht="15.75" customHeight="1">
      <c r="A47" s="405"/>
      <c r="B47" s="49" t="s">
        <v>77</v>
      </c>
      <c r="C47" s="50"/>
      <c r="D47" s="50"/>
      <c r="E47" s="50"/>
      <c r="F47" s="146"/>
      <c r="G47" s="136"/>
      <c r="H47" s="109"/>
      <c r="I47" s="111"/>
      <c r="J47" s="109"/>
      <c r="K47" s="112"/>
      <c r="L47" s="109"/>
      <c r="M47" s="110"/>
      <c r="N47" s="109"/>
      <c r="O47" s="136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5" ht="15.75" customHeight="1">
      <c r="A48" s="406"/>
      <c r="B48" s="56" t="s">
        <v>78</v>
      </c>
      <c r="C48" s="35"/>
      <c r="D48" s="35"/>
      <c r="E48" s="35"/>
      <c r="F48" s="126"/>
      <c r="G48" s="127"/>
      <c r="H48" s="126"/>
      <c r="I48" s="128"/>
      <c r="J48" s="126"/>
      <c r="K48" s="129"/>
      <c r="L48" s="126"/>
      <c r="M48" s="127"/>
      <c r="N48" s="126"/>
      <c r="O48" s="137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1:16" ht="15.75" customHeight="1">
      <c r="A49" s="25" t="s">
        <v>83</v>
      </c>
      <c r="O49" s="13"/>
      <c r="P49" s="13"/>
    </row>
    <row r="50" spans="1:16" ht="15.75" customHeight="1">
      <c r="A50" s="25"/>
      <c r="O50" s="13"/>
      <c r="P50" s="13"/>
    </row>
  </sheetData>
  <sheetProtection/>
  <mergeCells count="31">
    <mergeCell ref="L6:M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A32:A39"/>
    <mergeCell ref="G25:G26"/>
    <mergeCell ref="H25:H26"/>
    <mergeCell ref="A40:A44"/>
    <mergeCell ref="A45:A48"/>
    <mergeCell ref="N25:N26"/>
    <mergeCell ref="A30:E31"/>
    <mergeCell ref="J25:J26"/>
    <mergeCell ref="K25:K26"/>
    <mergeCell ref="L25:L26"/>
    <mergeCell ref="P6:Q6"/>
    <mergeCell ref="P25:P26"/>
    <mergeCell ref="Q25:Q26"/>
    <mergeCell ref="A6:E7"/>
    <mergeCell ref="A8:A18"/>
    <mergeCell ref="A19:A27"/>
    <mergeCell ref="E25:E26"/>
    <mergeCell ref="I25:I26"/>
    <mergeCell ref="O25:O26"/>
    <mergeCell ref="M25:M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67" r:id="rId3"/>
  <headerFooter alignWithMargins="0">
    <oddHeader>&amp;R&amp;"明朝,斜体"&amp;9指定都市－2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F14" sqref="F14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72" t="s">
        <v>0</v>
      </c>
      <c r="B1" s="372"/>
      <c r="C1" s="372"/>
      <c r="D1" s="372"/>
      <c r="E1" s="73" t="s">
        <v>273</v>
      </c>
      <c r="F1" s="2"/>
      <c r="AA1" s="371" t="s">
        <v>119</v>
      </c>
      <c r="AB1" s="371"/>
    </row>
    <row r="2" spans="27:37" ht="13.5">
      <c r="AA2" s="363" t="s">
        <v>96</v>
      </c>
      <c r="AB2" s="363"/>
      <c r="AC2" s="368" t="s">
        <v>97</v>
      </c>
      <c r="AD2" s="364" t="s">
        <v>98</v>
      </c>
      <c r="AE2" s="365"/>
      <c r="AF2" s="366"/>
      <c r="AG2" s="363" t="s">
        <v>99</v>
      </c>
      <c r="AH2" s="363" t="s">
        <v>100</v>
      </c>
      <c r="AI2" s="363" t="s">
        <v>101</v>
      </c>
      <c r="AJ2" s="363" t="s">
        <v>102</v>
      </c>
      <c r="AK2" s="363" t="s">
        <v>103</v>
      </c>
    </row>
    <row r="3" spans="1:37" ht="14.25">
      <c r="A3" s="20" t="s">
        <v>120</v>
      </c>
      <c r="AA3" s="363"/>
      <c r="AB3" s="363"/>
      <c r="AC3" s="370"/>
      <c r="AD3" s="155"/>
      <c r="AE3" s="154" t="s">
        <v>116</v>
      </c>
      <c r="AF3" s="154" t="s">
        <v>117</v>
      </c>
      <c r="AG3" s="363"/>
      <c r="AH3" s="363"/>
      <c r="AI3" s="363"/>
      <c r="AJ3" s="363"/>
      <c r="AK3" s="363"/>
    </row>
    <row r="4" spans="27:38" ht="13.5">
      <c r="AA4" s="156" t="str">
        <f>E1</f>
        <v>仙台市</v>
      </c>
      <c r="AB4" s="156" t="s">
        <v>121</v>
      </c>
      <c r="AC4" s="157">
        <f>SUM(F22)</f>
        <v>569750</v>
      </c>
      <c r="AD4" s="157">
        <f>F9</f>
        <v>182135</v>
      </c>
      <c r="AE4" s="157">
        <f>F10</f>
        <v>89456</v>
      </c>
      <c r="AF4" s="157">
        <f>F13</f>
        <v>64275</v>
      </c>
      <c r="AG4" s="157">
        <f>F14</f>
        <v>2766</v>
      </c>
      <c r="AH4" s="157">
        <f>F15</f>
        <v>28761</v>
      </c>
      <c r="AI4" s="157">
        <f>F17</f>
        <v>93038</v>
      </c>
      <c r="AJ4" s="157">
        <f>F20</f>
        <v>63467</v>
      </c>
      <c r="AK4" s="157">
        <f>F21</f>
        <v>159235</v>
      </c>
      <c r="AL4" s="158"/>
    </row>
    <row r="5" spans="1:37" ht="14.25">
      <c r="A5" s="19" t="s">
        <v>260</v>
      </c>
      <c r="E5" s="3"/>
      <c r="AA5" s="156" t="str">
        <f>E1</f>
        <v>仙台市</v>
      </c>
      <c r="AB5" s="156" t="s">
        <v>105</v>
      </c>
      <c r="AC5" s="159"/>
      <c r="AD5" s="159">
        <f>G9</f>
        <v>31.96752961825362</v>
      </c>
      <c r="AE5" s="159">
        <f>G10</f>
        <v>15.700921456779291</v>
      </c>
      <c r="AF5" s="159">
        <f>G13</f>
        <v>11.281263712154454</v>
      </c>
      <c r="AG5" s="159">
        <f>G14</f>
        <v>0.48547608600263276</v>
      </c>
      <c r="AH5" s="159">
        <f>G15</f>
        <v>5.04800351031154</v>
      </c>
      <c r="AI5" s="159">
        <f>G17</f>
        <v>16.32961825362001</v>
      </c>
      <c r="AJ5" s="159">
        <f>G20</f>
        <v>11.139447125932426</v>
      </c>
      <c r="AK5" s="159">
        <f>G21</f>
        <v>27.9482229047828</v>
      </c>
    </row>
    <row r="6" spans="1:37" ht="14.25">
      <c r="A6" s="3"/>
      <c r="G6" s="376" t="s">
        <v>122</v>
      </c>
      <c r="H6" s="377"/>
      <c r="I6" s="377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AA6" s="156" t="str">
        <f>E1</f>
        <v>仙台市</v>
      </c>
      <c r="AB6" s="156" t="s">
        <v>106</v>
      </c>
      <c r="AC6" s="159">
        <f>SUM(I22)</f>
        <v>-1.288490558519162</v>
      </c>
      <c r="AD6" s="159">
        <f>I9</f>
        <v>3.542273058031653</v>
      </c>
      <c r="AE6" s="159">
        <f>I10</f>
        <v>5.930276619931796</v>
      </c>
      <c r="AF6" s="159">
        <f>I13</f>
        <v>1.5916419042802055</v>
      </c>
      <c r="AG6" s="159">
        <f>I14</f>
        <v>-5.468215994531789</v>
      </c>
      <c r="AH6" s="159">
        <f>I15</f>
        <v>-30.256074494398366</v>
      </c>
      <c r="AI6" s="159">
        <f>I17</f>
        <v>-20.5536769477747</v>
      </c>
      <c r="AJ6" s="159">
        <f>I20</f>
        <v>14.820443238353675</v>
      </c>
      <c r="AK6" s="159">
        <f>I21</f>
        <v>12.311327408661299</v>
      </c>
    </row>
    <row r="7" spans="1:25" ht="27" customHeight="1">
      <c r="A7" s="17"/>
      <c r="B7" s="5"/>
      <c r="C7" s="5"/>
      <c r="D7" s="5"/>
      <c r="E7" s="21"/>
      <c r="F7" s="59" t="s">
        <v>261</v>
      </c>
      <c r="G7" s="60"/>
      <c r="H7" s="243" t="s">
        <v>1</v>
      </c>
      <c r="I7" s="165" t="s">
        <v>21</v>
      </c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</row>
    <row r="8" spans="1:25" ht="16.5" customHeight="1">
      <c r="A8" s="6"/>
      <c r="B8" s="7"/>
      <c r="C8" s="7"/>
      <c r="D8" s="7"/>
      <c r="E8" s="22"/>
      <c r="F8" s="26" t="s">
        <v>123</v>
      </c>
      <c r="G8" s="27" t="s">
        <v>2</v>
      </c>
      <c r="H8" s="244"/>
      <c r="I8" s="16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</row>
    <row r="9" spans="1:29" ht="18" customHeight="1">
      <c r="A9" s="373" t="s">
        <v>80</v>
      </c>
      <c r="B9" s="373" t="s">
        <v>81</v>
      </c>
      <c r="C9" s="44" t="s">
        <v>3</v>
      </c>
      <c r="D9" s="45"/>
      <c r="E9" s="46"/>
      <c r="F9" s="74">
        <v>182135</v>
      </c>
      <c r="G9" s="75">
        <f aca="true" t="shared" si="0" ref="G9:G22">F9/$F$22*100</f>
        <v>31.96752961825362</v>
      </c>
      <c r="H9" s="245">
        <v>175904</v>
      </c>
      <c r="I9" s="250">
        <f aca="true" t="shared" si="1" ref="I9:I40">(F9/H9-1)*100</f>
        <v>3.542273058031653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AA9" s="379" t="s">
        <v>119</v>
      </c>
      <c r="AB9" s="380"/>
      <c r="AC9" s="381" t="s">
        <v>107</v>
      </c>
    </row>
    <row r="10" spans="1:37" ht="18" customHeight="1">
      <c r="A10" s="374"/>
      <c r="B10" s="374"/>
      <c r="C10" s="8"/>
      <c r="D10" s="47" t="s">
        <v>22</v>
      </c>
      <c r="E10" s="28"/>
      <c r="F10" s="78">
        <v>89456</v>
      </c>
      <c r="G10" s="79">
        <f t="shared" si="0"/>
        <v>15.700921456779291</v>
      </c>
      <c r="H10" s="246">
        <v>84448</v>
      </c>
      <c r="I10" s="251">
        <f t="shared" si="1"/>
        <v>5.930276619931796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AA10" s="363" t="s">
        <v>96</v>
      </c>
      <c r="AB10" s="363"/>
      <c r="AC10" s="381"/>
      <c r="AD10" s="364" t="s">
        <v>108</v>
      </c>
      <c r="AE10" s="365"/>
      <c r="AF10" s="366"/>
      <c r="AG10" s="364" t="s">
        <v>109</v>
      </c>
      <c r="AH10" s="378"/>
      <c r="AI10" s="367"/>
      <c r="AJ10" s="364" t="s">
        <v>110</v>
      </c>
      <c r="AK10" s="367"/>
    </row>
    <row r="11" spans="1:37" ht="18" customHeight="1">
      <c r="A11" s="374"/>
      <c r="B11" s="374"/>
      <c r="C11" s="32"/>
      <c r="D11" s="33"/>
      <c r="E11" s="31" t="s">
        <v>23</v>
      </c>
      <c r="F11" s="82">
        <v>59845</v>
      </c>
      <c r="G11" s="83">
        <f t="shared" si="0"/>
        <v>10.503729706011407</v>
      </c>
      <c r="H11" s="247">
        <v>57507</v>
      </c>
      <c r="I11" s="252">
        <f t="shared" si="1"/>
        <v>4.065592014885144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AA11" s="363"/>
      <c r="AB11" s="363"/>
      <c r="AC11" s="379"/>
      <c r="AD11" s="155"/>
      <c r="AE11" s="154" t="s">
        <v>111</v>
      </c>
      <c r="AF11" s="154" t="s">
        <v>112</v>
      </c>
      <c r="AG11" s="155"/>
      <c r="AH11" s="154" t="s">
        <v>113</v>
      </c>
      <c r="AI11" s="154" t="s">
        <v>114</v>
      </c>
      <c r="AJ11" s="155"/>
      <c r="AK11" s="160" t="s">
        <v>115</v>
      </c>
    </row>
    <row r="12" spans="1:38" ht="18" customHeight="1">
      <c r="A12" s="374"/>
      <c r="B12" s="374"/>
      <c r="C12" s="32"/>
      <c r="D12" s="34"/>
      <c r="E12" s="31" t="s">
        <v>24</v>
      </c>
      <c r="F12" s="82">
        <v>22861</v>
      </c>
      <c r="G12" s="83">
        <f t="shared" si="0"/>
        <v>4.0124616059675295</v>
      </c>
      <c r="H12" s="247">
        <v>20581</v>
      </c>
      <c r="I12" s="252">
        <f t="shared" si="1"/>
        <v>11.07817890287157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AA12" s="156" t="str">
        <f>E1</f>
        <v>仙台市</v>
      </c>
      <c r="AB12" s="156" t="s">
        <v>121</v>
      </c>
      <c r="AC12" s="157">
        <f>F40</f>
        <v>542341</v>
      </c>
      <c r="AD12" s="157">
        <f>F23</f>
        <v>215467</v>
      </c>
      <c r="AE12" s="157">
        <f>F24</f>
        <v>6430</v>
      </c>
      <c r="AF12" s="157">
        <f>F26</f>
        <v>60389</v>
      </c>
      <c r="AG12" s="157">
        <f>F27</f>
        <v>209314</v>
      </c>
      <c r="AH12" s="157">
        <f>F28</f>
        <v>59751</v>
      </c>
      <c r="AI12" s="157">
        <f>F32</f>
        <v>35955</v>
      </c>
      <c r="AJ12" s="157">
        <f>F34</f>
        <v>117560</v>
      </c>
      <c r="AK12" s="157">
        <f>F35</f>
        <v>110669</v>
      </c>
      <c r="AL12" s="161"/>
    </row>
    <row r="13" spans="1:37" ht="18" customHeight="1">
      <c r="A13" s="374"/>
      <c r="B13" s="374"/>
      <c r="C13" s="11"/>
      <c r="D13" s="29" t="s">
        <v>25</v>
      </c>
      <c r="E13" s="30"/>
      <c r="F13" s="86">
        <v>64275</v>
      </c>
      <c r="G13" s="87">
        <f t="shared" si="0"/>
        <v>11.281263712154454</v>
      </c>
      <c r="H13" s="248">
        <v>63268</v>
      </c>
      <c r="I13" s="253">
        <f t="shared" si="1"/>
        <v>1.5916419042802055</v>
      </c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AA13" s="156" t="str">
        <f>E1</f>
        <v>仙台市</v>
      </c>
      <c r="AB13" s="156" t="s">
        <v>105</v>
      </c>
      <c r="AC13" s="159"/>
      <c r="AD13" s="159">
        <f>G23</f>
        <v>39.72906344901086</v>
      </c>
      <c r="AE13" s="159">
        <f>G24</f>
        <v>1.1856009411053194</v>
      </c>
      <c r="AF13" s="159">
        <f>G26</f>
        <v>11.134876396953208</v>
      </c>
      <c r="AG13" s="159">
        <f>G27</f>
        <v>38.59453738515067</v>
      </c>
      <c r="AH13" s="159">
        <f>G28</f>
        <v>11.017238232034826</v>
      </c>
      <c r="AI13" s="159">
        <f>G32</f>
        <v>6.629592820752996</v>
      </c>
      <c r="AJ13" s="159">
        <f>G34</f>
        <v>21.67639916583847</v>
      </c>
      <c r="AK13" s="159">
        <f>G35</f>
        <v>20.405796353216886</v>
      </c>
    </row>
    <row r="14" spans="1:37" ht="18" customHeight="1">
      <c r="A14" s="374"/>
      <c r="B14" s="374"/>
      <c r="C14" s="49" t="s">
        <v>4</v>
      </c>
      <c r="D14" s="50"/>
      <c r="E14" s="51"/>
      <c r="F14" s="82">
        <v>2766</v>
      </c>
      <c r="G14" s="83">
        <f t="shared" si="0"/>
        <v>0.48547608600263276</v>
      </c>
      <c r="H14" s="247">
        <v>2926</v>
      </c>
      <c r="I14" s="252">
        <f t="shared" si="1"/>
        <v>-5.468215994531789</v>
      </c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AA14" s="156" t="str">
        <f>E1</f>
        <v>仙台市</v>
      </c>
      <c r="AB14" s="156" t="s">
        <v>106</v>
      </c>
      <c r="AC14" s="159">
        <f>I40</f>
        <v>0.45323711691553914</v>
      </c>
      <c r="AD14" s="159">
        <f>I23</f>
        <v>1.2166650225247544</v>
      </c>
      <c r="AE14" s="159">
        <f>I24</f>
        <v>-89.73023909536663</v>
      </c>
      <c r="AF14" s="159">
        <f>I26</f>
        <v>-7.18951234880969</v>
      </c>
      <c r="AG14" s="159">
        <f>I27</f>
        <v>-2.540845831141081</v>
      </c>
      <c r="AH14" s="159">
        <f>I28</f>
        <v>1.8425089483552037</v>
      </c>
      <c r="AI14" s="159">
        <f>I32</f>
        <v>-13.112297914501825</v>
      </c>
      <c r="AJ14" s="159">
        <f>I34</f>
        <v>4.734244427418344</v>
      </c>
      <c r="AK14" s="159">
        <f>I35</f>
        <v>32.01913441809418</v>
      </c>
    </row>
    <row r="15" spans="1:25" ht="18" customHeight="1">
      <c r="A15" s="374"/>
      <c r="B15" s="374"/>
      <c r="C15" s="49" t="s">
        <v>5</v>
      </c>
      <c r="D15" s="50"/>
      <c r="E15" s="51"/>
      <c r="F15" s="82">
        <v>28761</v>
      </c>
      <c r="G15" s="83">
        <f t="shared" si="0"/>
        <v>5.04800351031154</v>
      </c>
      <c r="H15" s="247">
        <v>41238</v>
      </c>
      <c r="I15" s="252">
        <f t="shared" si="1"/>
        <v>-30.256074494398366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</row>
    <row r="16" spans="1:25" ht="18" customHeight="1">
      <c r="A16" s="374"/>
      <c r="B16" s="374"/>
      <c r="C16" s="49" t="s">
        <v>26</v>
      </c>
      <c r="D16" s="50"/>
      <c r="E16" s="51"/>
      <c r="F16" s="82">
        <v>11797</v>
      </c>
      <c r="G16" s="83">
        <f t="shared" si="0"/>
        <v>2.0705572619569987</v>
      </c>
      <c r="H16" s="247">
        <v>11716</v>
      </c>
      <c r="I16" s="252">
        <f t="shared" si="1"/>
        <v>0.691362239672233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</row>
    <row r="17" spans="1:25" ht="18" customHeight="1">
      <c r="A17" s="374"/>
      <c r="B17" s="374"/>
      <c r="C17" s="49" t="s">
        <v>6</v>
      </c>
      <c r="D17" s="50"/>
      <c r="E17" s="51"/>
      <c r="F17" s="82">
        <v>93038</v>
      </c>
      <c r="G17" s="83">
        <f t="shared" si="0"/>
        <v>16.32961825362001</v>
      </c>
      <c r="H17" s="247">
        <v>117108</v>
      </c>
      <c r="I17" s="252">
        <f t="shared" si="1"/>
        <v>-20.5536769477747</v>
      </c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</row>
    <row r="18" spans="1:25" ht="18" customHeight="1">
      <c r="A18" s="374"/>
      <c r="B18" s="374"/>
      <c r="C18" s="49" t="s">
        <v>27</v>
      </c>
      <c r="D18" s="50"/>
      <c r="E18" s="51"/>
      <c r="F18" s="82">
        <v>24571</v>
      </c>
      <c r="G18" s="83">
        <f t="shared" si="0"/>
        <v>4.312593242650285</v>
      </c>
      <c r="H18" s="247">
        <v>23914</v>
      </c>
      <c r="I18" s="252">
        <f t="shared" si="1"/>
        <v>2.747344651668482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</row>
    <row r="19" spans="1:25" ht="18" customHeight="1">
      <c r="A19" s="374"/>
      <c r="B19" s="374"/>
      <c r="C19" s="49" t="s">
        <v>28</v>
      </c>
      <c r="D19" s="50"/>
      <c r="E19" s="51"/>
      <c r="F19" s="82">
        <v>3980</v>
      </c>
      <c r="G19" s="83">
        <f t="shared" si="0"/>
        <v>0.6985519964896885</v>
      </c>
      <c r="H19" s="247">
        <v>7326</v>
      </c>
      <c r="I19" s="252">
        <f t="shared" si="1"/>
        <v>-45.67294567294567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</row>
    <row r="20" spans="1:25" ht="18" customHeight="1">
      <c r="A20" s="374"/>
      <c r="B20" s="374"/>
      <c r="C20" s="49" t="s">
        <v>7</v>
      </c>
      <c r="D20" s="50"/>
      <c r="E20" s="51"/>
      <c r="F20" s="82">
        <v>63467</v>
      </c>
      <c r="G20" s="83">
        <f t="shared" si="0"/>
        <v>11.139447125932426</v>
      </c>
      <c r="H20" s="247">
        <v>55275</v>
      </c>
      <c r="I20" s="252">
        <f t="shared" si="1"/>
        <v>14.820443238353675</v>
      </c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</row>
    <row r="21" spans="1:25" ht="18" customHeight="1">
      <c r="A21" s="374"/>
      <c r="B21" s="374"/>
      <c r="C21" s="54" t="s">
        <v>8</v>
      </c>
      <c r="D21" s="55"/>
      <c r="E21" s="53"/>
      <c r="F21" s="90">
        <v>159235</v>
      </c>
      <c r="G21" s="91">
        <f t="shared" si="0"/>
        <v>27.9482229047828</v>
      </c>
      <c r="H21" s="249">
        <v>141780</v>
      </c>
      <c r="I21" s="254">
        <f t="shared" si="1"/>
        <v>12.311327408661299</v>
      </c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</row>
    <row r="22" spans="1:25" ht="18" customHeight="1">
      <c r="A22" s="374"/>
      <c r="B22" s="375"/>
      <c r="C22" s="56" t="s">
        <v>9</v>
      </c>
      <c r="D22" s="35"/>
      <c r="E22" s="57"/>
      <c r="F22" s="94">
        <f>SUM(F9,F14:F21)</f>
        <v>569750</v>
      </c>
      <c r="G22" s="95">
        <f t="shared" si="0"/>
        <v>100</v>
      </c>
      <c r="H22" s="94">
        <f>SUM(H9,H14:H21)</f>
        <v>577187</v>
      </c>
      <c r="I22" s="255">
        <f t="shared" si="1"/>
        <v>-1.288490558519162</v>
      </c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</row>
    <row r="23" spans="1:25" ht="18" customHeight="1">
      <c r="A23" s="374"/>
      <c r="B23" s="373" t="s">
        <v>82</v>
      </c>
      <c r="C23" s="4" t="s">
        <v>10</v>
      </c>
      <c r="D23" s="5"/>
      <c r="E23" s="21"/>
      <c r="F23" s="74">
        <v>215467</v>
      </c>
      <c r="G23" s="75">
        <f aca="true" t="shared" si="2" ref="G23:G40">F23/$F$40*100</f>
        <v>39.72906344901086</v>
      </c>
      <c r="H23" s="245">
        <v>212877</v>
      </c>
      <c r="I23" s="256">
        <f t="shared" si="1"/>
        <v>1.2166650225247544</v>
      </c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</row>
    <row r="24" spans="1:25" ht="18" customHeight="1">
      <c r="A24" s="374"/>
      <c r="B24" s="374"/>
      <c r="C24" s="8"/>
      <c r="D24" s="10" t="s">
        <v>11</v>
      </c>
      <c r="E24" s="36"/>
      <c r="F24" s="82">
        <v>6430</v>
      </c>
      <c r="G24" s="83">
        <f t="shared" si="2"/>
        <v>1.1856009411053194</v>
      </c>
      <c r="H24" s="247">
        <v>62611</v>
      </c>
      <c r="I24" s="252">
        <f t="shared" si="1"/>
        <v>-89.73023909536663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 spans="1:25" ht="18" customHeight="1">
      <c r="A25" s="374"/>
      <c r="B25" s="374"/>
      <c r="C25" s="8"/>
      <c r="D25" s="10" t="s">
        <v>29</v>
      </c>
      <c r="E25" s="36"/>
      <c r="F25" s="82">
        <v>90769</v>
      </c>
      <c r="G25" s="83">
        <f t="shared" si="2"/>
        <v>16.736518168458588</v>
      </c>
      <c r="H25" s="247">
        <v>85199</v>
      </c>
      <c r="I25" s="252">
        <f t="shared" si="1"/>
        <v>6.537635418256094</v>
      </c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25" ht="18" customHeight="1">
      <c r="A26" s="374"/>
      <c r="B26" s="374"/>
      <c r="C26" s="11"/>
      <c r="D26" s="10" t="s">
        <v>12</v>
      </c>
      <c r="E26" s="36"/>
      <c r="F26" s="82">
        <v>60389</v>
      </c>
      <c r="G26" s="83">
        <f t="shared" si="2"/>
        <v>11.134876396953208</v>
      </c>
      <c r="H26" s="247">
        <v>65067</v>
      </c>
      <c r="I26" s="252">
        <f t="shared" si="1"/>
        <v>-7.18951234880969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</row>
    <row r="27" spans="1:25" ht="18" customHeight="1">
      <c r="A27" s="374"/>
      <c r="B27" s="374"/>
      <c r="C27" s="8" t="s">
        <v>13</v>
      </c>
      <c r="D27" s="13"/>
      <c r="E27" s="23"/>
      <c r="F27" s="74">
        <v>209314</v>
      </c>
      <c r="G27" s="75">
        <f t="shared" si="2"/>
        <v>38.59453738515067</v>
      </c>
      <c r="H27" s="245">
        <v>214771</v>
      </c>
      <c r="I27" s="256">
        <f t="shared" si="1"/>
        <v>-2.540845831141081</v>
      </c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1:25" ht="18" customHeight="1">
      <c r="A28" s="374"/>
      <c r="B28" s="374"/>
      <c r="C28" s="8"/>
      <c r="D28" s="10" t="s">
        <v>14</v>
      </c>
      <c r="E28" s="36"/>
      <c r="F28" s="82">
        <v>59751</v>
      </c>
      <c r="G28" s="83">
        <f t="shared" si="2"/>
        <v>11.017238232034826</v>
      </c>
      <c r="H28" s="247">
        <v>58670</v>
      </c>
      <c r="I28" s="252">
        <f t="shared" si="1"/>
        <v>1.8425089483552037</v>
      </c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1:25" ht="18" customHeight="1">
      <c r="A29" s="374"/>
      <c r="B29" s="374"/>
      <c r="C29" s="8"/>
      <c r="D29" s="10" t="s">
        <v>30</v>
      </c>
      <c r="E29" s="36"/>
      <c r="F29" s="82">
        <v>8604</v>
      </c>
      <c r="G29" s="83">
        <f t="shared" si="2"/>
        <v>1.586455753852281</v>
      </c>
      <c r="H29" s="247">
        <v>8117</v>
      </c>
      <c r="I29" s="252">
        <f t="shared" si="1"/>
        <v>5.999753603548119</v>
      </c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1:25" ht="18" customHeight="1">
      <c r="A30" s="374"/>
      <c r="B30" s="374"/>
      <c r="C30" s="8"/>
      <c r="D30" s="10" t="s">
        <v>31</v>
      </c>
      <c r="E30" s="36"/>
      <c r="F30" s="82">
        <v>47535</v>
      </c>
      <c r="G30" s="83">
        <f t="shared" si="2"/>
        <v>8.76478082977315</v>
      </c>
      <c r="H30" s="247">
        <v>46193</v>
      </c>
      <c r="I30" s="252">
        <f t="shared" si="1"/>
        <v>2.905202086896286</v>
      </c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</row>
    <row r="31" spans="1:25" ht="18" customHeight="1">
      <c r="A31" s="374"/>
      <c r="B31" s="374"/>
      <c r="C31" s="8"/>
      <c r="D31" s="10" t="s">
        <v>32</v>
      </c>
      <c r="E31" s="36"/>
      <c r="F31" s="82">
        <v>27540</v>
      </c>
      <c r="G31" s="83">
        <f t="shared" si="2"/>
        <v>5.077985990363996</v>
      </c>
      <c r="H31" s="247">
        <v>29560</v>
      </c>
      <c r="I31" s="252">
        <f t="shared" si="1"/>
        <v>-6.833558863328825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spans="1:25" ht="18" customHeight="1">
      <c r="A32" s="374"/>
      <c r="B32" s="374"/>
      <c r="C32" s="8"/>
      <c r="D32" s="10" t="s">
        <v>15</v>
      </c>
      <c r="E32" s="36"/>
      <c r="F32" s="82">
        <v>35955</v>
      </c>
      <c r="G32" s="83">
        <f t="shared" si="2"/>
        <v>6.629592820752996</v>
      </c>
      <c r="H32" s="247">
        <v>41381</v>
      </c>
      <c r="I32" s="252">
        <f t="shared" si="1"/>
        <v>-13.112297914501825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</row>
    <row r="33" spans="1:25" ht="18" customHeight="1">
      <c r="A33" s="374"/>
      <c r="B33" s="374"/>
      <c r="C33" s="11"/>
      <c r="D33" s="10" t="s">
        <v>33</v>
      </c>
      <c r="E33" s="36"/>
      <c r="F33" s="82">
        <v>29929</v>
      </c>
      <c r="G33" s="83">
        <f t="shared" si="2"/>
        <v>5.5184837583734225</v>
      </c>
      <c r="H33" s="247">
        <v>30850</v>
      </c>
      <c r="I33" s="252">
        <f t="shared" si="1"/>
        <v>-2.985413290113448</v>
      </c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</row>
    <row r="34" spans="1:25" ht="18" customHeight="1">
      <c r="A34" s="374"/>
      <c r="B34" s="374"/>
      <c r="C34" s="8" t="s">
        <v>16</v>
      </c>
      <c r="D34" s="13"/>
      <c r="E34" s="23"/>
      <c r="F34" s="74">
        <v>117560</v>
      </c>
      <c r="G34" s="75">
        <f t="shared" si="2"/>
        <v>21.67639916583847</v>
      </c>
      <c r="H34" s="245">
        <v>112246</v>
      </c>
      <c r="I34" s="256">
        <f t="shared" si="1"/>
        <v>4.734244427418344</v>
      </c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</row>
    <row r="35" spans="1:25" ht="18" customHeight="1">
      <c r="A35" s="374"/>
      <c r="B35" s="374"/>
      <c r="C35" s="8"/>
      <c r="D35" s="37" t="s">
        <v>17</v>
      </c>
      <c r="E35" s="38"/>
      <c r="F35" s="78">
        <v>110669</v>
      </c>
      <c r="G35" s="79">
        <f t="shared" si="2"/>
        <v>20.405796353216886</v>
      </c>
      <c r="H35" s="246">
        <v>83828</v>
      </c>
      <c r="I35" s="251">
        <f t="shared" si="1"/>
        <v>32.01913441809418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</row>
    <row r="36" spans="1:25" ht="18" customHeight="1">
      <c r="A36" s="374"/>
      <c r="B36" s="374"/>
      <c r="C36" s="8"/>
      <c r="D36" s="39"/>
      <c r="E36" s="145" t="s">
        <v>93</v>
      </c>
      <c r="F36" s="82">
        <v>84182</v>
      </c>
      <c r="G36" s="83">
        <f t="shared" si="2"/>
        <v>15.52196865071975</v>
      </c>
      <c r="H36" s="247">
        <v>64179</v>
      </c>
      <c r="I36" s="252">
        <f t="shared" si="1"/>
        <v>31.167515854095583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</row>
    <row r="37" spans="1:25" ht="18" customHeight="1">
      <c r="A37" s="374"/>
      <c r="B37" s="374"/>
      <c r="C37" s="8"/>
      <c r="D37" s="12"/>
      <c r="E37" s="31" t="s">
        <v>34</v>
      </c>
      <c r="F37" s="82">
        <v>26487</v>
      </c>
      <c r="G37" s="83">
        <f t="shared" si="2"/>
        <v>4.883827702497137</v>
      </c>
      <c r="H37" s="247">
        <v>19649</v>
      </c>
      <c r="I37" s="252">
        <f t="shared" si="1"/>
        <v>34.80075321899334</v>
      </c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</row>
    <row r="38" spans="1:25" ht="18" customHeight="1">
      <c r="A38" s="374"/>
      <c r="B38" s="374"/>
      <c r="C38" s="8"/>
      <c r="D38" s="58" t="s">
        <v>35</v>
      </c>
      <c r="E38" s="51"/>
      <c r="F38" s="82">
        <v>6891</v>
      </c>
      <c r="G38" s="83">
        <f t="shared" si="2"/>
        <v>1.2706028126215794</v>
      </c>
      <c r="H38" s="247">
        <v>28418</v>
      </c>
      <c r="I38" s="252">
        <f t="shared" si="1"/>
        <v>-75.75128439721304</v>
      </c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</row>
    <row r="39" spans="1:25" ht="18" customHeight="1">
      <c r="A39" s="374"/>
      <c r="B39" s="374"/>
      <c r="C39" s="6"/>
      <c r="D39" s="52" t="s">
        <v>36</v>
      </c>
      <c r="E39" s="53"/>
      <c r="F39" s="90">
        <v>0</v>
      </c>
      <c r="G39" s="91">
        <f t="shared" si="2"/>
        <v>0</v>
      </c>
      <c r="H39" s="249">
        <v>0</v>
      </c>
      <c r="I39" s="254" t="e">
        <f t="shared" si="1"/>
        <v>#DIV/0!</v>
      </c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</row>
    <row r="40" spans="1:25" ht="18" customHeight="1">
      <c r="A40" s="375"/>
      <c r="B40" s="375"/>
      <c r="C40" s="6" t="s">
        <v>18</v>
      </c>
      <c r="D40" s="7"/>
      <c r="E40" s="22"/>
      <c r="F40" s="94">
        <f>SUM(F23,F27,F34)</f>
        <v>542341</v>
      </c>
      <c r="G40" s="95">
        <f t="shared" si="2"/>
        <v>100</v>
      </c>
      <c r="H40" s="94">
        <f>SUM(H23,H27,H34)</f>
        <v>539894</v>
      </c>
      <c r="I40" s="255">
        <f t="shared" si="1"/>
        <v>0.45323711691553914</v>
      </c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</row>
    <row r="41" ht="18" customHeight="1">
      <c r="A41" s="143" t="s">
        <v>19</v>
      </c>
    </row>
    <row r="42" ht="18" customHeight="1">
      <c r="A42" s="144" t="s">
        <v>20</v>
      </c>
    </row>
    <row r="52" ht="13.5">
      <c r="Z52" s="13"/>
    </row>
    <row r="53" ht="13.5">
      <c r="Z53" s="13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tabSelected="1" view="pageBreakPreview" zoomScale="85" zoomScaleSheetLayoutView="85" zoomScalePageLayoutView="0" workbookViewId="0" topLeftCell="A1">
      <pane xSplit="4" ySplit="6" topLeftCell="E22" activePane="bottomRight" state="frozen"/>
      <selection pane="topLeft" activeCell="E2" sqref="E2"/>
      <selection pane="topRight" activeCell="E2" sqref="E2"/>
      <selection pane="bottomLeft" activeCell="E2" sqref="E2"/>
      <selection pane="bottomRight" activeCell="I17" sqref="I17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69" t="s">
        <v>0</v>
      </c>
      <c r="B1" s="169"/>
      <c r="C1" s="73" t="s">
        <v>273</v>
      </c>
      <c r="D1" s="170"/>
      <c r="E1" s="170"/>
      <c r="AA1" s="1" t="str">
        <f>C1</f>
        <v>仙台市</v>
      </c>
      <c r="AB1" s="1" t="s">
        <v>124</v>
      </c>
      <c r="AC1" s="1" t="s">
        <v>125</v>
      </c>
      <c r="AD1" s="171" t="s">
        <v>126</v>
      </c>
      <c r="AE1" s="1" t="s">
        <v>127</v>
      </c>
      <c r="AF1" s="1" t="s">
        <v>128</v>
      </c>
      <c r="AG1" s="1" t="s">
        <v>129</v>
      </c>
      <c r="AH1" s="1" t="s">
        <v>130</v>
      </c>
      <c r="AI1" s="1" t="s">
        <v>131</v>
      </c>
      <c r="AJ1" s="1" t="s">
        <v>132</v>
      </c>
      <c r="AK1" s="1" t="s">
        <v>133</v>
      </c>
      <c r="AL1" s="1" t="s">
        <v>134</v>
      </c>
      <c r="AM1" s="1" t="s">
        <v>135</v>
      </c>
      <c r="AN1" s="1" t="s">
        <v>136</v>
      </c>
      <c r="AO1" s="1" t="s">
        <v>137</v>
      </c>
      <c r="AP1" s="1" t="s">
        <v>114</v>
      </c>
      <c r="AQ1" s="1" t="s">
        <v>138</v>
      </c>
      <c r="AR1" s="1" t="s">
        <v>139</v>
      </c>
      <c r="AS1" s="1" t="s">
        <v>140</v>
      </c>
    </row>
    <row r="2" spans="27:45" ht="13.5">
      <c r="AA2" s="1" t="s">
        <v>141</v>
      </c>
      <c r="AB2" s="172">
        <f>I7</f>
        <v>569750</v>
      </c>
      <c r="AC2" s="172">
        <f>I9</f>
        <v>542341</v>
      </c>
      <c r="AD2" s="172">
        <f>I10</f>
        <v>27409</v>
      </c>
      <c r="AE2" s="172">
        <f>I11</f>
        <v>24538</v>
      </c>
      <c r="AF2" s="172">
        <f>I12</f>
        <v>2871</v>
      </c>
      <c r="AG2" s="172">
        <f>I13</f>
        <v>-3074</v>
      </c>
      <c r="AH2" s="1">
        <f>I14</f>
        <v>83</v>
      </c>
      <c r="AI2" s="172">
        <f>I15</f>
        <v>-8098</v>
      </c>
      <c r="AJ2" s="172">
        <f>I25</f>
        <v>263229</v>
      </c>
      <c r="AK2" s="173">
        <f>I26</f>
        <v>0.869</v>
      </c>
      <c r="AL2" s="174">
        <f>I27</f>
        <v>1.2</v>
      </c>
      <c r="AM2" s="174">
        <f>I28</f>
        <v>98.2</v>
      </c>
      <c r="AN2" s="174">
        <f>I29</f>
        <v>58.4</v>
      </c>
      <c r="AO2" s="174">
        <f>I33</f>
        <v>133.2</v>
      </c>
      <c r="AP2" s="172">
        <f>I16</f>
        <v>180909</v>
      </c>
      <c r="AQ2" s="172">
        <f>I17</f>
        <v>161396</v>
      </c>
      <c r="AR2" s="172">
        <f>I18</f>
        <v>775536</v>
      </c>
      <c r="AS2" s="175">
        <f>I21</f>
        <v>3.6139457733417464</v>
      </c>
    </row>
    <row r="3" spans="27:45" ht="13.5">
      <c r="AA3" s="1" t="s">
        <v>142</v>
      </c>
      <c r="AB3" s="172">
        <f>H7</f>
        <v>577187</v>
      </c>
      <c r="AC3" s="172">
        <f>H9</f>
        <v>539894</v>
      </c>
      <c r="AD3" s="172">
        <f>H10</f>
        <v>37293</v>
      </c>
      <c r="AE3" s="172">
        <f>H11</f>
        <v>31348</v>
      </c>
      <c r="AF3" s="172">
        <f>H12</f>
        <v>5945</v>
      </c>
      <c r="AG3" s="172">
        <f>H13</f>
        <v>1553</v>
      </c>
      <c r="AH3" s="1">
        <f>H14</f>
        <v>2449</v>
      </c>
      <c r="AI3" s="172">
        <f>H15</f>
        <v>4039</v>
      </c>
      <c r="AJ3" s="172">
        <f>H25</f>
        <v>232818</v>
      </c>
      <c r="AK3" s="173">
        <f>H26</f>
        <v>0.851</v>
      </c>
      <c r="AL3" s="174">
        <f>H27</f>
        <v>2.6</v>
      </c>
      <c r="AM3" s="174">
        <f>H28</f>
        <v>97.3</v>
      </c>
      <c r="AN3" s="174">
        <f>H29</f>
        <v>54.4</v>
      </c>
      <c r="AO3" s="174">
        <f>H33</f>
        <v>134.6</v>
      </c>
      <c r="AP3" s="172">
        <f>H16</f>
        <v>208244</v>
      </c>
      <c r="AQ3" s="172">
        <f>H17</f>
        <v>174286</v>
      </c>
      <c r="AR3" s="172">
        <f>H18</f>
        <v>761931</v>
      </c>
      <c r="AS3" s="175">
        <f>H21</f>
        <v>3.0163668833724895</v>
      </c>
    </row>
    <row r="4" spans="1:44" ht="13.5">
      <c r="A4" s="19" t="s">
        <v>143</v>
      </c>
      <c r="AP4" s="172"/>
      <c r="AQ4" s="172"/>
      <c r="AR4" s="172"/>
    </row>
    <row r="5" ht="13.5">
      <c r="I5" s="176" t="s">
        <v>144</v>
      </c>
    </row>
    <row r="6" spans="1:9" s="163" customFormat="1" ht="29.25" customHeight="1">
      <c r="A6" s="177" t="s">
        <v>145</v>
      </c>
      <c r="B6" s="178"/>
      <c r="C6" s="178"/>
      <c r="D6" s="179"/>
      <c r="E6" s="154" t="s">
        <v>252</v>
      </c>
      <c r="F6" s="154" t="s">
        <v>253</v>
      </c>
      <c r="G6" s="154" t="s">
        <v>254</v>
      </c>
      <c r="H6" s="154" t="s">
        <v>255</v>
      </c>
      <c r="I6" s="154" t="s">
        <v>262</v>
      </c>
    </row>
    <row r="7" spans="1:9" ht="27" customHeight="1">
      <c r="A7" s="373" t="s">
        <v>146</v>
      </c>
      <c r="B7" s="44" t="s">
        <v>147</v>
      </c>
      <c r="C7" s="45"/>
      <c r="D7" s="97" t="s">
        <v>148</v>
      </c>
      <c r="E7" s="180">
        <v>410827</v>
      </c>
      <c r="F7" s="181">
        <v>591223</v>
      </c>
      <c r="G7" s="181">
        <v>624414</v>
      </c>
      <c r="H7" s="181">
        <v>577187</v>
      </c>
      <c r="I7" s="181">
        <v>569750</v>
      </c>
    </row>
    <row r="8" spans="1:9" ht="27" customHeight="1">
      <c r="A8" s="374"/>
      <c r="B8" s="24"/>
      <c r="C8" s="58" t="s">
        <v>149</v>
      </c>
      <c r="D8" s="98" t="s">
        <v>38</v>
      </c>
      <c r="E8" s="182">
        <v>220648</v>
      </c>
      <c r="F8" s="182">
        <v>270723</v>
      </c>
      <c r="G8" s="182">
        <v>245767</v>
      </c>
      <c r="H8" s="182">
        <v>241341</v>
      </c>
      <c r="I8" s="183">
        <v>209196</v>
      </c>
    </row>
    <row r="9" spans="1:9" ht="27" customHeight="1">
      <c r="A9" s="374"/>
      <c r="B9" s="49" t="s">
        <v>150</v>
      </c>
      <c r="C9" s="50"/>
      <c r="D9" s="99"/>
      <c r="E9" s="184">
        <v>399388</v>
      </c>
      <c r="F9" s="184">
        <v>572186</v>
      </c>
      <c r="G9" s="184">
        <v>598931</v>
      </c>
      <c r="H9" s="184">
        <v>539894</v>
      </c>
      <c r="I9" s="185">
        <v>542341</v>
      </c>
    </row>
    <row r="10" spans="1:9" ht="27" customHeight="1">
      <c r="A10" s="374"/>
      <c r="B10" s="49" t="s">
        <v>151</v>
      </c>
      <c r="C10" s="50"/>
      <c r="D10" s="99"/>
      <c r="E10" s="184">
        <v>11439</v>
      </c>
      <c r="F10" s="184">
        <v>19036</v>
      </c>
      <c r="G10" s="184">
        <v>25483</v>
      </c>
      <c r="H10" s="184">
        <v>37293</v>
      </c>
      <c r="I10" s="185">
        <v>27409</v>
      </c>
    </row>
    <row r="11" spans="1:9" ht="27" customHeight="1">
      <c r="A11" s="374"/>
      <c r="B11" s="49" t="s">
        <v>152</v>
      </c>
      <c r="C11" s="50"/>
      <c r="D11" s="99"/>
      <c r="E11" s="184">
        <v>10191</v>
      </c>
      <c r="F11" s="184">
        <v>17807</v>
      </c>
      <c r="G11" s="184">
        <v>21091</v>
      </c>
      <c r="H11" s="184">
        <v>31348</v>
      </c>
      <c r="I11" s="185">
        <v>24538</v>
      </c>
    </row>
    <row r="12" spans="1:9" ht="27" customHeight="1">
      <c r="A12" s="374"/>
      <c r="B12" s="49" t="s">
        <v>153</v>
      </c>
      <c r="C12" s="50"/>
      <c r="D12" s="99"/>
      <c r="E12" s="184">
        <v>1247</v>
      </c>
      <c r="F12" s="184">
        <v>1229</v>
      </c>
      <c r="G12" s="184">
        <v>4392</v>
      </c>
      <c r="H12" s="184">
        <v>5945</v>
      </c>
      <c r="I12" s="185">
        <v>2871</v>
      </c>
    </row>
    <row r="13" spans="1:9" ht="27" customHeight="1">
      <c r="A13" s="374"/>
      <c r="B13" s="49" t="s">
        <v>154</v>
      </c>
      <c r="C13" s="50"/>
      <c r="D13" s="101"/>
      <c r="E13" s="186">
        <v>460</v>
      </c>
      <c r="F13" s="186">
        <v>-18</v>
      </c>
      <c r="G13" s="186">
        <v>3163</v>
      </c>
      <c r="H13" s="186">
        <v>1553</v>
      </c>
      <c r="I13" s="187">
        <v>-3074</v>
      </c>
    </row>
    <row r="14" spans="1:9" ht="27" customHeight="1">
      <c r="A14" s="374"/>
      <c r="B14" s="105" t="s">
        <v>155</v>
      </c>
      <c r="C14" s="65"/>
      <c r="D14" s="101"/>
      <c r="E14" s="186">
        <v>206</v>
      </c>
      <c r="F14" s="186">
        <v>2347</v>
      </c>
      <c r="G14" s="186">
        <v>116</v>
      </c>
      <c r="H14" s="186">
        <v>2449</v>
      </c>
      <c r="I14" s="187">
        <v>83</v>
      </c>
    </row>
    <row r="15" spans="1:9" ht="27" customHeight="1">
      <c r="A15" s="374"/>
      <c r="B15" s="54" t="s">
        <v>156</v>
      </c>
      <c r="C15" s="55"/>
      <c r="D15" s="188"/>
      <c r="E15" s="189">
        <v>1026</v>
      </c>
      <c r="F15" s="189">
        <v>7433</v>
      </c>
      <c r="G15" s="189">
        <v>3312</v>
      </c>
      <c r="H15" s="189">
        <v>4039</v>
      </c>
      <c r="I15" s="190">
        <v>-8098</v>
      </c>
    </row>
    <row r="16" spans="1:9" ht="27" customHeight="1">
      <c r="A16" s="374"/>
      <c r="B16" s="191" t="s">
        <v>157</v>
      </c>
      <c r="C16" s="192"/>
      <c r="D16" s="193" t="s">
        <v>39</v>
      </c>
      <c r="E16" s="194">
        <v>85393</v>
      </c>
      <c r="F16" s="194">
        <v>155226</v>
      </c>
      <c r="G16" s="194">
        <v>222301</v>
      </c>
      <c r="H16" s="194">
        <v>208244</v>
      </c>
      <c r="I16" s="195">
        <v>180909</v>
      </c>
    </row>
    <row r="17" spans="1:9" ht="27" customHeight="1">
      <c r="A17" s="374"/>
      <c r="B17" s="49" t="s">
        <v>158</v>
      </c>
      <c r="C17" s="50"/>
      <c r="D17" s="98" t="s">
        <v>40</v>
      </c>
      <c r="E17" s="184">
        <v>111354</v>
      </c>
      <c r="F17" s="184">
        <v>127083</v>
      </c>
      <c r="G17" s="184">
        <v>191135</v>
      </c>
      <c r="H17" s="184">
        <v>174286</v>
      </c>
      <c r="I17" s="185">
        <v>161396</v>
      </c>
    </row>
    <row r="18" spans="1:9" ht="27" customHeight="1">
      <c r="A18" s="374"/>
      <c r="B18" s="49" t="s">
        <v>159</v>
      </c>
      <c r="C18" s="50"/>
      <c r="D18" s="98" t="s">
        <v>41</v>
      </c>
      <c r="E18" s="184">
        <v>717197</v>
      </c>
      <c r="F18" s="184">
        <v>735386</v>
      </c>
      <c r="G18" s="184">
        <v>760475</v>
      </c>
      <c r="H18" s="184">
        <v>761931</v>
      </c>
      <c r="I18" s="185">
        <v>775536</v>
      </c>
    </row>
    <row r="19" spans="1:9" ht="27" customHeight="1">
      <c r="A19" s="374"/>
      <c r="B19" s="49" t="s">
        <v>160</v>
      </c>
      <c r="C19" s="50"/>
      <c r="D19" s="98" t="s">
        <v>161</v>
      </c>
      <c r="E19" s="184">
        <f>E17+E18-E16</f>
        <v>743158</v>
      </c>
      <c r="F19" s="184">
        <f>F17+F18-F16</f>
        <v>707243</v>
      </c>
      <c r="G19" s="184">
        <f>G17+G18-G16</f>
        <v>729309</v>
      </c>
      <c r="H19" s="184">
        <f>H17+H18-H16</f>
        <v>727973</v>
      </c>
      <c r="I19" s="184">
        <f>I17+I18-I16</f>
        <v>756023</v>
      </c>
    </row>
    <row r="20" spans="1:9" ht="27" customHeight="1">
      <c r="A20" s="374"/>
      <c r="B20" s="49" t="s">
        <v>162</v>
      </c>
      <c r="C20" s="50"/>
      <c r="D20" s="99" t="s">
        <v>163</v>
      </c>
      <c r="E20" s="196">
        <f>E18/E8</f>
        <v>3.250412421594576</v>
      </c>
      <c r="F20" s="196">
        <f>F18/F8</f>
        <v>2.7163779952202067</v>
      </c>
      <c r="G20" s="196">
        <f>G18/G8</f>
        <v>3.094292561653924</v>
      </c>
      <c r="H20" s="196">
        <f>H18/H8</f>
        <v>3.1570723581985654</v>
      </c>
      <c r="I20" s="196">
        <f>I18/I8</f>
        <v>3.707221935409855</v>
      </c>
    </row>
    <row r="21" spans="1:9" ht="27" customHeight="1">
      <c r="A21" s="374"/>
      <c r="B21" s="49" t="s">
        <v>164</v>
      </c>
      <c r="C21" s="50"/>
      <c r="D21" s="99" t="s">
        <v>165</v>
      </c>
      <c r="E21" s="196">
        <f>E19/E8</f>
        <v>3.3680704107900366</v>
      </c>
      <c r="F21" s="196">
        <f>F19/F8</f>
        <v>2.612423030182142</v>
      </c>
      <c r="G21" s="196">
        <f>G19/G8</f>
        <v>2.967481394979798</v>
      </c>
      <c r="H21" s="196">
        <f>H19/H8</f>
        <v>3.0163668833724895</v>
      </c>
      <c r="I21" s="196">
        <f>I19/I8</f>
        <v>3.6139457733417464</v>
      </c>
    </row>
    <row r="22" spans="1:9" ht="27" customHeight="1">
      <c r="A22" s="374"/>
      <c r="B22" s="49" t="s">
        <v>166</v>
      </c>
      <c r="C22" s="50"/>
      <c r="D22" s="99" t="s">
        <v>167</v>
      </c>
      <c r="E22" s="184">
        <f>E18/E24*1000000</f>
        <v>685665.9649364331</v>
      </c>
      <c r="F22" s="184">
        <f>F18/F24*1000000</f>
        <v>703055.2990192985</v>
      </c>
      <c r="G22" s="184">
        <f>G18/G24*1000000</f>
        <v>727041.2797112007</v>
      </c>
      <c r="H22" s="184">
        <f>H18/H24*1000000</f>
        <v>728433.2677492815</v>
      </c>
      <c r="I22" s="184">
        <f>I18/I24*1000000</f>
        <v>741440.1339979693</v>
      </c>
    </row>
    <row r="23" spans="1:9" ht="27" customHeight="1">
      <c r="A23" s="374"/>
      <c r="B23" s="49" t="s">
        <v>168</v>
      </c>
      <c r="C23" s="50"/>
      <c r="D23" s="99" t="s">
        <v>169</v>
      </c>
      <c r="E23" s="184">
        <f>E19/E24*1000000</f>
        <v>710485.6087939992</v>
      </c>
      <c r="F23" s="184">
        <f>F19/F24*1000000</f>
        <v>676149.5851760922</v>
      </c>
      <c r="G23" s="184">
        <f>G19/G24*1000000</f>
        <v>697245.4698246439</v>
      </c>
      <c r="H23" s="184">
        <f>H19/H24*1000000</f>
        <v>695968.2060754158</v>
      </c>
      <c r="I23" s="184">
        <f>I19/I24*1000000</f>
        <v>722785.0085947614</v>
      </c>
    </row>
    <row r="24" spans="1:9" ht="27" customHeight="1">
      <c r="A24" s="374"/>
      <c r="B24" s="197" t="s">
        <v>170</v>
      </c>
      <c r="C24" s="198"/>
      <c r="D24" s="199" t="s">
        <v>171</v>
      </c>
      <c r="E24" s="189">
        <v>1045986</v>
      </c>
      <c r="F24" s="189">
        <f>E24</f>
        <v>1045986</v>
      </c>
      <c r="G24" s="189">
        <v>1045986</v>
      </c>
      <c r="H24" s="189">
        <f>G24</f>
        <v>1045986</v>
      </c>
      <c r="I24" s="190">
        <f>H24</f>
        <v>1045986</v>
      </c>
    </row>
    <row r="25" spans="1:9" ht="27" customHeight="1">
      <c r="A25" s="374"/>
      <c r="B25" s="11" t="s">
        <v>172</v>
      </c>
      <c r="C25" s="200"/>
      <c r="D25" s="201"/>
      <c r="E25" s="182">
        <v>228316</v>
      </c>
      <c r="F25" s="182">
        <v>231146</v>
      </c>
      <c r="G25" s="182">
        <v>228928</v>
      </c>
      <c r="H25" s="182">
        <v>232818</v>
      </c>
      <c r="I25" s="202">
        <v>263229</v>
      </c>
    </row>
    <row r="26" spans="1:9" ht="27" customHeight="1">
      <c r="A26" s="374"/>
      <c r="B26" s="203" t="s">
        <v>173</v>
      </c>
      <c r="C26" s="204"/>
      <c r="D26" s="205"/>
      <c r="E26" s="206">
        <v>0.858</v>
      </c>
      <c r="F26" s="206">
        <v>0.852</v>
      </c>
      <c r="G26" s="206">
        <v>0.843</v>
      </c>
      <c r="H26" s="206">
        <v>0.851</v>
      </c>
      <c r="I26" s="207">
        <v>0.869</v>
      </c>
    </row>
    <row r="27" spans="1:9" ht="27" customHeight="1">
      <c r="A27" s="374"/>
      <c r="B27" s="203" t="s">
        <v>174</v>
      </c>
      <c r="C27" s="204"/>
      <c r="D27" s="205"/>
      <c r="E27" s="208">
        <v>0.5</v>
      </c>
      <c r="F27" s="208">
        <v>0.5</v>
      </c>
      <c r="G27" s="208">
        <v>1.9</v>
      </c>
      <c r="H27" s="208">
        <v>2.6</v>
      </c>
      <c r="I27" s="209">
        <v>1.2</v>
      </c>
    </row>
    <row r="28" spans="1:9" ht="27" customHeight="1">
      <c r="A28" s="374"/>
      <c r="B28" s="203" t="s">
        <v>175</v>
      </c>
      <c r="C28" s="204"/>
      <c r="D28" s="205"/>
      <c r="E28" s="208">
        <v>95.4</v>
      </c>
      <c r="F28" s="208">
        <v>101.6</v>
      </c>
      <c r="G28" s="208">
        <v>96.5</v>
      </c>
      <c r="H28" s="208">
        <v>97.3</v>
      </c>
      <c r="I28" s="209">
        <v>98.2</v>
      </c>
    </row>
    <row r="29" spans="1:9" ht="27" customHeight="1">
      <c r="A29" s="374"/>
      <c r="B29" s="210" t="s">
        <v>176</v>
      </c>
      <c r="C29" s="211"/>
      <c r="D29" s="212"/>
      <c r="E29" s="213">
        <v>55.8</v>
      </c>
      <c r="F29" s="213">
        <v>39.6</v>
      </c>
      <c r="G29" s="213">
        <v>42.7</v>
      </c>
      <c r="H29" s="213">
        <v>54.4</v>
      </c>
      <c r="I29" s="214">
        <v>58.4</v>
      </c>
    </row>
    <row r="30" spans="1:9" ht="27" customHeight="1">
      <c r="A30" s="374"/>
      <c r="B30" s="373" t="s">
        <v>177</v>
      </c>
      <c r="C30" s="18" t="s">
        <v>178</v>
      </c>
      <c r="D30" s="215"/>
      <c r="E30" s="216">
        <v>0</v>
      </c>
      <c r="F30" s="216">
        <v>0</v>
      </c>
      <c r="G30" s="216">
        <v>0</v>
      </c>
      <c r="H30" s="216">
        <v>0</v>
      </c>
      <c r="I30" s="217">
        <v>0</v>
      </c>
    </row>
    <row r="31" spans="1:9" ht="27" customHeight="1">
      <c r="A31" s="374"/>
      <c r="B31" s="374"/>
      <c r="C31" s="203" t="s">
        <v>179</v>
      </c>
      <c r="D31" s="205"/>
      <c r="E31" s="208">
        <v>0</v>
      </c>
      <c r="F31" s="208">
        <v>0</v>
      </c>
      <c r="G31" s="208">
        <v>0</v>
      </c>
      <c r="H31" s="208">
        <v>0</v>
      </c>
      <c r="I31" s="209">
        <v>0</v>
      </c>
    </row>
    <row r="32" spans="1:9" ht="27" customHeight="1">
      <c r="A32" s="374"/>
      <c r="B32" s="374"/>
      <c r="C32" s="203" t="s">
        <v>180</v>
      </c>
      <c r="D32" s="205"/>
      <c r="E32" s="208">
        <v>11.9</v>
      </c>
      <c r="F32" s="208">
        <v>11.6</v>
      </c>
      <c r="G32" s="208">
        <v>11.3</v>
      </c>
      <c r="H32" s="208">
        <v>11.3</v>
      </c>
      <c r="I32" s="209">
        <v>10.8</v>
      </c>
    </row>
    <row r="33" spans="1:9" ht="27" customHeight="1">
      <c r="A33" s="375"/>
      <c r="B33" s="375"/>
      <c r="C33" s="210" t="s">
        <v>181</v>
      </c>
      <c r="D33" s="212"/>
      <c r="E33" s="213">
        <v>115.2</v>
      </c>
      <c r="F33" s="213">
        <v>147.8</v>
      </c>
      <c r="G33" s="213">
        <v>141.2</v>
      </c>
      <c r="H33" s="213">
        <v>134.6</v>
      </c>
      <c r="I33" s="218">
        <v>133.2</v>
      </c>
    </row>
    <row r="34" spans="1:9" ht="27" customHeight="1">
      <c r="A34" s="1" t="s">
        <v>266</v>
      </c>
      <c r="B34" s="13"/>
      <c r="C34" s="13"/>
      <c r="D34" s="13"/>
      <c r="E34" s="219"/>
      <c r="F34" s="219"/>
      <c r="G34" s="219"/>
      <c r="H34" s="219"/>
      <c r="I34" s="220"/>
    </row>
    <row r="35" ht="27" customHeight="1">
      <c r="A35" s="25" t="s">
        <v>182</v>
      </c>
    </row>
    <row r="36" ht="13.5">
      <c r="A36" s="22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I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3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67" t="s">
        <v>0</v>
      </c>
      <c r="B1" s="40"/>
      <c r="C1" s="40"/>
      <c r="D1" s="100" t="s">
        <v>273</v>
      </c>
      <c r="E1" s="41"/>
      <c r="F1" s="41"/>
      <c r="G1" s="41"/>
    </row>
    <row r="2" ht="15" customHeight="1"/>
    <row r="3" spans="1:4" ht="15" customHeight="1">
      <c r="A3" s="42" t="s">
        <v>183</v>
      </c>
      <c r="B3" s="42"/>
      <c r="C3" s="42"/>
      <c r="D3" s="42"/>
    </row>
    <row r="4" spans="1:4" ht="15" customHeight="1">
      <c r="A4" s="42"/>
      <c r="B4" s="42"/>
      <c r="C4" s="42"/>
      <c r="D4" s="42"/>
    </row>
    <row r="5" spans="1:15" ht="15.75" customHeight="1">
      <c r="A5" s="35" t="s">
        <v>263</v>
      </c>
      <c r="B5" s="35"/>
      <c r="C5" s="35"/>
      <c r="D5" s="35"/>
      <c r="K5" s="43"/>
      <c r="O5" s="43" t="s">
        <v>44</v>
      </c>
    </row>
    <row r="6" spans="1:17" ht="15.75" customHeight="1">
      <c r="A6" s="417" t="s">
        <v>45</v>
      </c>
      <c r="B6" s="418"/>
      <c r="C6" s="418"/>
      <c r="D6" s="418"/>
      <c r="E6" s="419"/>
      <c r="F6" s="382" t="s">
        <v>274</v>
      </c>
      <c r="G6" s="383"/>
      <c r="H6" s="382" t="s">
        <v>275</v>
      </c>
      <c r="I6" s="383"/>
      <c r="J6" s="382" t="s">
        <v>276</v>
      </c>
      <c r="K6" s="383"/>
      <c r="L6" s="382" t="s">
        <v>277</v>
      </c>
      <c r="M6" s="383"/>
      <c r="N6" s="382" t="s">
        <v>278</v>
      </c>
      <c r="O6" s="383"/>
      <c r="P6" s="382" t="s">
        <v>279</v>
      </c>
      <c r="Q6" s="383"/>
    </row>
    <row r="7" spans="1:17" ht="15.75" customHeight="1">
      <c r="A7" s="420"/>
      <c r="B7" s="421"/>
      <c r="C7" s="421"/>
      <c r="D7" s="421"/>
      <c r="E7" s="422"/>
      <c r="F7" s="162" t="s">
        <v>264</v>
      </c>
      <c r="G7" s="48" t="s">
        <v>1</v>
      </c>
      <c r="H7" s="162" t="s">
        <v>264</v>
      </c>
      <c r="I7" s="48" t="s">
        <v>1</v>
      </c>
      <c r="J7" s="162" t="s">
        <v>264</v>
      </c>
      <c r="K7" s="48" t="s">
        <v>1</v>
      </c>
      <c r="L7" s="162" t="s">
        <v>264</v>
      </c>
      <c r="M7" s="48" t="s">
        <v>1</v>
      </c>
      <c r="N7" s="162" t="s">
        <v>264</v>
      </c>
      <c r="O7" s="48" t="s">
        <v>1</v>
      </c>
      <c r="P7" s="162" t="s">
        <v>264</v>
      </c>
      <c r="Q7" s="222" t="s">
        <v>1</v>
      </c>
    </row>
    <row r="8" spans="1:25" s="236" customFormat="1" ht="15.75" customHeight="1">
      <c r="A8" s="394" t="s">
        <v>84</v>
      </c>
      <c r="B8" s="296" t="s">
        <v>46</v>
      </c>
      <c r="C8" s="297"/>
      <c r="D8" s="297"/>
      <c r="E8" s="298" t="s">
        <v>37</v>
      </c>
      <c r="F8" s="299">
        <v>34309</v>
      </c>
      <c r="G8" s="300">
        <v>25395</v>
      </c>
      <c r="H8" s="299">
        <v>10395</v>
      </c>
      <c r="I8" s="301">
        <v>10187</v>
      </c>
      <c r="J8" s="299">
        <v>16507</v>
      </c>
      <c r="K8" s="302">
        <v>15577</v>
      </c>
      <c r="L8" s="303">
        <v>27885</v>
      </c>
      <c r="M8" s="354">
        <v>26657</v>
      </c>
      <c r="N8" s="299">
        <v>43865</v>
      </c>
      <c r="O8" s="302">
        <v>40732</v>
      </c>
      <c r="P8" s="299">
        <v>14557</v>
      </c>
      <c r="Q8" s="302">
        <v>13056</v>
      </c>
      <c r="R8" s="304"/>
      <c r="S8" s="304"/>
      <c r="T8" s="304"/>
      <c r="U8" s="304"/>
      <c r="V8" s="304"/>
      <c r="W8" s="304"/>
      <c r="X8" s="304"/>
      <c r="Y8" s="304"/>
    </row>
    <row r="9" spans="1:25" s="236" customFormat="1" ht="15.75" customHeight="1">
      <c r="A9" s="395"/>
      <c r="B9" s="305"/>
      <c r="C9" s="306" t="s">
        <v>47</v>
      </c>
      <c r="D9" s="233"/>
      <c r="E9" s="307" t="s">
        <v>38</v>
      </c>
      <c r="F9" s="282">
        <v>33740</v>
      </c>
      <c r="G9" s="293">
        <v>24654</v>
      </c>
      <c r="H9" s="282">
        <v>10395</v>
      </c>
      <c r="I9" s="283">
        <v>10186</v>
      </c>
      <c r="J9" s="282">
        <v>16507</v>
      </c>
      <c r="K9" s="308">
        <v>15577</v>
      </c>
      <c r="L9" s="234">
        <v>27840</v>
      </c>
      <c r="M9" s="355">
        <v>26643</v>
      </c>
      <c r="N9" s="282">
        <v>42816</v>
      </c>
      <c r="O9" s="308">
        <v>40702</v>
      </c>
      <c r="P9" s="282">
        <v>13563</v>
      </c>
      <c r="Q9" s="308">
        <v>13055</v>
      </c>
      <c r="R9" s="304"/>
      <c r="S9" s="304"/>
      <c r="T9" s="304"/>
      <c r="U9" s="304"/>
      <c r="V9" s="304"/>
      <c r="W9" s="304"/>
      <c r="X9" s="304"/>
      <c r="Y9" s="304"/>
    </row>
    <row r="10" spans="1:25" s="236" customFormat="1" ht="15.75" customHeight="1">
      <c r="A10" s="395"/>
      <c r="B10" s="309"/>
      <c r="C10" s="306" t="s">
        <v>48</v>
      </c>
      <c r="D10" s="233"/>
      <c r="E10" s="307" t="s">
        <v>39</v>
      </c>
      <c r="F10" s="282">
        <v>569</v>
      </c>
      <c r="G10" s="293">
        <v>741</v>
      </c>
      <c r="H10" s="282">
        <v>0</v>
      </c>
      <c r="I10" s="283">
        <v>0.042</v>
      </c>
      <c r="J10" s="310">
        <v>0.052</v>
      </c>
      <c r="K10" s="311">
        <v>0.019644</v>
      </c>
      <c r="L10" s="234">
        <v>45</v>
      </c>
      <c r="M10" s="355">
        <v>14</v>
      </c>
      <c r="N10" s="282">
        <v>1049</v>
      </c>
      <c r="O10" s="308">
        <v>30</v>
      </c>
      <c r="P10" s="282">
        <v>994</v>
      </c>
      <c r="Q10" s="308">
        <v>1</v>
      </c>
      <c r="R10" s="304"/>
      <c r="S10" s="304"/>
      <c r="T10" s="304"/>
      <c r="U10" s="304"/>
      <c r="V10" s="304"/>
      <c r="W10" s="304"/>
      <c r="X10" s="304"/>
      <c r="Y10" s="304"/>
    </row>
    <row r="11" spans="1:25" s="236" customFormat="1" ht="15.75" customHeight="1">
      <c r="A11" s="395"/>
      <c r="B11" s="312" t="s">
        <v>49</v>
      </c>
      <c r="C11" s="313"/>
      <c r="D11" s="313"/>
      <c r="E11" s="314" t="s">
        <v>40</v>
      </c>
      <c r="F11" s="315">
        <v>31922</v>
      </c>
      <c r="G11" s="316">
        <v>23358</v>
      </c>
      <c r="H11" s="315">
        <v>10844</v>
      </c>
      <c r="I11" s="317">
        <v>10414</v>
      </c>
      <c r="J11" s="315">
        <v>13197</v>
      </c>
      <c r="K11" s="318">
        <v>11214</v>
      </c>
      <c r="L11" s="319">
        <v>28715</v>
      </c>
      <c r="M11" s="355">
        <v>24520</v>
      </c>
      <c r="N11" s="315">
        <v>42461</v>
      </c>
      <c r="O11" s="318">
        <v>41777</v>
      </c>
      <c r="P11" s="315">
        <v>18294</v>
      </c>
      <c r="Q11" s="318">
        <v>13039</v>
      </c>
      <c r="R11" s="304"/>
      <c r="S11" s="304"/>
      <c r="T11" s="304"/>
      <c r="U11" s="304"/>
      <c r="V11" s="304"/>
      <c r="W11" s="304"/>
      <c r="X11" s="304"/>
      <c r="Y11" s="304"/>
    </row>
    <row r="12" spans="1:25" s="236" customFormat="1" ht="15.75" customHeight="1">
      <c r="A12" s="395"/>
      <c r="B12" s="320"/>
      <c r="C12" s="306" t="s">
        <v>50</v>
      </c>
      <c r="D12" s="233"/>
      <c r="E12" s="307" t="s">
        <v>41</v>
      </c>
      <c r="F12" s="282">
        <v>30489</v>
      </c>
      <c r="G12" s="293">
        <v>21616</v>
      </c>
      <c r="H12" s="315">
        <f>11429+266+50</f>
        <v>11745</v>
      </c>
      <c r="I12" s="283">
        <v>10380</v>
      </c>
      <c r="J12" s="315">
        <v>13037</v>
      </c>
      <c r="K12" s="308">
        <v>11214</v>
      </c>
      <c r="L12" s="234">
        <v>24579</v>
      </c>
      <c r="M12" s="355">
        <v>24478</v>
      </c>
      <c r="N12" s="282">
        <v>42042</v>
      </c>
      <c r="O12" s="308">
        <v>41641</v>
      </c>
      <c r="P12" s="282">
        <v>14109</v>
      </c>
      <c r="Q12" s="308">
        <v>12897</v>
      </c>
      <c r="R12" s="304"/>
      <c r="S12" s="304"/>
      <c r="T12" s="304"/>
      <c r="U12" s="304"/>
      <c r="V12" s="304"/>
      <c r="W12" s="304"/>
      <c r="X12" s="304"/>
      <c r="Y12" s="304"/>
    </row>
    <row r="13" spans="1:25" s="236" customFormat="1" ht="15.75" customHeight="1">
      <c r="A13" s="395"/>
      <c r="B13" s="305"/>
      <c r="C13" s="321" t="s">
        <v>51</v>
      </c>
      <c r="D13" s="322"/>
      <c r="E13" s="323" t="s">
        <v>42</v>
      </c>
      <c r="F13" s="326">
        <v>1433</v>
      </c>
      <c r="G13" s="356">
        <v>1742</v>
      </c>
      <c r="H13" s="310">
        <v>279</v>
      </c>
      <c r="I13" s="311">
        <v>34</v>
      </c>
      <c r="J13" s="310">
        <v>160</v>
      </c>
      <c r="K13" s="311">
        <v>0</v>
      </c>
      <c r="L13" s="324">
        <v>4136</v>
      </c>
      <c r="M13" s="355">
        <v>42</v>
      </c>
      <c r="N13" s="326">
        <v>419</v>
      </c>
      <c r="O13" s="327">
        <v>136</v>
      </c>
      <c r="P13" s="326">
        <v>4185</v>
      </c>
      <c r="Q13" s="327">
        <v>142</v>
      </c>
      <c r="R13" s="304"/>
      <c r="S13" s="304"/>
      <c r="T13" s="304"/>
      <c r="U13" s="304"/>
      <c r="V13" s="304"/>
      <c r="W13" s="304"/>
      <c r="X13" s="304"/>
      <c r="Y13" s="304"/>
    </row>
    <row r="14" spans="1:25" s="236" customFormat="1" ht="15.75" customHeight="1">
      <c r="A14" s="395"/>
      <c r="B14" s="232" t="s">
        <v>52</v>
      </c>
      <c r="C14" s="233"/>
      <c r="D14" s="233"/>
      <c r="E14" s="307" t="s">
        <v>280</v>
      </c>
      <c r="F14" s="234">
        <f>F9-F12</f>
        <v>3251</v>
      </c>
      <c r="G14" s="235">
        <f>G9-G12</f>
        <v>3038</v>
      </c>
      <c r="H14" s="234">
        <f aca="true" t="shared" si="0" ref="H14:O15">H9-H12</f>
        <v>-1350</v>
      </c>
      <c r="I14" s="235">
        <f t="shared" si="0"/>
        <v>-194</v>
      </c>
      <c r="J14" s="234">
        <f t="shared" si="0"/>
        <v>3470</v>
      </c>
      <c r="K14" s="235">
        <f t="shared" si="0"/>
        <v>4363</v>
      </c>
      <c r="L14" s="234">
        <f t="shared" si="0"/>
        <v>3261</v>
      </c>
      <c r="M14" s="355">
        <f t="shared" si="0"/>
        <v>2165</v>
      </c>
      <c r="N14" s="234">
        <f t="shared" si="0"/>
        <v>774</v>
      </c>
      <c r="O14" s="235">
        <f t="shared" si="0"/>
        <v>-939</v>
      </c>
      <c r="P14" s="234">
        <f>P9-P12</f>
        <v>-546</v>
      </c>
      <c r="Q14" s="235">
        <f>Q9-Q12</f>
        <v>158</v>
      </c>
      <c r="R14" s="304"/>
      <c r="S14" s="304"/>
      <c r="T14" s="304"/>
      <c r="U14" s="304"/>
      <c r="V14" s="304"/>
      <c r="W14" s="304"/>
      <c r="X14" s="304"/>
      <c r="Y14" s="304"/>
    </row>
    <row r="15" spans="1:25" s="236" customFormat="1" ht="15.75" customHeight="1">
      <c r="A15" s="395"/>
      <c r="B15" s="232" t="s">
        <v>53</v>
      </c>
      <c r="C15" s="233"/>
      <c r="D15" s="233"/>
      <c r="E15" s="307" t="s">
        <v>281</v>
      </c>
      <c r="F15" s="234">
        <f>F10-F13</f>
        <v>-864</v>
      </c>
      <c r="G15" s="235">
        <f>G10-G13</f>
        <v>-1001</v>
      </c>
      <c r="H15" s="234">
        <f t="shared" si="0"/>
        <v>-279</v>
      </c>
      <c r="I15" s="235">
        <f t="shared" si="0"/>
        <v>-33.958</v>
      </c>
      <c r="J15" s="234">
        <f t="shared" si="0"/>
        <v>-159.948</v>
      </c>
      <c r="K15" s="235">
        <f t="shared" si="0"/>
        <v>0.019644</v>
      </c>
      <c r="L15" s="234">
        <f t="shared" si="0"/>
        <v>-4091</v>
      </c>
      <c r="M15" s="355">
        <f t="shared" si="0"/>
        <v>-28</v>
      </c>
      <c r="N15" s="234">
        <f t="shared" si="0"/>
        <v>630</v>
      </c>
      <c r="O15" s="235">
        <f t="shared" si="0"/>
        <v>-106</v>
      </c>
      <c r="P15" s="234">
        <f>P10-P13</f>
        <v>-3191</v>
      </c>
      <c r="Q15" s="235">
        <f>Q10-Q13</f>
        <v>-141</v>
      </c>
      <c r="R15" s="304"/>
      <c r="S15" s="304"/>
      <c r="T15" s="304"/>
      <c r="U15" s="304"/>
      <c r="V15" s="304"/>
      <c r="W15" s="304"/>
      <c r="X15" s="304"/>
      <c r="Y15" s="304"/>
    </row>
    <row r="16" spans="1:25" s="236" customFormat="1" ht="15.75" customHeight="1">
      <c r="A16" s="395"/>
      <c r="B16" s="232" t="s">
        <v>54</v>
      </c>
      <c r="C16" s="233"/>
      <c r="D16" s="233"/>
      <c r="E16" s="307" t="s">
        <v>282</v>
      </c>
      <c r="F16" s="234">
        <f>F8-F11</f>
        <v>2387</v>
      </c>
      <c r="G16" s="235">
        <f>G8-G11</f>
        <v>2037</v>
      </c>
      <c r="H16" s="234">
        <f aca="true" t="shared" si="1" ref="H16:O16">H8-H11</f>
        <v>-449</v>
      </c>
      <c r="I16" s="235">
        <f t="shared" si="1"/>
        <v>-227</v>
      </c>
      <c r="J16" s="234">
        <f t="shared" si="1"/>
        <v>3310</v>
      </c>
      <c r="K16" s="235">
        <f t="shared" si="1"/>
        <v>4363</v>
      </c>
      <c r="L16" s="234">
        <f t="shared" si="1"/>
        <v>-830</v>
      </c>
      <c r="M16" s="355">
        <f t="shared" si="1"/>
        <v>2137</v>
      </c>
      <c r="N16" s="234">
        <f t="shared" si="1"/>
        <v>1404</v>
      </c>
      <c r="O16" s="235">
        <f t="shared" si="1"/>
        <v>-1045</v>
      </c>
      <c r="P16" s="234">
        <f>P8-P11</f>
        <v>-3737</v>
      </c>
      <c r="Q16" s="235">
        <f>Q8-Q11</f>
        <v>17</v>
      </c>
      <c r="R16" s="304"/>
      <c r="S16" s="304"/>
      <c r="T16" s="304"/>
      <c r="U16" s="304"/>
      <c r="V16" s="304"/>
      <c r="W16" s="304"/>
      <c r="X16" s="304"/>
      <c r="Y16" s="304"/>
    </row>
    <row r="17" spans="1:25" s="236" customFormat="1" ht="15.75" customHeight="1">
      <c r="A17" s="395"/>
      <c r="B17" s="232" t="s">
        <v>55</v>
      </c>
      <c r="C17" s="233"/>
      <c r="D17" s="233"/>
      <c r="E17" s="328"/>
      <c r="F17" s="357">
        <v>619</v>
      </c>
      <c r="G17" s="358">
        <v>3006</v>
      </c>
      <c r="H17" s="310">
        <v>6249</v>
      </c>
      <c r="I17" s="311">
        <v>5800</v>
      </c>
      <c r="J17" s="282">
        <v>89572</v>
      </c>
      <c r="K17" s="308">
        <v>93296</v>
      </c>
      <c r="L17" s="359" t="s">
        <v>284</v>
      </c>
      <c r="M17" s="360" t="s">
        <v>284</v>
      </c>
      <c r="N17" s="310">
        <v>21199</v>
      </c>
      <c r="O17" s="331">
        <v>27927</v>
      </c>
      <c r="P17" s="310">
        <v>6896</v>
      </c>
      <c r="Q17" s="331">
        <v>3278</v>
      </c>
      <c r="R17" s="304"/>
      <c r="S17" s="304"/>
      <c r="T17" s="304"/>
      <c r="U17" s="304"/>
      <c r="V17" s="304"/>
      <c r="W17" s="304"/>
      <c r="X17" s="304"/>
      <c r="Y17" s="304"/>
    </row>
    <row r="18" spans="1:25" s="236" customFormat="1" ht="15.75" customHeight="1">
      <c r="A18" s="396"/>
      <c r="B18" s="332" t="s">
        <v>56</v>
      </c>
      <c r="C18" s="333"/>
      <c r="D18" s="333"/>
      <c r="E18" s="334"/>
      <c r="F18" s="335">
        <v>0</v>
      </c>
      <c r="G18" s="336">
        <v>0</v>
      </c>
      <c r="H18" s="337">
        <v>-275</v>
      </c>
      <c r="I18" s="338">
        <v>-4</v>
      </c>
      <c r="J18" s="337">
        <v>-1540</v>
      </c>
      <c r="K18" s="338">
        <v>-1350</v>
      </c>
      <c r="L18" s="335" t="s">
        <v>284</v>
      </c>
      <c r="M18" s="361" t="s">
        <v>284</v>
      </c>
      <c r="N18" s="337"/>
      <c r="O18" s="339"/>
      <c r="P18" s="337">
        <v>0</v>
      </c>
      <c r="Q18" s="339">
        <v>0</v>
      </c>
      <c r="R18" s="304"/>
      <c r="S18" s="304"/>
      <c r="T18" s="304"/>
      <c r="U18" s="304"/>
      <c r="V18" s="304"/>
      <c r="W18" s="304"/>
      <c r="X18" s="304"/>
      <c r="Y18" s="304"/>
    </row>
    <row r="19" spans="1:25" s="236" customFormat="1" ht="15.75" customHeight="1">
      <c r="A19" s="395" t="s">
        <v>85</v>
      </c>
      <c r="B19" s="312" t="s">
        <v>57</v>
      </c>
      <c r="C19" s="340"/>
      <c r="D19" s="340"/>
      <c r="E19" s="341"/>
      <c r="F19" s="342">
        <v>31662</v>
      </c>
      <c r="G19" s="343">
        <v>39003</v>
      </c>
      <c r="H19" s="344">
        <v>1403</v>
      </c>
      <c r="I19" s="345">
        <v>1267</v>
      </c>
      <c r="J19" s="344">
        <v>36831</v>
      </c>
      <c r="K19" s="346">
        <v>40156</v>
      </c>
      <c r="L19" s="342">
        <v>4155</v>
      </c>
      <c r="M19" s="344">
        <v>6936</v>
      </c>
      <c r="N19" s="344">
        <v>3065</v>
      </c>
      <c r="O19" s="346">
        <v>2568</v>
      </c>
      <c r="P19" s="344">
        <v>13692</v>
      </c>
      <c r="Q19" s="346">
        <v>7530</v>
      </c>
      <c r="R19" s="304"/>
      <c r="S19" s="304"/>
      <c r="T19" s="304"/>
      <c r="U19" s="304"/>
      <c r="V19" s="304"/>
      <c r="W19" s="304"/>
      <c r="X19" s="304"/>
      <c r="Y19" s="304"/>
    </row>
    <row r="20" spans="1:25" s="236" customFormat="1" ht="15.75" customHeight="1">
      <c r="A20" s="395"/>
      <c r="B20" s="347"/>
      <c r="C20" s="306" t="s">
        <v>58</v>
      </c>
      <c r="D20" s="233"/>
      <c r="E20" s="307"/>
      <c r="F20" s="234">
        <v>11808</v>
      </c>
      <c r="G20" s="235">
        <v>23635</v>
      </c>
      <c r="H20" s="282">
        <v>899</v>
      </c>
      <c r="I20" s="283">
        <v>786</v>
      </c>
      <c r="J20" s="282">
        <v>10684</v>
      </c>
      <c r="K20" s="311">
        <v>11200</v>
      </c>
      <c r="L20" s="234">
        <v>3020</v>
      </c>
      <c r="M20" s="282">
        <v>5731</v>
      </c>
      <c r="N20" s="282">
        <v>2581</v>
      </c>
      <c r="O20" s="308">
        <v>2092</v>
      </c>
      <c r="P20" s="282">
        <v>12610</v>
      </c>
      <c r="Q20" s="308">
        <v>6857</v>
      </c>
      <c r="R20" s="304"/>
      <c r="S20" s="304"/>
      <c r="T20" s="304"/>
      <c r="U20" s="304"/>
      <c r="V20" s="304"/>
      <c r="W20" s="304"/>
      <c r="X20" s="304"/>
      <c r="Y20" s="304"/>
    </row>
    <row r="21" spans="1:25" s="236" customFormat="1" ht="15.75" customHeight="1">
      <c r="A21" s="395"/>
      <c r="B21" s="348" t="s">
        <v>59</v>
      </c>
      <c r="C21" s="313"/>
      <c r="D21" s="313"/>
      <c r="E21" s="314" t="s">
        <v>285</v>
      </c>
      <c r="F21" s="319">
        <v>31660</v>
      </c>
      <c r="G21" s="349">
        <v>38734</v>
      </c>
      <c r="H21" s="315">
        <v>1403</v>
      </c>
      <c r="I21" s="317">
        <v>1267</v>
      </c>
      <c r="J21" s="315">
        <v>36831</v>
      </c>
      <c r="K21" s="318">
        <v>40156</v>
      </c>
      <c r="L21" s="319">
        <v>4155</v>
      </c>
      <c r="M21" s="315">
        <v>6936</v>
      </c>
      <c r="N21" s="315">
        <v>3065</v>
      </c>
      <c r="O21" s="318">
        <v>2568</v>
      </c>
      <c r="P21" s="315">
        <v>13692</v>
      </c>
      <c r="Q21" s="318">
        <v>7530</v>
      </c>
      <c r="R21" s="304"/>
      <c r="S21" s="304"/>
      <c r="T21" s="304"/>
      <c r="U21" s="304"/>
      <c r="V21" s="304"/>
      <c r="W21" s="304"/>
      <c r="X21" s="304"/>
      <c r="Y21" s="304"/>
    </row>
    <row r="22" spans="1:25" s="236" customFormat="1" ht="15.75" customHeight="1">
      <c r="A22" s="395"/>
      <c r="B22" s="312" t="s">
        <v>60</v>
      </c>
      <c r="C22" s="340"/>
      <c r="D22" s="340"/>
      <c r="E22" s="341" t="s">
        <v>286</v>
      </c>
      <c r="F22" s="342">
        <v>43142</v>
      </c>
      <c r="G22" s="343">
        <v>50426</v>
      </c>
      <c r="H22" s="344">
        <v>1809</v>
      </c>
      <c r="I22" s="345">
        <v>1620</v>
      </c>
      <c r="J22" s="344">
        <v>46054</v>
      </c>
      <c r="K22" s="346">
        <v>49112</v>
      </c>
      <c r="L22" s="342">
        <v>13091</v>
      </c>
      <c r="M22" s="344">
        <v>14278</v>
      </c>
      <c r="N22" s="344">
        <v>8697</v>
      </c>
      <c r="O22" s="346">
        <v>8525</v>
      </c>
      <c r="P22" s="344">
        <v>13967</v>
      </c>
      <c r="Q22" s="346">
        <v>7761</v>
      </c>
      <c r="R22" s="304"/>
      <c r="S22" s="304"/>
      <c r="T22" s="304"/>
      <c r="U22" s="304"/>
      <c r="V22" s="304"/>
      <c r="W22" s="304"/>
      <c r="X22" s="304"/>
      <c r="Y22" s="304"/>
    </row>
    <row r="23" spans="1:25" s="236" customFormat="1" ht="15.75" customHeight="1">
      <c r="A23" s="395"/>
      <c r="B23" s="320" t="s">
        <v>61</v>
      </c>
      <c r="C23" s="321" t="s">
        <v>62</v>
      </c>
      <c r="D23" s="322"/>
      <c r="E23" s="323"/>
      <c r="F23" s="324">
        <v>17208</v>
      </c>
      <c r="G23" s="325">
        <v>30657</v>
      </c>
      <c r="H23" s="326">
        <v>472</v>
      </c>
      <c r="I23" s="350">
        <v>428</v>
      </c>
      <c r="J23" s="326">
        <v>12846</v>
      </c>
      <c r="K23" s="327">
        <v>14040</v>
      </c>
      <c r="L23" s="324">
        <v>5078</v>
      </c>
      <c r="M23" s="326">
        <v>8192</v>
      </c>
      <c r="N23" s="326">
        <v>5533</v>
      </c>
      <c r="O23" s="327">
        <v>5432</v>
      </c>
      <c r="P23" s="326">
        <v>240</v>
      </c>
      <c r="Q23" s="327">
        <v>235</v>
      </c>
      <c r="R23" s="304"/>
      <c r="S23" s="304"/>
      <c r="T23" s="304"/>
      <c r="U23" s="304"/>
      <c r="V23" s="304"/>
      <c r="W23" s="304"/>
      <c r="X23" s="304"/>
      <c r="Y23" s="304"/>
    </row>
    <row r="24" spans="1:25" s="236" customFormat="1" ht="15.75" customHeight="1">
      <c r="A24" s="395"/>
      <c r="B24" s="232" t="s">
        <v>287</v>
      </c>
      <c r="C24" s="233"/>
      <c r="D24" s="233"/>
      <c r="E24" s="307" t="s">
        <v>288</v>
      </c>
      <c r="F24" s="234">
        <f>F21-F22</f>
        <v>-11482</v>
      </c>
      <c r="G24" s="235">
        <f>G21-G22</f>
        <v>-11692</v>
      </c>
      <c r="H24" s="234">
        <f aca="true" t="shared" si="2" ref="H24:O24">H21-H22</f>
        <v>-406</v>
      </c>
      <c r="I24" s="235">
        <f t="shared" si="2"/>
        <v>-353</v>
      </c>
      <c r="J24" s="234">
        <f t="shared" si="2"/>
        <v>-9223</v>
      </c>
      <c r="K24" s="235">
        <f t="shared" si="2"/>
        <v>-8956</v>
      </c>
      <c r="L24" s="234">
        <f t="shared" si="2"/>
        <v>-8936</v>
      </c>
      <c r="M24" s="355">
        <f t="shared" si="2"/>
        <v>-7342</v>
      </c>
      <c r="N24" s="234">
        <f t="shared" si="2"/>
        <v>-5632</v>
      </c>
      <c r="O24" s="235">
        <f t="shared" si="2"/>
        <v>-5957</v>
      </c>
      <c r="P24" s="234">
        <f>P21-P22</f>
        <v>-275</v>
      </c>
      <c r="Q24" s="235">
        <f>Q21-Q22</f>
        <v>-231</v>
      </c>
      <c r="R24" s="304"/>
      <c r="S24" s="304"/>
      <c r="T24" s="304"/>
      <c r="U24" s="304"/>
      <c r="V24" s="304"/>
      <c r="W24" s="304"/>
      <c r="X24" s="304"/>
      <c r="Y24" s="304"/>
    </row>
    <row r="25" spans="1:25" s="236" customFormat="1" ht="15.75" customHeight="1">
      <c r="A25" s="395"/>
      <c r="B25" s="351" t="s">
        <v>63</v>
      </c>
      <c r="C25" s="322"/>
      <c r="D25" s="322"/>
      <c r="E25" s="397" t="s">
        <v>289</v>
      </c>
      <c r="F25" s="413">
        <v>11482</v>
      </c>
      <c r="G25" s="386">
        <v>11692</v>
      </c>
      <c r="H25" s="384">
        <v>131</v>
      </c>
      <c r="I25" s="386">
        <v>349</v>
      </c>
      <c r="J25" s="384">
        <v>6947</v>
      </c>
      <c r="K25" s="386">
        <v>7601</v>
      </c>
      <c r="L25" s="413">
        <v>8936</v>
      </c>
      <c r="M25" s="423">
        <v>7342</v>
      </c>
      <c r="N25" s="384">
        <v>5632</v>
      </c>
      <c r="O25" s="386">
        <v>5957</v>
      </c>
      <c r="P25" s="384">
        <v>275</v>
      </c>
      <c r="Q25" s="386">
        <v>231</v>
      </c>
      <c r="R25" s="304"/>
      <c r="S25" s="304"/>
      <c r="T25" s="304"/>
      <c r="U25" s="304"/>
      <c r="V25" s="304"/>
      <c r="W25" s="304"/>
      <c r="X25" s="304"/>
      <c r="Y25" s="304"/>
    </row>
    <row r="26" spans="1:25" s="236" customFormat="1" ht="15.75" customHeight="1">
      <c r="A26" s="395"/>
      <c r="B26" s="348" t="s">
        <v>64</v>
      </c>
      <c r="C26" s="313"/>
      <c r="D26" s="313"/>
      <c r="E26" s="398"/>
      <c r="F26" s="414"/>
      <c r="G26" s="387"/>
      <c r="H26" s="385"/>
      <c r="I26" s="387"/>
      <c r="J26" s="385"/>
      <c r="K26" s="387"/>
      <c r="L26" s="414"/>
      <c r="M26" s="424"/>
      <c r="N26" s="385"/>
      <c r="O26" s="387"/>
      <c r="P26" s="385"/>
      <c r="Q26" s="387"/>
      <c r="R26" s="304"/>
      <c r="S26" s="304"/>
      <c r="T26" s="304"/>
      <c r="U26" s="304"/>
      <c r="V26" s="304"/>
      <c r="W26" s="304"/>
      <c r="X26" s="304"/>
      <c r="Y26" s="304"/>
    </row>
    <row r="27" spans="1:25" s="236" customFormat="1" ht="15.75" customHeight="1">
      <c r="A27" s="396"/>
      <c r="B27" s="332" t="s">
        <v>290</v>
      </c>
      <c r="C27" s="333"/>
      <c r="D27" s="333"/>
      <c r="E27" s="352" t="s">
        <v>291</v>
      </c>
      <c r="F27" s="284">
        <f>F24+F25</f>
        <v>0</v>
      </c>
      <c r="G27" s="288">
        <f>G24+G25</f>
        <v>0</v>
      </c>
      <c r="H27" s="284">
        <f aca="true" t="shared" si="3" ref="H27:O27">H24+H25</f>
        <v>-275</v>
      </c>
      <c r="I27" s="288">
        <f t="shared" si="3"/>
        <v>-4</v>
      </c>
      <c r="J27" s="284">
        <f t="shared" si="3"/>
        <v>-2276</v>
      </c>
      <c r="K27" s="288">
        <f t="shared" si="3"/>
        <v>-1355</v>
      </c>
      <c r="L27" s="284">
        <f t="shared" si="3"/>
        <v>0</v>
      </c>
      <c r="M27" s="362">
        <f t="shared" si="3"/>
        <v>0</v>
      </c>
      <c r="N27" s="284">
        <f t="shared" si="3"/>
        <v>0</v>
      </c>
      <c r="O27" s="288">
        <f t="shared" si="3"/>
        <v>0</v>
      </c>
      <c r="P27" s="284">
        <f>P24+P25</f>
        <v>0</v>
      </c>
      <c r="Q27" s="288">
        <f>Q24+Q25</f>
        <v>0</v>
      </c>
      <c r="R27" s="304"/>
      <c r="S27" s="304"/>
      <c r="T27" s="304"/>
      <c r="U27" s="304"/>
      <c r="V27" s="304"/>
      <c r="W27" s="304"/>
      <c r="X27" s="304"/>
      <c r="Y27" s="304"/>
    </row>
    <row r="28" spans="1:25" ht="15.75" customHeight="1">
      <c r="A28" s="25"/>
      <c r="F28" s="68"/>
      <c r="G28" s="68"/>
      <c r="H28" s="68"/>
      <c r="I28" s="68"/>
      <c r="J28" s="68"/>
      <c r="K28" s="68"/>
      <c r="L28" s="69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25" ht="15.75" customHeight="1">
      <c r="A29" s="35"/>
      <c r="F29" s="68"/>
      <c r="G29" s="68"/>
      <c r="H29" s="68"/>
      <c r="I29" s="68"/>
      <c r="J29" s="70"/>
      <c r="K29" s="70"/>
      <c r="L29" s="69"/>
      <c r="M29" s="68"/>
      <c r="N29" s="68"/>
      <c r="O29" s="70" t="s">
        <v>184</v>
      </c>
      <c r="P29" s="68"/>
      <c r="Q29" s="68"/>
      <c r="R29" s="68"/>
      <c r="S29" s="68"/>
      <c r="T29" s="68"/>
      <c r="U29" s="68"/>
      <c r="V29" s="68"/>
      <c r="W29" s="68"/>
      <c r="X29" s="68"/>
      <c r="Y29" s="70"/>
    </row>
    <row r="30" spans="1:25" ht="15.75" customHeight="1">
      <c r="A30" s="407" t="s">
        <v>65</v>
      </c>
      <c r="B30" s="408"/>
      <c r="C30" s="408"/>
      <c r="D30" s="408"/>
      <c r="E30" s="409"/>
      <c r="F30" s="415"/>
      <c r="G30" s="416"/>
      <c r="H30" s="415"/>
      <c r="I30" s="416"/>
      <c r="J30" s="415"/>
      <c r="K30" s="416"/>
      <c r="L30" s="415"/>
      <c r="M30" s="416"/>
      <c r="N30" s="415"/>
      <c r="O30" s="416"/>
      <c r="P30" s="134"/>
      <c r="Q30" s="69"/>
      <c r="R30" s="134"/>
      <c r="S30" s="69"/>
      <c r="T30" s="134"/>
      <c r="U30" s="69"/>
      <c r="V30" s="134"/>
      <c r="W30" s="69"/>
      <c r="X30" s="134"/>
      <c r="Y30" s="69"/>
    </row>
    <row r="31" spans="1:25" ht="15.75" customHeight="1">
      <c r="A31" s="410"/>
      <c r="B31" s="411"/>
      <c r="C31" s="411"/>
      <c r="D31" s="411"/>
      <c r="E31" s="412"/>
      <c r="F31" s="162" t="s">
        <v>264</v>
      </c>
      <c r="G31" s="48" t="s">
        <v>1</v>
      </c>
      <c r="H31" s="162" t="s">
        <v>264</v>
      </c>
      <c r="I31" s="48" t="s">
        <v>1</v>
      </c>
      <c r="J31" s="162" t="s">
        <v>264</v>
      </c>
      <c r="K31" s="48" t="s">
        <v>1</v>
      </c>
      <c r="L31" s="162" t="s">
        <v>264</v>
      </c>
      <c r="M31" s="48" t="s">
        <v>1</v>
      </c>
      <c r="N31" s="162" t="s">
        <v>264</v>
      </c>
      <c r="O31" s="222" t="s">
        <v>1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99" t="s">
        <v>86</v>
      </c>
      <c r="B32" s="44" t="s">
        <v>46</v>
      </c>
      <c r="C32" s="45"/>
      <c r="D32" s="45"/>
      <c r="E32" s="14" t="s">
        <v>37</v>
      </c>
      <c r="F32" s="121"/>
      <c r="G32" s="122"/>
      <c r="H32" s="106"/>
      <c r="I32" s="107"/>
      <c r="J32" s="106"/>
      <c r="K32" s="108"/>
      <c r="L32" s="121"/>
      <c r="M32" s="122"/>
      <c r="N32" s="106"/>
      <c r="O32" s="140"/>
      <c r="P32" s="122"/>
      <c r="Q32" s="122"/>
      <c r="R32" s="122"/>
      <c r="S32" s="122"/>
      <c r="T32" s="133"/>
      <c r="U32" s="133"/>
      <c r="V32" s="122"/>
      <c r="W32" s="122"/>
      <c r="X32" s="133"/>
      <c r="Y32" s="133"/>
    </row>
    <row r="33" spans="1:25" ht="15.75" customHeight="1">
      <c r="A33" s="400"/>
      <c r="B33" s="13"/>
      <c r="C33" s="47" t="s">
        <v>66</v>
      </c>
      <c r="D33" s="65"/>
      <c r="E33" s="101"/>
      <c r="F33" s="116"/>
      <c r="G33" s="117"/>
      <c r="H33" s="116"/>
      <c r="I33" s="118"/>
      <c r="J33" s="116"/>
      <c r="K33" s="119"/>
      <c r="L33" s="116"/>
      <c r="M33" s="117"/>
      <c r="N33" s="116"/>
      <c r="O33" s="125"/>
      <c r="P33" s="122"/>
      <c r="Q33" s="122"/>
      <c r="R33" s="122"/>
      <c r="S33" s="122"/>
      <c r="T33" s="133"/>
      <c r="U33" s="133"/>
      <c r="V33" s="122"/>
      <c r="W33" s="122"/>
      <c r="X33" s="133"/>
      <c r="Y33" s="133"/>
    </row>
    <row r="34" spans="1:25" ht="15.75" customHeight="1">
      <c r="A34" s="400"/>
      <c r="B34" s="13"/>
      <c r="C34" s="12"/>
      <c r="D34" s="58" t="s">
        <v>67</v>
      </c>
      <c r="E34" s="99"/>
      <c r="F34" s="109"/>
      <c r="G34" s="110"/>
      <c r="H34" s="109"/>
      <c r="I34" s="111"/>
      <c r="J34" s="109"/>
      <c r="K34" s="112"/>
      <c r="L34" s="109"/>
      <c r="M34" s="110"/>
      <c r="N34" s="109"/>
      <c r="O34" s="136"/>
      <c r="P34" s="122"/>
      <c r="Q34" s="122"/>
      <c r="R34" s="122"/>
      <c r="S34" s="122"/>
      <c r="T34" s="133"/>
      <c r="U34" s="133"/>
      <c r="V34" s="122"/>
      <c r="W34" s="122"/>
      <c r="X34" s="133"/>
      <c r="Y34" s="133"/>
    </row>
    <row r="35" spans="1:25" ht="15.75" customHeight="1">
      <c r="A35" s="400"/>
      <c r="B35" s="11"/>
      <c r="C35" s="29" t="s">
        <v>68</v>
      </c>
      <c r="D35" s="64"/>
      <c r="E35" s="102"/>
      <c r="F35" s="113"/>
      <c r="G35" s="114"/>
      <c r="H35" s="113"/>
      <c r="I35" s="115"/>
      <c r="J35" s="130"/>
      <c r="K35" s="131"/>
      <c r="L35" s="113"/>
      <c r="M35" s="114"/>
      <c r="N35" s="113"/>
      <c r="O35" s="135"/>
      <c r="P35" s="122"/>
      <c r="Q35" s="122"/>
      <c r="R35" s="122"/>
      <c r="S35" s="122"/>
      <c r="T35" s="133"/>
      <c r="U35" s="133"/>
      <c r="V35" s="122"/>
      <c r="W35" s="122"/>
      <c r="X35" s="133"/>
      <c r="Y35" s="133"/>
    </row>
    <row r="36" spans="1:25" ht="15.75" customHeight="1">
      <c r="A36" s="400"/>
      <c r="B36" s="63" t="s">
        <v>49</v>
      </c>
      <c r="C36" s="66"/>
      <c r="D36" s="66"/>
      <c r="E36" s="14" t="s">
        <v>38</v>
      </c>
      <c r="F36" s="121"/>
      <c r="G36" s="122"/>
      <c r="H36" s="121"/>
      <c r="I36" s="123"/>
      <c r="J36" s="121"/>
      <c r="K36" s="124"/>
      <c r="L36" s="121"/>
      <c r="M36" s="122"/>
      <c r="N36" s="121"/>
      <c r="O36" s="141"/>
      <c r="P36" s="122"/>
      <c r="Q36" s="122"/>
      <c r="R36" s="122"/>
      <c r="S36" s="122"/>
      <c r="T36" s="122"/>
      <c r="U36" s="122"/>
      <c r="V36" s="122"/>
      <c r="W36" s="122"/>
      <c r="X36" s="133"/>
      <c r="Y36" s="133"/>
    </row>
    <row r="37" spans="1:25" ht="15.75" customHeight="1">
      <c r="A37" s="400"/>
      <c r="B37" s="13"/>
      <c r="C37" s="58" t="s">
        <v>69</v>
      </c>
      <c r="D37" s="50"/>
      <c r="E37" s="99"/>
      <c r="F37" s="109"/>
      <c r="G37" s="110"/>
      <c r="H37" s="109"/>
      <c r="I37" s="111"/>
      <c r="J37" s="109"/>
      <c r="K37" s="112"/>
      <c r="L37" s="109"/>
      <c r="M37" s="110"/>
      <c r="N37" s="109"/>
      <c r="O37" s="136"/>
      <c r="P37" s="122"/>
      <c r="Q37" s="122"/>
      <c r="R37" s="122"/>
      <c r="S37" s="122"/>
      <c r="T37" s="122"/>
      <c r="U37" s="122"/>
      <c r="V37" s="122"/>
      <c r="W37" s="122"/>
      <c r="X37" s="133"/>
      <c r="Y37" s="133"/>
    </row>
    <row r="38" spans="1:25" ht="15.75" customHeight="1">
      <c r="A38" s="400"/>
      <c r="B38" s="11"/>
      <c r="C38" s="58" t="s">
        <v>70</v>
      </c>
      <c r="D38" s="50"/>
      <c r="E38" s="99"/>
      <c r="F38" s="146"/>
      <c r="G38" s="136"/>
      <c r="H38" s="109"/>
      <c r="I38" s="111"/>
      <c r="J38" s="109"/>
      <c r="K38" s="131"/>
      <c r="L38" s="109"/>
      <c r="M38" s="110"/>
      <c r="N38" s="109"/>
      <c r="O38" s="136"/>
      <c r="P38" s="122"/>
      <c r="Q38" s="122"/>
      <c r="R38" s="133"/>
      <c r="S38" s="133"/>
      <c r="T38" s="122"/>
      <c r="U38" s="122"/>
      <c r="V38" s="122"/>
      <c r="W38" s="122"/>
      <c r="X38" s="133"/>
      <c r="Y38" s="133"/>
    </row>
    <row r="39" spans="1:25" ht="15.75" customHeight="1">
      <c r="A39" s="401"/>
      <c r="B39" s="6" t="s">
        <v>71</v>
      </c>
      <c r="C39" s="7"/>
      <c r="D39" s="7"/>
      <c r="E39" s="103" t="s">
        <v>185</v>
      </c>
      <c r="F39" s="149">
        <f aca="true" t="shared" si="4" ref="F39:O39">F32-F36</f>
        <v>0</v>
      </c>
      <c r="G39" s="137">
        <f t="shared" si="4"/>
        <v>0</v>
      </c>
      <c r="H39" s="149">
        <f t="shared" si="4"/>
        <v>0</v>
      </c>
      <c r="I39" s="137">
        <f t="shared" si="4"/>
        <v>0</v>
      </c>
      <c r="J39" s="149">
        <f t="shared" si="4"/>
        <v>0</v>
      </c>
      <c r="K39" s="137">
        <f t="shared" si="4"/>
        <v>0</v>
      </c>
      <c r="L39" s="149">
        <f t="shared" si="4"/>
        <v>0</v>
      </c>
      <c r="M39" s="137">
        <f t="shared" si="4"/>
        <v>0</v>
      </c>
      <c r="N39" s="149">
        <f t="shared" si="4"/>
        <v>0</v>
      </c>
      <c r="O39" s="137">
        <f t="shared" si="4"/>
        <v>0</v>
      </c>
      <c r="P39" s="122"/>
      <c r="Q39" s="122"/>
      <c r="R39" s="122"/>
      <c r="S39" s="122"/>
      <c r="T39" s="122"/>
      <c r="U39" s="122"/>
      <c r="V39" s="122"/>
      <c r="W39" s="122"/>
      <c r="X39" s="133"/>
      <c r="Y39" s="133"/>
    </row>
    <row r="40" spans="1:25" ht="15.75" customHeight="1">
      <c r="A40" s="399" t="s">
        <v>87</v>
      </c>
      <c r="B40" s="63" t="s">
        <v>72</v>
      </c>
      <c r="C40" s="66"/>
      <c r="D40" s="66"/>
      <c r="E40" s="14" t="s">
        <v>40</v>
      </c>
      <c r="F40" s="148"/>
      <c r="G40" s="141"/>
      <c r="H40" s="121"/>
      <c r="I40" s="123"/>
      <c r="J40" s="121"/>
      <c r="K40" s="124"/>
      <c r="L40" s="121"/>
      <c r="M40" s="122"/>
      <c r="N40" s="121"/>
      <c r="O40" s="141"/>
      <c r="P40" s="122"/>
      <c r="Q40" s="122"/>
      <c r="R40" s="122"/>
      <c r="S40" s="122"/>
      <c r="T40" s="133"/>
      <c r="U40" s="133"/>
      <c r="V40" s="133"/>
      <c r="W40" s="133"/>
      <c r="X40" s="122"/>
      <c r="Y40" s="122"/>
    </row>
    <row r="41" spans="1:25" ht="15.75" customHeight="1">
      <c r="A41" s="402"/>
      <c r="B41" s="11"/>
      <c r="C41" s="58" t="s">
        <v>73</v>
      </c>
      <c r="D41" s="50"/>
      <c r="E41" s="99"/>
      <c r="F41" s="151"/>
      <c r="G41" s="153"/>
      <c r="H41" s="130"/>
      <c r="I41" s="131"/>
      <c r="J41" s="109"/>
      <c r="K41" s="112"/>
      <c r="L41" s="109"/>
      <c r="M41" s="110"/>
      <c r="N41" s="109"/>
      <c r="O41" s="136"/>
      <c r="P41" s="133"/>
      <c r="Q41" s="133"/>
      <c r="R41" s="133"/>
      <c r="S41" s="133"/>
      <c r="T41" s="133"/>
      <c r="U41" s="133"/>
      <c r="V41" s="133"/>
      <c r="W41" s="133"/>
      <c r="X41" s="122"/>
      <c r="Y41" s="122"/>
    </row>
    <row r="42" spans="1:25" ht="15.75" customHeight="1">
      <c r="A42" s="402"/>
      <c r="B42" s="63" t="s">
        <v>60</v>
      </c>
      <c r="C42" s="66"/>
      <c r="D42" s="66"/>
      <c r="E42" s="14" t="s">
        <v>41</v>
      </c>
      <c r="F42" s="148"/>
      <c r="G42" s="141"/>
      <c r="H42" s="121"/>
      <c r="I42" s="123"/>
      <c r="J42" s="121"/>
      <c r="K42" s="124"/>
      <c r="L42" s="121"/>
      <c r="M42" s="122"/>
      <c r="N42" s="121"/>
      <c r="O42" s="141"/>
      <c r="P42" s="122"/>
      <c r="Q42" s="122"/>
      <c r="R42" s="122"/>
      <c r="S42" s="122"/>
      <c r="T42" s="133"/>
      <c r="U42" s="133"/>
      <c r="V42" s="122"/>
      <c r="W42" s="122"/>
      <c r="X42" s="122"/>
      <c r="Y42" s="122"/>
    </row>
    <row r="43" spans="1:25" ht="15.75" customHeight="1">
      <c r="A43" s="402"/>
      <c r="B43" s="11"/>
      <c r="C43" s="58" t="s">
        <v>74</v>
      </c>
      <c r="D43" s="50"/>
      <c r="E43" s="99"/>
      <c r="F43" s="146"/>
      <c r="G43" s="136"/>
      <c r="H43" s="109"/>
      <c r="I43" s="111"/>
      <c r="J43" s="130"/>
      <c r="K43" s="131"/>
      <c r="L43" s="109"/>
      <c r="M43" s="110"/>
      <c r="N43" s="109"/>
      <c r="O43" s="136"/>
      <c r="P43" s="122"/>
      <c r="Q43" s="122"/>
      <c r="R43" s="133"/>
      <c r="S43" s="122"/>
      <c r="T43" s="133"/>
      <c r="U43" s="133"/>
      <c r="V43" s="122"/>
      <c r="W43" s="122"/>
      <c r="X43" s="133"/>
      <c r="Y43" s="133"/>
    </row>
    <row r="44" spans="1:25" ht="15.75" customHeight="1">
      <c r="A44" s="403"/>
      <c r="B44" s="56" t="s">
        <v>71</v>
      </c>
      <c r="C44" s="35"/>
      <c r="D44" s="35"/>
      <c r="E44" s="103" t="s">
        <v>186</v>
      </c>
      <c r="F44" s="147">
        <f aca="true" t="shared" si="5" ref="F44:O44">F40-F42</f>
        <v>0</v>
      </c>
      <c r="G44" s="150">
        <f t="shared" si="5"/>
        <v>0</v>
      </c>
      <c r="H44" s="147">
        <f t="shared" si="5"/>
        <v>0</v>
      </c>
      <c r="I44" s="150">
        <f t="shared" si="5"/>
        <v>0</v>
      </c>
      <c r="J44" s="147">
        <f t="shared" si="5"/>
        <v>0</v>
      </c>
      <c r="K44" s="150">
        <f t="shared" si="5"/>
        <v>0</v>
      </c>
      <c r="L44" s="147">
        <f t="shared" si="5"/>
        <v>0</v>
      </c>
      <c r="M44" s="150">
        <f t="shared" si="5"/>
        <v>0</v>
      </c>
      <c r="N44" s="147">
        <f t="shared" si="5"/>
        <v>0</v>
      </c>
      <c r="O44" s="150">
        <f t="shared" si="5"/>
        <v>0</v>
      </c>
      <c r="P44" s="133"/>
      <c r="Q44" s="133"/>
      <c r="R44" s="122"/>
      <c r="S44" s="122"/>
      <c r="T44" s="133"/>
      <c r="U44" s="133"/>
      <c r="V44" s="122"/>
      <c r="W44" s="122"/>
      <c r="X44" s="122"/>
      <c r="Y44" s="122"/>
    </row>
    <row r="45" spans="1:25" ht="15.75" customHeight="1">
      <c r="A45" s="404" t="s">
        <v>79</v>
      </c>
      <c r="B45" s="18" t="s">
        <v>75</v>
      </c>
      <c r="C45" s="9"/>
      <c r="D45" s="9"/>
      <c r="E45" s="104" t="s">
        <v>187</v>
      </c>
      <c r="F45" s="152">
        <f aca="true" t="shared" si="6" ref="F45:O45">F39+F44</f>
        <v>0</v>
      </c>
      <c r="G45" s="138">
        <f t="shared" si="6"/>
        <v>0</v>
      </c>
      <c r="H45" s="152">
        <f t="shared" si="6"/>
        <v>0</v>
      </c>
      <c r="I45" s="138">
        <f t="shared" si="6"/>
        <v>0</v>
      </c>
      <c r="J45" s="152">
        <f t="shared" si="6"/>
        <v>0</v>
      </c>
      <c r="K45" s="138">
        <f t="shared" si="6"/>
        <v>0</v>
      </c>
      <c r="L45" s="152">
        <f t="shared" si="6"/>
        <v>0</v>
      </c>
      <c r="M45" s="138">
        <f t="shared" si="6"/>
        <v>0</v>
      </c>
      <c r="N45" s="152">
        <f t="shared" si="6"/>
        <v>0</v>
      </c>
      <c r="O45" s="138">
        <f t="shared" si="6"/>
        <v>0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.75" customHeight="1">
      <c r="A46" s="405"/>
      <c r="B46" s="49" t="s">
        <v>76</v>
      </c>
      <c r="C46" s="50"/>
      <c r="D46" s="50"/>
      <c r="E46" s="50"/>
      <c r="F46" s="151"/>
      <c r="G46" s="153"/>
      <c r="H46" s="130"/>
      <c r="I46" s="131"/>
      <c r="J46" s="130"/>
      <c r="K46" s="131"/>
      <c r="L46" s="109"/>
      <c r="M46" s="110"/>
      <c r="N46" s="130"/>
      <c r="O46" s="120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ht="15.75" customHeight="1">
      <c r="A47" s="405"/>
      <c r="B47" s="49" t="s">
        <v>77</v>
      </c>
      <c r="C47" s="50"/>
      <c r="D47" s="50"/>
      <c r="E47" s="50"/>
      <c r="F47" s="109"/>
      <c r="G47" s="110"/>
      <c r="H47" s="109"/>
      <c r="I47" s="111"/>
      <c r="J47" s="109"/>
      <c r="K47" s="112"/>
      <c r="L47" s="109"/>
      <c r="M47" s="110"/>
      <c r="N47" s="109"/>
      <c r="O47" s="136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5" ht="15.75" customHeight="1">
      <c r="A48" s="406"/>
      <c r="B48" s="56" t="s">
        <v>78</v>
      </c>
      <c r="C48" s="35"/>
      <c r="D48" s="35"/>
      <c r="E48" s="35"/>
      <c r="F48" s="126"/>
      <c r="G48" s="127"/>
      <c r="H48" s="126"/>
      <c r="I48" s="128"/>
      <c r="J48" s="126"/>
      <c r="K48" s="129"/>
      <c r="L48" s="126"/>
      <c r="M48" s="127"/>
      <c r="N48" s="126"/>
      <c r="O48" s="137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1:15" ht="15.75" customHeight="1">
      <c r="A49" s="25" t="s">
        <v>188</v>
      </c>
      <c r="O49" s="5"/>
    </row>
    <row r="50" spans="1:15" ht="15.75" customHeight="1">
      <c r="A50" s="25"/>
      <c r="O50" s="13"/>
    </row>
  </sheetData>
  <sheetProtection/>
  <mergeCells count="31"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J25:J26"/>
    <mergeCell ref="K25:K26"/>
    <mergeCell ref="L25:L26"/>
    <mergeCell ref="M25:M26"/>
    <mergeCell ref="N25:N26"/>
    <mergeCell ref="A32:A39"/>
    <mergeCell ref="A19:A27"/>
    <mergeCell ref="E25:E26"/>
    <mergeCell ref="F25:F26"/>
    <mergeCell ref="G25:G26"/>
    <mergeCell ref="H25:H26"/>
    <mergeCell ref="I25:I26"/>
    <mergeCell ref="P6:Q6"/>
    <mergeCell ref="P25:P26"/>
    <mergeCell ref="Q25:Q26"/>
    <mergeCell ref="A6:E7"/>
    <mergeCell ref="F6:G6"/>
    <mergeCell ref="H6:I6"/>
    <mergeCell ref="J6:K6"/>
    <mergeCell ref="L6:M6"/>
    <mergeCell ref="N6:O6"/>
    <mergeCell ref="A8:A18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3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236" customWidth="1"/>
    <col min="15" max="16384" width="9" style="1" customWidth="1"/>
  </cols>
  <sheetData>
    <row r="1" spans="1:4" ht="33.75" customHeight="1">
      <c r="A1" s="169" t="s">
        <v>0</v>
      </c>
      <c r="B1" s="169"/>
      <c r="C1" s="223" t="s">
        <v>273</v>
      </c>
      <c r="D1" s="224"/>
    </row>
    <row r="3" spans="1:10" ht="15" customHeight="1">
      <c r="A3" s="42" t="s">
        <v>189</v>
      </c>
      <c r="B3" s="42"/>
      <c r="C3" s="42"/>
      <c r="D3" s="42"/>
      <c r="E3" s="257"/>
      <c r="F3" s="257"/>
      <c r="I3" s="257"/>
      <c r="J3" s="257"/>
    </row>
    <row r="4" spans="1:10" ht="15" customHeight="1">
      <c r="A4" s="42"/>
      <c r="B4" s="42"/>
      <c r="C4" s="42"/>
      <c r="D4" s="42"/>
      <c r="E4" s="257"/>
      <c r="F4" s="257"/>
      <c r="I4" s="257"/>
      <c r="J4" s="257"/>
    </row>
    <row r="5" spans="1:14" ht="15" customHeight="1">
      <c r="A5" s="225"/>
      <c r="B5" s="225" t="s">
        <v>265</v>
      </c>
      <c r="C5" s="225"/>
      <c r="D5" s="225"/>
      <c r="H5" s="258"/>
      <c r="L5" s="258"/>
      <c r="N5" s="258" t="s">
        <v>190</v>
      </c>
    </row>
    <row r="6" spans="1:14" ht="15" customHeight="1">
      <c r="A6" s="226"/>
      <c r="B6" s="227"/>
      <c r="C6" s="227"/>
      <c r="D6" s="227"/>
      <c r="E6" s="425" t="s">
        <v>267</v>
      </c>
      <c r="F6" s="426"/>
      <c r="G6" s="425" t="s">
        <v>268</v>
      </c>
      <c r="H6" s="426"/>
      <c r="I6" s="259" t="s">
        <v>269</v>
      </c>
      <c r="J6" s="260"/>
      <c r="K6" s="425" t="s">
        <v>270</v>
      </c>
      <c r="L6" s="426"/>
      <c r="M6" s="425" t="s">
        <v>271</v>
      </c>
      <c r="N6" s="426"/>
    </row>
    <row r="7" spans="1:14" ht="15" customHeight="1">
      <c r="A7" s="228"/>
      <c r="B7" s="229"/>
      <c r="C7" s="229"/>
      <c r="D7" s="229"/>
      <c r="E7" s="261" t="s">
        <v>264</v>
      </c>
      <c r="F7" s="262" t="s">
        <v>1</v>
      </c>
      <c r="G7" s="261" t="s">
        <v>264</v>
      </c>
      <c r="H7" s="262" t="s">
        <v>1</v>
      </c>
      <c r="I7" s="261" t="s">
        <v>264</v>
      </c>
      <c r="J7" s="262" t="s">
        <v>1</v>
      </c>
      <c r="K7" s="261" t="s">
        <v>264</v>
      </c>
      <c r="L7" s="262" t="s">
        <v>1</v>
      </c>
      <c r="M7" s="261" t="s">
        <v>264</v>
      </c>
      <c r="N7" s="262" t="s">
        <v>1</v>
      </c>
    </row>
    <row r="8" spans="1:14" ht="18" customHeight="1">
      <c r="A8" s="427" t="s">
        <v>191</v>
      </c>
      <c r="B8" s="230" t="s">
        <v>192</v>
      </c>
      <c r="C8" s="231"/>
      <c r="D8" s="231"/>
      <c r="E8" s="263">
        <v>1</v>
      </c>
      <c r="F8" s="264">
        <v>1</v>
      </c>
      <c r="G8" s="263">
        <v>3</v>
      </c>
      <c r="H8" s="265">
        <v>3</v>
      </c>
      <c r="I8" s="263">
        <v>1</v>
      </c>
      <c r="J8" s="264">
        <v>1</v>
      </c>
      <c r="K8" s="263">
        <v>1</v>
      </c>
      <c r="L8" s="265">
        <v>1</v>
      </c>
      <c r="M8" s="263">
        <v>1</v>
      </c>
      <c r="N8" s="265">
        <v>1</v>
      </c>
    </row>
    <row r="9" spans="1:14" ht="18" customHeight="1">
      <c r="A9" s="374"/>
      <c r="B9" s="427" t="s">
        <v>193</v>
      </c>
      <c r="C9" s="191" t="s">
        <v>194</v>
      </c>
      <c r="D9" s="192"/>
      <c r="E9" s="266">
        <v>20</v>
      </c>
      <c r="F9" s="267">
        <v>20</v>
      </c>
      <c r="G9" s="266">
        <v>100</v>
      </c>
      <c r="H9" s="268">
        <v>100</v>
      </c>
      <c r="I9" s="266">
        <v>75</v>
      </c>
      <c r="J9" s="267">
        <v>75</v>
      </c>
      <c r="K9" s="266">
        <v>10</v>
      </c>
      <c r="L9" s="268">
        <v>10</v>
      </c>
      <c r="M9" s="266">
        <v>250</v>
      </c>
      <c r="N9" s="268">
        <v>250</v>
      </c>
    </row>
    <row r="10" spans="1:14" ht="18" customHeight="1">
      <c r="A10" s="374"/>
      <c r="B10" s="374"/>
      <c r="C10" s="49" t="s">
        <v>195</v>
      </c>
      <c r="D10" s="50"/>
      <c r="E10" s="269">
        <v>20</v>
      </c>
      <c r="F10" s="270">
        <v>20</v>
      </c>
      <c r="G10" s="269">
        <v>50</v>
      </c>
      <c r="H10" s="271">
        <v>50</v>
      </c>
      <c r="I10" s="269">
        <v>75</v>
      </c>
      <c r="J10" s="270">
        <v>75</v>
      </c>
      <c r="K10" s="269">
        <v>10</v>
      </c>
      <c r="L10" s="271">
        <v>10</v>
      </c>
      <c r="M10" s="269">
        <v>250</v>
      </c>
      <c r="N10" s="271">
        <v>250</v>
      </c>
    </row>
    <row r="11" spans="1:14" ht="18" customHeight="1">
      <c r="A11" s="374"/>
      <c r="B11" s="374"/>
      <c r="C11" s="49" t="s">
        <v>196</v>
      </c>
      <c r="D11" s="50"/>
      <c r="E11" s="272">
        <v>0</v>
      </c>
      <c r="F11" s="270">
        <v>0</v>
      </c>
      <c r="G11" s="269">
        <v>0</v>
      </c>
      <c r="H11" s="271">
        <v>0</v>
      </c>
      <c r="I11" s="269">
        <v>0</v>
      </c>
      <c r="J11" s="270">
        <v>0</v>
      </c>
      <c r="K11" s="269">
        <v>0</v>
      </c>
      <c r="L11" s="271">
        <v>0</v>
      </c>
      <c r="M11" s="269">
        <v>0</v>
      </c>
      <c r="N11" s="271">
        <v>0</v>
      </c>
    </row>
    <row r="12" spans="1:14" ht="18" customHeight="1">
      <c r="A12" s="374"/>
      <c r="B12" s="374"/>
      <c r="C12" s="49" t="s">
        <v>197</v>
      </c>
      <c r="D12" s="50"/>
      <c r="E12" s="272">
        <v>0</v>
      </c>
      <c r="F12" s="270">
        <v>0</v>
      </c>
      <c r="G12" s="269">
        <v>50</v>
      </c>
      <c r="H12" s="271">
        <v>50</v>
      </c>
      <c r="I12" s="269">
        <v>0</v>
      </c>
      <c r="J12" s="270">
        <v>0</v>
      </c>
      <c r="K12" s="269">
        <v>0</v>
      </c>
      <c r="L12" s="271">
        <v>0</v>
      </c>
      <c r="M12" s="269">
        <v>0</v>
      </c>
      <c r="N12" s="271">
        <v>0</v>
      </c>
    </row>
    <row r="13" spans="1:14" ht="18" customHeight="1">
      <c r="A13" s="374"/>
      <c r="B13" s="374"/>
      <c r="C13" s="49" t="s">
        <v>198</v>
      </c>
      <c r="D13" s="50"/>
      <c r="E13" s="272">
        <v>0</v>
      </c>
      <c r="F13" s="270">
        <v>0</v>
      </c>
      <c r="G13" s="273">
        <v>0</v>
      </c>
      <c r="H13" s="271">
        <v>0</v>
      </c>
      <c r="I13" s="269">
        <v>0</v>
      </c>
      <c r="J13" s="270">
        <v>0</v>
      </c>
      <c r="K13" s="269">
        <v>0</v>
      </c>
      <c r="L13" s="271">
        <v>0</v>
      </c>
      <c r="M13" s="269">
        <v>0</v>
      </c>
      <c r="N13" s="271">
        <v>0</v>
      </c>
    </row>
    <row r="14" spans="1:14" ht="18" customHeight="1">
      <c r="A14" s="375"/>
      <c r="B14" s="375"/>
      <c r="C14" s="56" t="s">
        <v>79</v>
      </c>
      <c r="D14" s="35"/>
      <c r="E14" s="274">
        <v>0</v>
      </c>
      <c r="F14" s="275">
        <v>0</v>
      </c>
      <c r="G14" s="276">
        <v>0</v>
      </c>
      <c r="H14" s="277">
        <v>0</v>
      </c>
      <c r="I14" s="278">
        <v>0</v>
      </c>
      <c r="J14" s="275">
        <v>0</v>
      </c>
      <c r="K14" s="278">
        <v>0</v>
      </c>
      <c r="L14" s="277">
        <v>0</v>
      </c>
      <c r="M14" s="278">
        <v>0</v>
      </c>
      <c r="N14" s="277">
        <v>0</v>
      </c>
    </row>
    <row r="15" spans="1:14" ht="18" customHeight="1">
      <c r="A15" s="373" t="s">
        <v>199</v>
      </c>
      <c r="B15" s="427" t="s">
        <v>200</v>
      </c>
      <c r="C15" s="191" t="s">
        <v>201</v>
      </c>
      <c r="D15" s="192"/>
      <c r="E15" s="279">
        <v>5835</v>
      </c>
      <c r="F15" s="280">
        <v>6881</v>
      </c>
      <c r="G15" s="279">
        <v>553</v>
      </c>
      <c r="H15" s="281">
        <v>499</v>
      </c>
      <c r="I15" s="279">
        <v>488</v>
      </c>
      <c r="J15" s="280">
        <v>516</v>
      </c>
      <c r="K15" s="279">
        <v>552</v>
      </c>
      <c r="L15" s="281">
        <v>591</v>
      </c>
      <c r="M15" s="279">
        <v>262</v>
      </c>
      <c r="N15" s="281">
        <v>261</v>
      </c>
    </row>
    <row r="16" spans="1:14" ht="18" customHeight="1">
      <c r="A16" s="374"/>
      <c r="B16" s="374"/>
      <c r="C16" s="49" t="s">
        <v>202</v>
      </c>
      <c r="D16" s="50"/>
      <c r="E16" s="282">
        <v>0.2</v>
      </c>
      <c r="F16" s="283">
        <v>20</v>
      </c>
      <c r="G16" s="282">
        <v>63</v>
      </c>
      <c r="H16" s="235">
        <v>72</v>
      </c>
      <c r="I16" s="282">
        <v>516</v>
      </c>
      <c r="J16" s="283">
        <v>434</v>
      </c>
      <c r="K16" s="282">
        <v>452</v>
      </c>
      <c r="L16" s="235">
        <v>449</v>
      </c>
      <c r="M16" s="282">
        <v>1201</v>
      </c>
      <c r="N16" s="235">
        <v>1038</v>
      </c>
    </row>
    <row r="17" spans="1:14" ht="18" customHeight="1">
      <c r="A17" s="374"/>
      <c r="B17" s="374"/>
      <c r="C17" s="49" t="s">
        <v>203</v>
      </c>
      <c r="D17" s="50"/>
      <c r="E17" s="272">
        <v>0</v>
      </c>
      <c r="F17" s="283">
        <v>0</v>
      </c>
      <c r="G17" s="282">
        <v>0</v>
      </c>
      <c r="H17" s="235">
        <v>0</v>
      </c>
      <c r="I17" s="282">
        <v>0</v>
      </c>
      <c r="J17" s="283">
        <v>0</v>
      </c>
      <c r="K17" s="282">
        <v>0</v>
      </c>
      <c r="L17" s="235">
        <v>0</v>
      </c>
      <c r="M17" s="282">
        <v>0</v>
      </c>
      <c r="N17" s="235">
        <v>0</v>
      </c>
    </row>
    <row r="18" spans="1:14" ht="18" customHeight="1">
      <c r="A18" s="374"/>
      <c r="B18" s="375"/>
      <c r="C18" s="56" t="s">
        <v>204</v>
      </c>
      <c r="D18" s="35"/>
      <c r="E18" s="284">
        <f>SUM(E15:E17)</f>
        <v>5835.2</v>
      </c>
      <c r="F18" s="285">
        <f>SUM(F15:F17)</f>
        <v>6901</v>
      </c>
      <c r="G18" s="284">
        <f>SUM(G15:G17)</f>
        <v>616</v>
      </c>
      <c r="H18" s="285">
        <f>SUM(H15:H17)</f>
        <v>571</v>
      </c>
      <c r="I18" s="284">
        <f>SUM(I15:I17)</f>
        <v>1004</v>
      </c>
      <c r="J18" s="285">
        <v>950</v>
      </c>
      <c r="K18" s="284">
        <f>SUM(K15:K17)</f>
        <v>1004</v>
      </c>
      <c r="L18" s="285">
        <f>SUM(L15:L17)</f>
        <v>1040</v>
      </c>
      <c r="M18" s="284">
        <f>SUM(M15:M17)</f>
        <v>1463</v>
      </c>
      <c r="N18" s="285">
        <f>SUM(N15:N17)</f>
        <v>1299</v>
      </c>
    </row>
    <row r="19" spans="1:14" ht="18" customHeight="1">
      <c r="A19" s="374"/>
      <c r="B19" s="427" t="s">
        <v>205</v>
      </c>
      <c r="C19" s="191" t="s">
        <v>206</v>
      </c>
      <c r="D19" s="192"/>
      <c r="E19" s="286">
        <v>5291</v>
      </c>
      <c r="F19" s="281">
        <v>6062</v>
      </c>
      <c r="G19" s="286">
        <v>189</v>
      </c>
      <c r="H19" s="281">
        <v>159</v>
      </c>
      <c r="I19" s="286">
        <v>325</v>
      </c>
      <c r="J19" s="281">
        <v>214</v>
      </c>
      <c r="K19" s="286">
        <v>460</v>
      </c>
      <c r="L19" s="281">
        <v>473</v>
      </c>
      <c r="M19" s="286">
        <v>251</v>
      </c>
      <c r="N19" s="281">
        <v>175</v>
      </c>
    </row>
    <row r="20" spans="1:14" ht="18" customHeight="1">
      <c r="A20" s="374"/>
      <c r="B20" s="374"/>
      <c r="C20" s="49" t="s">
        <v>207</v>
      </c>
      <c r="D20" s="50"/>
      <c r="E20" s="234">
        <v>10</v>
      </c>
      <c r="F20" s="235">
        <v>39</v>
      </c>
      <c r="G20" s="234">
        <v>47</v>
      </c>
      <c r="H20" s="235">
        <v>52</v>
      </c>
      <c r="I20" s="234">
        <v>202</v>
      </c>
      <c r="J20" s="235">
        <v>191</v>
      </c>
      <c r="K20" s="234">
        <v>177</v>
      </c>
      <c r="L20" s="235">
        <v>199</v>
      </c>
      <c r="M20" s="234">
        <v>427</v>
      </c>
      <c r="N20" s="235">
        <v>413</v>
      </c>
    </row>
    <row r="21" spans="1:14" s="236" customFormat="1" ht="18" customHeight="1">
      <c r="A21" s="374"/>
      <c r="B21" s="374"/>
      <c r="C21" s="232" t="s">
        <v>208</v>
      </c>
      <c r="D21" s="233"/>
      <c r="E21" s="287">
        <v>0</v>
      </c>
      <c r="F21" s="235">
        <v>0</v>
      </c>
      <c r="G21" s="234">
        <v>0</v>
      </c>
      <c r="H21" s="235">
        <v>0</v>
      </c>
      <c r="I21" s="234">
        <v>0</v>
      </c>
      <c r="J21" s="235">
        <v>0</v>
      </c>
      <c r="K21" s="234">
        <v>0</v>
      </c>
      <c r="L21" s="235">
        <v>0</v>
      </c>
      <c r="M21" s="234">
        <v>0</v>
      </c>
      <c r="N21" s="235">
        <v>0</v>
      </c>
    </row>
    <row r="22" spans="1:14" ht="18" customHeight="1">
      <c r="A22" s="374"/>
      <c r="B22" s="375"/>
      <c r="C22" s="6" t="s">
        <v>209</v>
      </c>
      <c r="D22" s="7"/>
      <c r="E22" s="284">
        <f>SUM(E19:E21)</f>
        <v>5301</v>
      </c>
      <c r="F22" s="288">
        <f>SUM(F19:F21)</f>
        <v>6101</v>
      </c>
      <c r="G22" s="284">
        <f>SUM(G19:G21)</f>
        <v>236</v>
      </c>
      <c r="H22" s="288">
        <f>SUM(H19:H21)</f>
        <v>211</v>
      </c>
      <c r="I22" s="284">
        <f>SUM(I19:I21)</f>
        <v>527</v>
      </c>
      <c r="J22" s="288">
        <v>405</v>
      </c>
      <c r="K22" s="284">
        <f>SUM(K19:K21)</f>
        <v>637</v>
      </c>
      <c r="L22" s="288">
        <f>SUM(L19:L21)</f>
        <v>672</v>
      </c>
      <c r="M22" s="284">
        <f>SUM(M19:M21)</f>
        <v>678</v>
      </c>
      <c r="N22" s="288">
        <f>SUM(N19:N21)</f>
        <v>588</v>
      </c>
    </row>
    <row r="23" spans="1:14" ht="18" customHeight="1">
      <c r="A23" s="374"/>
      <c r="B23" s="427" t="s">
        <v>210</v>
      </c>
      <c r="C23" s="191" t="s">
        <v>211</v>
      </c>
      <c r="D23" s="192"/>
      <c r="E23" s="286">
        <v>20</v>
      </c>
      <c r="F23" s="281">
        <v>20</v>
      </c>
      <c r="G23" s="286">
        <v>100</v>
      </c>
      <c r="H23" s="281">
        <v>100</v>
      </c>
      <c r="I23" s="286">
        <v>75</v>
      </c>
      <c r="J23" s="281">
        <v>75</v>
      </c>
      <c r="K23" s="286">
        <v>10</v>
      </c>
      <c r="L23" s="281">
        <v>10</v>
      </c>
      <c r="M23" s="286">
        <v>250</v>
      </c>
      <c r="N23" s="281">
        <v>250</v>
      </c>
    </row>
    <row r="24" spans="1:14" ht="18" customHeight="1">
      <c r="A24" s="374"/>
      <c r="B24" s="374"/>
      <c r="C24" s="49" t="s">
        <v>212</v>
      </c>
      <c r="D24" s="50"/>
      <c r="E24" s="287">
        <v>0</v>
      </c>
      <c r="F24" s="235">
        <v>0</v>
      </c>
      <c r="G24" s="234">
        <v>255</v>
      </c>
      <c r="H24" s="235">
        <v>235</v>
      </c>
      <c r="I24" s="234">
        <v>389</v>
      </c>
      <c r="J24" s="235">
        <v>457</v>
      </c>
      <c r="K24" s="234">
        <v>354</v>
      </c>
      <c r="L24" s="235">
        <v>355</v>
      </c>
      <c r="M24" s="234">
        <v>450</v>
      </c>
      <c r="N24" s="235">
        <v>376</v>
      </c>
    </row>
    <row r="25" spans="1:14" ht="18" customHeight="1">
      <c r="A25" s="374"/>
      <c r="B25" s="374"/>
      <c r="C25" s="49" t="s">
        <v>213</v>
      </c>
      <c r="D25" s="50"/>
      <c r="E25" s="234">
        <v>514</v>
      </c>
      <c r="F25" s="235">
        <v>780</v>
      </c>
      <c r="G25" s="234">
        <v>25</v>
      </c>
      <c r="H25" s="235">
        <v>25</v>
      </c>
      <c r="I25" s="234">
        <v>13</v>
      </c>
      <c r="J25" s="235">
        <v>13</v>
      </c>
      <c r="K25" s="234">
        <v>3</v>
      </c>
      <c r="L25" s="235">
        <v>3</v>
      </c>
      <c r="M25" s="234">
        <v>85</v>
      </c>
      <c r="N25" s="235">
        <v>85</v>
      </c>
    </row>
    <row r="26" spans="1:14" ht="18" customHeight="1">
      <c r="A26" s="374"/>
      <c r="B26" s="375"/>
      <c r="C26" s="54" t="s">
        <v>214</v>
      </c>
      <c r="D26" s="55"/>
      <c r="E26" s="289">
        <f>SUM(E23:E25)</f>
        <v>534</v>
      </c>
      <c r="F26" s="288">
        <f>SUM(F23:F25)</f>
        <v>800</v>
      </c>
      <c r="G26" s="289">
        <f>SUM(G23:G25)</f>
        <v>380</v>
      </c>
      <c r="H26" s="288">
        <f>SUM(H23:H25)</f>
        <v>360</v>
      </c>
      <c r="I26" s="290">
        <f>SUM(I23:I25)</f>
        <v>477</v>
      </c>
      <c r="J26" s="288">
        <v>545</v>
      </c>
      <c r="K26" s="289">
        <f>SUM(K23:K25)</f>
        <v>367</v>
      </c>
      <c r="L26" s="288">
        <f>SUM(L23:L25)</f>
        <v>368</v>
      </c>
      <c r="M26" s="289">
        <f>SUM(M23:M25)</f>
        <v>785</v>
      </c>
      <c r="N26" s="288">
        <f>SUM(N23:N25)</f>
        <v>711</v>
      </c>
    </row>
    <row r="27" spans="1:14" ht="18" customHeight="1">
      <c r="A27" s="375"/>
      <c r="B27" s="56" t="s">
        <v>215</v>
      </c>
      <c r="C27" s="35"/>
      <c r="D27" s="35"/>
      <c r="E27" s="291">
        <f>E22+E26</f>
        <v>5835</v>
      </c>
      <c r="F27" s="288">
        <f>F22+F26</f>
        <v>6901</v>
      </c>
      <c r="G27" s="284">
        <f>G22+G26</f>
        <v>616</v>
      </c>
      <c r="H27" s="288">
        <f>H22+H26</f>
        <v>571</v>
      </c>
      <c r="I27" s="291">
        <f>I22+I26</f>
        <v>1004</v>
      </c>
      <c r="J27" s="288">
        <v>950</v>
      </c>
      <c r="K27" s="284">
        <f>K22+K26</f>
        <v>1004</v>
      </c>
      <c r="L27" s="288">
        <f>L22+L26</f>
        <v>1040</v>
      </c>
      <c r="M27" s="284">
        <f>M22+M26</f>
        <v>1463</v>
      </c>
      <c r="N27" s="288">
        <f>N22+N26</f>
        <v>1299</v>
      </c>
    </row>
    <row r="28" spans="1:14" ht="18" customHeight="1">
      <c r="A28" s="427" t="s">
        <v>216</v>
      </c>
      <c r="B28" s="427" t="s">
        <v>217</v>
      </c>
      <c r="C28" s="191" t="s">
        <v>218</v>
      </c>
      <c r="D28" s="237" t="s">
        <v>37</v>
      </c>
      <c r="E28" s="286">
        <v>569</v>
      </c>
      <c r="F28" s="281">
        <v>1405</v>
      </c>
      <c r="G28" s="286">
        <v>1264</v>
      </c>
      <c r="H28" s="281">
        <v>1253</v>
      </c>
      <c r="I28" s="286">
        <v>1852</v>
      </c>
      <c r="J28" s="281">
        <v>1912</v>
      </c>
      <c r="K28" s="286">
        <v>1671</v>
      </c>
      <c r="L28" s="281">
        <v>1888</v>
      </c>
      <c r="M28" s="286">
        <v>829</v>
      </c>
      <c r="N28" s="281">
        <v>893</v>
      </c>
    </row>
    <row r="29" spans="1:14" ht="18" customHeight="1">
      <c r="A29" s="374"/>
      <c r="B29" s="374"/>
      <c r="C29" s="49" t="s">
        <v>219</v>
      </c>
      <c r="D29" s="238" t="s">
        <v>38</v>
      </c>
      <c r="E29" s="234">
        <v>822</v>
      </c>
      <c r="F29" s="235">
        <v>1439</v>
      </c>
      <c r="G29" s="234">
        <v>1128</v>
      </c>
      <c r="H29" s="235">
        <v>1245</v>
      </c>
      <c r="I29" s="234">
        <v>1837</v>
      </c>
      <c r="J29" s="235">
        <v>1829</v>
      </c>
      <c r="K29" s="234">
        <v>1668</v>
      </c>
      <c r="L29" s="235">
        <v>1887</v>
      </c>
      <c r="M29" s="234">
        <v>746</v>
      </c>
      <c r="N29" s="235">
        <v>823</v>
      </c>
    </row>
    <row r="30" spans="1:14" ht="18" customHeight="1">
      <c r="A30" s="374"/>
      <c r="B30" s="374"/>
      <c r="C30" s="49" t="s">
        <v>220</v>
      </c>
      <c r="D30" s="238" t="s">
        <v>221</v>
      </c>
      <c r="E30" s="234">
        <v>49</v>
      </c>
      <c r="F30" s="235">
        <v>53</v>
      </c>
      <c r="G30" s="282">
        <v>113</v>
      </c>
      <c r="H30" s="235">
        <v>0</v>
      </c>
      <c r="I30" s="234">
        <v>121</v>
      </c>
      <c r="J30" s="235">
        <v>94</v>
      </c>
      <c r="K30" s="234">
        <v>0</v>
      </c>
      <c r="L30" s="235">
        <v>0</v>
      </c>
      <c r="M30" s="234">
        <v>0</v>
      </c>
      <c r="N30" s="235">
        <v>0</v>
      </c>
    </row>
    <row r="31" spans="1:15" ht="18" customHeight="1">
      <c r="A31" s="374"/>
      <c r="B31" s="374"/>
      <c r="C31" s="6" t="s">
        <v>222</v>
      </c>
      <c r="D31" s="239" t="s">
        <v>223</v>
      </c>
      <c r="E31" s="284">
        <f aca="true" t="shared" si="0" ref="E31:N31">E28-E29-E30</f>
        <v>-302</v>
      </c>
      <c r="F31" s="285">
        <f t="shared" si="0"/>
        <v>-87</v>
      </c>
      <c r="G31" s="284">
        <f t="shared" si="0"/>
        <v>23</v>
      </c>
      <c r="H31" s="285">
        <f t="shared" si="0"/>
        <v>8</v>
      </c>
      <c r="I31" s="284">
        <f t="shared" si="0"/>
        <v>-106</v>
      </c>
      <c r="J31" s="292">
        <v>-11</v>
      </c>
      <c r="K31" s="284">
        <f t="shared" si="0"/>
        <v>3</v>
      </c>
      <c r="L31" s="292">
        <f t="shared" si="0"/>
        <v>1</v>
      </c>
      <c r="M31" s="284">
        <f t="shared" si="0"/>
        <v>83</v>
      </c>
      <c r="N31" s="285">
        <f t="shared" si="0"/>
        <v>70</v>
      </c>
      <c r="O31" s="8"/>
    </row>
    <row r="32" spans="1:14" ht="18" customHeight="1">
      <c r="A32" s="374"/>
      <c r="B32" s="374"/>
      <c r="C32" s="191" t="s">
        <v>224</v>
      </c>
      <c r="D32" s="237" t="s">
        <v>225</v>
      </c>
      <c r="E32" s="286">
        <v>51</v>
      </c>
      <c r="F32" s="281">
        <v>54</v>
      </c>
      <c r="G32" s="286">
        <v>8</v>
      </c>
      <c r="H32" s="281">
        <v>8</v>
      </c>
      <c r="I32" s="286">
        <v>10</v>
      </c>
      <c r="J32" s="281">
        <v>16</v>
      </c>
      <c r="K32" s="286">
        <v>6</v>
      </c>
      <c r="L32" s="281">
        <v>12</v>
      </c>
      <c r="M32" s="286">
        <v>7</v>
      </c>
      <c r="N32" s="281">
        <v>10</v>
      </c>
    </row>
    <row r="33" spans="1:14" ht="18" customHeight="1">
      <c r="A33" s="374"/>
      <c r="B33" s="374"/>
      <c r="C33" s="49" t="s">
        <v>226</v>
      </c>
      <c r="D33" s="238" t="s">
        <v>227</v>
      </c>
      <c r="E33" s="234">
        <v>6</v>
      </c>
      <c r="F33" s="235">
        <v>7</v>
      </c>
      <c r="G33" s="234">
        <v>0.1</v>
      </c>
      <c r="H33" s="235">
        <v>0</v>
      </c>
      <c r="I33" s="234">
        <v>0</v>
      </c>
      <c r="J33" s="235">
        <v>1</v>
      </c>
      <c r="K33" s="234">
        <v>6</v>
      </c>
      <c r="L33" s="235">
        <v>6</v>
      </c>
      <c r="M33" s="234">
        <v>0.4</v>
      </c>
      <c r="N33" s="235">
        <v>0</v>
      </c>
    </row>
    <row r="34" spans="1:14" ht="18" customHeight="1">
      <c r="A34" s="374"/>
      <c r="B34" s="375"/>
      <c r="C34" s="6" t="s">
        <v>228</v>
      </c>
      <c r="D34" s="239" t="s">
        <v>229</v>
      </c>
      <c r="E34" s="284">
        <f>E31+E32-E33</f>
        <v>-257</v>
      </c>
      <c r="F34" s="288">
        <f aca="true" t="shared" si="1" ref="F34:N34">F31+F32-F33</f>
        <v>-40</v>
      </c>
      <c r="G34" s="284">
        <f>G31+G32-G33</f>
        <v>30.9</v>
      </c>
      <c r="H34" s="288">
        <f t="shared" si="1"/>
        <v>16</v>
      </c>
      <c r="I34" s="284">
        <f t="shared" si="1"/>
        <v>-96</v>
      </c>
      <c r="J34" s="288">
        <v>4</v>
      </c>
      <c r="K34" s="284">
        <f t="shared" si="1"/>
        <v>3</v>
      </c>
      <c r="L34" s="288">
        <f t="shared" si="1"/>
        <v>7</v>
      </c>
      <c r="M34" s="284">
        <f t="shared" si="1"/>
        <v>89.6</v>
      </c>
      <c r="N34" s="288">
        <f t="shared" si="1"/>
        <v>80</v>
      </c>
    </row>
    <row r="35" spans="1:14" ht="18" customHeight="1">
      <c r="A35" s="374"/>
      <c r="B35" s="427" t="s">
        <v>230</v>
      </c>
      <c r="C35" s="191" t="s">
        <v>231</v>
      </c>
      <c r="D35" s="237" t="s">
        <v>232</v>
      </c>
      <c r="E35" s="286">
        <v>0</v>
      </c>
      <c r="F35" s="281">
        <v>0</v>
      </c>
      <c r="G35" s="286">
        <v>3</v>
      </c>
      <c r="H35" s="281">
        <v>5</v>
      </c>
      <c r="I35" s="286">
        <v>0</v>
      </c>
      <c r="J35" s="281">
        <v>0</v>
      </c>
      <c r="K35" s="286">
        <v>0.1</v>
      </c>
      <c r="L35" s="281">
        <v>0</v>
      </c>
      <c r="M35" s="286">
        <v>0</v>
      </c>
      <c r="N35" s="281">
        <v>1</v>
      </c>
    </row>
    <row r="36" spans="1:14" ht="18" customHeight="1">
      <c r="A36" s="374"/>
      <c r="B36" s="374"/>
      <c r="C36" s="49" t="s">
        <v>233</v>
      </c>
      <c r="D36" s="238" t="s">
        <v>234</v>
      </c>
      <c r="E36" s="234">
        <v>10</v>
      </c>
      <c r="F36" s="235">
        <v>0</v>
      </c>
      <c r="G36" s="234">
        <v>8</v>
      </c>
      <c r="H36" s="235">
        <v>8</v>
      </c>
      <c r="I36" s="234">
        <v>1</v>
      </c>
      <c r="J36" s="235">
        <v>1</v>
      </c>
      <c r="K36" s="234">
        <v>0</v>
      </c>
      <c r="L36" s="235">
        <v>0</v>
      </c>
      <c r="M36" s="234">
        <v>1</v>
      </c>
      <c r="N36" s="235">
        <v>10</v>
      </c>
    </row>
    <row r="37" spans="1:14" ht="18" customHeight="1">
      <c r="A37" s="374"/>
      <c r="B37" s="374"/>
      <c r="C37" s="49" t="s">
        <v>235</v>
      </c>
      <c r="D37" s="238" t="s">
        <v>236</v>
      </c>
      <c r="E37" s="234">
        <f aca="true" t="shared" si="2" ref="E37:N37">E34+E35-E36</f>
        <v>-267</v>
      </c>
      <c r="F37" s="235">
        <f t="shared" si="2"/>
        <v>-40</v>
      </c>
      <c r="G37" s="234">
        <f t="shared" si="2"/>
        <v>25.9</v>
      </c>
      <c r="H37" s="235">
        <f t="shared" si="2"/>
        <v>13</v>
      </c>
      <c r="I37" s="234">
        <f t="shared" si="2"/>
        <v>-97</v>
      </c>
      <c r="J37" s="235">
        <v>3</v>
      </c>
      <c r="K37" s="234">
        <f t="shared" si="2"/>
        <v>3.1</v>
      </c>
      <c r="L37" s="235">
        <f t="shared" si="2"/>
        <v>7</v>
      </c>
      <c r="M37" s="234">
        <f t="shared" si="2"/>
        <v>88.6</v>
      </c>
      <c r="N37" s="235">
        <f t="shared" si="2"/>
        <v>71</v>
      </c>
    </row>
    <row r="38" spans="1:14" ht="18" customHeight="1">
      <c r="A38" s="374"/>
      <c r="B38" s="374"/>
      <c r="C38" s="49" t="s">
        <v>237</v>
      </c>
      <c r="D38" s="238" t="s">
        <v>238</v>
      </c>
      <c r="E38" s="234">
        <v>0</v>
      </c>
      <c r="F38" s="235">
        <v>0</v>
      </c>
      <c r="G38" s="234">
        <v>0</v>
      </c>
      <c r="H38" s="235">
        <v>0</v>
      </c>
      <c r="I38" s="234">
        <v>0</v>
      </c>
      <c r="J38" s="235">
        <v>0</v>
      </c>
      <c r="K38" s="234">
        <v>0</v>
      </c>
      <c r="L38" s="235">
        <v>0</v>
      </c>
      <c r="M38" s="234"/>
      <c r="N38" s="235">
        <v>0</v>
      </c>
    </row>
    <row r="39" spans="1:14" ht="18" customHeight="1">
      <c r="A39" s="374"/>
      <c r="B39" s="374"/>
      <c r="C39" s="49" t="s">
        <v>239</v>
      </c>
      <c r="D39" s="238" t="s">
        <v>240</v>
      </c>
      <c r="E39" s="234">
        <v>0</v>
      </c>
      <c r="F39" s="235">
        <v>0</v>
      </c>
      <c r="G39" s="234">
        <v>0</v>
      </c>
      <c r="H39" s="235">
        <v>0</v>
      </c>
      <c r="I39" s="234">
        <v>0</v>
      </c>
      <c r="J39" s="235">
        <v>0</v>
      </c>
      <c r="K39" s="234">
        <v>0</v>
      </c>
      <c r="L39" s="235">
        <v>0</v>
      </c>
      <c r="M39" s="234"/>
      <c r="N39" s="235">
        <v>0</v>
      </c>
    </row>
    <row r="40" spans="1:14" ht="18" customHeight="1">
      <c r="A40" s="374"/>
      <c r="B40" s="374"/>
      <c r="C40" s="49" t="s">
        <v>241</v>
      </c>
      <c r="D40" s="238" t="s">
        <v>242</v>
      </c>
      <c r="E40" s="234">
        <v>0</v>
      </c>
      <c r="F40" s="235">
        <v>0</v>
      </c>
      <c r="G40" s="234">
        <v>6</v>
      </c>
      <c r="H40" s="235">
        <v>13</v>
      </c>
      <c r="I40" s="234">
        <v>-29</v>
      </c>
      <c r="J40" s="235">
        <v>5</v>
      </c>
      <c r="K40" s="234">
        <f>1</f>
        <v>1</v>
      </c>
      <c r="L40" s="235">
        <v>1</v>
      </c>
      <c r="M40" s="234">
        <f>13</f>
        <v>13</v>
      </c>
      <c r="N40" s="235">
        <f>35</f>
        <v>35</v>
      </c>
    </row>
    <row r="41" spans="1:14" ht="18" customHeight="1">
      <c r="A41" s="374"/>
      <c r="B41" s="374"/>
      <c r="C41" s="203" t="s">
        <v>243</v>
      </c>
      <c r="D41" s="238" t="s">
        <v>244</v>
      </c>
      <c r="E41" s="234">
        <f aca="true" t="shared" si="3" ref="E41:N41">E34+E35-E36-E40</f>
        <v>-267</v>
      </c>
      <c r="F41" s="235">
        <f t="shared" si="3"/>
        <v>-40</v>
      </c>
      <c r="G41" s="234">
        <f t="shared" si="3"/>
        <v>19.9</v>
      </c>
      <c r="H41" s="235">
        <f>H34+H35-H36-H40</f>
        <v>0</v>
      </c>
      <c r="I41" s="234">
        <f t="shared" si="3"/>
        <v>-68</v>
      </c>
      <c r="J41" s="235">
        <v>-2</v>
      </c>
      <c r="K41" s="234">
        <f t="shared" si="3"/>
        <v>2.1</v>
      </c>
      <c r="L41" s="235">
        <f>L34+L35-L36-L40</f>
        <v>6</v>
      </c>
      <c r="M41" s="234">
        <f t="shared" si="3"/>
        <v>75.6</v>
      </c>
      <c r="N41" s="235">
        <f t="shared" si="3"/>
        <v>36</v>
      </c>
    </row>
    <row r="42" spans="1:14" ht="18" customHeight="1">
      <c r="A42" s="374"/>
      <c r="B42" s="374"/>
      <c r="C42" s="428" t="s">
        <v>245</v>
      </c>
      <c r="D42" s="429"/>
      <c r="E42" s="282">
        <f aca="true" t="shared" si="4" ref="E42:N42">E37+E38-E39-E40</f>
        <v>-267</v>
      </c>
      <c r="F42" s="293">
        <f t="shared" si="4"/>
        <v>-40</v>
      </c>
      <c r="G42" s="282">
        <f t="shared" si="4"/>
        <v>19.9</v>
      </c>
      <c r="H42" s="293">
        <f>H37+H38-H39-H40</f>
        <v>0</v>
      </c>
      <c r="I42" s="282">
        <f t="shared" si="4"/>
        <v>-68</v>
      </c>
      <c r="J42" s="293">
        <v>-2</v>
      </c>
      <c r="K42" s="282">
        <f>K37+K38-K39-K40</f>
        <v>2.1</v>
      </c>
      <c r="L42" s="293">
        <f>L37+L38-L39-L40</f>
        <v>6</v>
      </c>
      <c r="M42" s="282">
        <f t="shared" si="4"/>
        <v>75.6</v>
      </c>
      <c r="N42" s="235">
        <f t="shared" si="4"/>
        <v>36</v>
      </c>
    </row>
    <row r="43" spans="1:14" ht="18" customHeight="1">
      <c r="A43" s="374"/>
      <c r="B43" s="374"/>
      <c r="C43" s="49" t="s">
        <v>246</v>
      </c>
      <c r="D43" s="238" t="s">
        <v>247</v>
      </c>
      <c r="E43" s="234">
        <v>781</v>
      </c>
      <c r="F43" s="235">
        <v>821</v>
      </c>
      <c r="G43" s="234">
        <v>52</v>
      </c>
      <c r="H43" s="235">
        <v>52</v>
      </c>
      <c r="I43" s="234">
        <v>95</v>
      </c>
      <c r="J43" s="235">
        <v>97</v>
      </c>
      <c r="K43" s="234">
        <v>185</v>
      </c>
      <c r="L43" s="235">
        <v>179</v>
      </c>
      <c r="M43" s="234">
        <v>875</v>
      </c>
      <c r="N43" s="235">
        <v>839</v>
      </c>
    </row>
    <row r="44" spans="1:14" ht="18" customHeight="1">
      <c r="A44" s="375"/>
      <c r="B44" s="375"/>
      <c r="C44" s="6" t="s">
        <v>248</v>
      </c>
      <c r="D44" s="103" t="s">
        <v>249</v>
      </c>
      <c r="E44" s="284">
        <f aca="true" t="shared" si="5" ref="E44:N44">E41+E43</f>
        <v>514</v>
      </c>
      <c r="F44" s="288">
        <f t="shared" si="5"/>
        <v>781</v>
      </c>
      <c r="G44" s="284">
        <f t="shared" si="5"/>
        <v>71.9</v>
      </c>
      <c r="H44" s="288">
        <v>52</v>
      </c>
      <c r="I44" s="284">
        <f t="shared" si="5"/>
        <v>27</v>
      </c>
      <c r="J44" s="288">
        <f>SUM(J42:J43)</f>
        <v>95</v>
      </c>
      <c r="K44" s="284">
        <f t="shared" si="5"/>
        <v>187.1</v>
      </c>
      <c r="L44" s="288">
        <f>L41+L43</f>
        <v>185</v>
      </c>
      <c r="M44" s="284">
        <f t="shared" si="5"/>
        <v>950.6</v>
      </c>
      <c r="N44" s="288">
        <f t="shared" si="5"/>
        <v>875</v>
      </c>
    </row>
    <row r="45" ht="13.5" customHeight="1">
      <c r="A45" s="25" t="s">
        <v>250</v>
      </c>
    </row>
    <row r="46" ht="13.5" customHeight="1">
      <c r="A46" s="25" t="s">
        <v>251</v>
      </c>
    </row>
    <row r="47" ht="13.5">
      <c r="A47" s="240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仙台市</cp:lastModifiedBy>
  <cp:lastPrinted>2016-08-16T01:29:17Z</cp:lastPrinted>
  <dcterms:created xsi:type="dcterms:W3CDTF">1999-07-06T05:17:05Z</dcterms:created>
  <dcterms:modified xsi:type="dcterms:W3CDTF">2016-08-16T06:44:40Z</dcterms:modified>
  <cp:category/>
  <cp:version/>
  <cp:contentType/>
  <cp:contentStatus/>
</cp:coreProperties>
</file>