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1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comments2.xml><?xml version="1.0" encoding="utf-8"?>
<comments xmlns="http://schemas.openxmlformats.org/spreadsheetml/2006/main">
  <authors>
    <author>児玉 勝美</author>
  </authors>
  <commentList>
    <comment ref="N30" authorId="0">
      <text>
        <r>
          <rPr>
            <sz val="11"/>
            <color indexed="10"/>
            <rFont val="ＭＳ Ｐゴシック"/>
            <family val="3"/>
          </rPr>
          <t>H23年度を以て事業完了</t>
        </r>
      </text>
    </comment>
  </commentList>
</comments>
</file>

<file path=xl/comments5.xml><?xml version="1.0" encoding="utf-8"?>
<comments xmlns="http://schemas.openxmlformats.org/spreadsheetml/2006/main">
  <authors>
    <author>児玉 勝美</author>
  </authors>
  <commentList>
    <comment ref="N30" authorId="0">
      <text>
        <r>
          <rPr>
            <sz val="10"/>
            <color indexed="10"/>
            <rFont val="ＭＳ Ｐゴシック"/>
            <family val="3"/>
          </rPr>
          <t>H23年度を以て事業完了</t>
        </r>
      </text>
    </comment>
  </commentList>
</comments>
</file>

<file path=xl/sharedStrings.xml><?xml version="1.0" encoding="utf-8"?>
<sst xmlns="http://schemas.openxmlformats.org/spreadsheetml/2006/main" count="444" uniqueCount="265">
  <si>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</si>
  <si>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</si>
  <si>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</si>
  <si>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</si>
  <si>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</si>
  <si>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</si>
  <si>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</si>
  <si>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</si>
  <si>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</si>
  <si>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</si>
  <si>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</si>
  <si>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</si>
  <si>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</si>
  <si>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</si>
  <si>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</si>
  <si>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</si>
  <si>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</si>
  <si>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</si>
  <si>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</si>
  <si>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</si>
  <si>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</si>
  <si>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</si>
  <si>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</si>
  <si>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</si>
  <si>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</si>
  <si>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</si>
  <si>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</si>
  <si>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</si>
  <si>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</si>
  <si>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</si>
  <si>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</si>
  <si>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</si>
  <si>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</si>
  <si>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</si>
  <si>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</si>
  <si>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</si>
  <si>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</si>
  <si>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</si>
  <si>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</si>
  <si>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</si>
  <si>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</si>
  <si>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</si>
  <si>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</si>
  <si>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</si>
  <si>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</si>
  <si>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</si>
  <si>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</si>
  <si>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</si>
  <si>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</si>
  <si>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</si>
  <si>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</si>
  <si>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</si>
  <si>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</si>
  <si>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</si>
  <si>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</si>
  <si>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</si>
  <si>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</si>
  <si>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</si>
  <si>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</si>
  <si>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</si>
  <si>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</si>
  <si>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</si>
  <si>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</si>
  <si>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</si>
  <si>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</si>
  <si>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</si>
  <si>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</si>
  <si>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</si>
  <si>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</si>
  <si>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</si>
  <si>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</si>
  <si>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</si>
  <si>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</si>
  <si>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</si>
  <si>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</si>
  <si>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</si>
  <si>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</si>
  <si>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</si>
  <si>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</si>
  <si>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</si>
  <si>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</si>
  <si>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</si>
  <si>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</si>
  <si>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</si>
  <si>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</si>
  <si>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</si>
  <si>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</si>
  <si>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</si>
  <si>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</si>
  <si>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</si>
  <si>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</si>
  <si>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</si>
  <si>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</si>
  <si>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</si>
  <si>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</si>
  <si>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</si>
  <si>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</si>
  <si>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</si>
  <si>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</si>
  <si>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</si>
  <si>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</si>
  <si>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</si>
  <si>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</si>
  <si>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</si>
  <si>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</si>
  <si>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</si>
  <si>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</si>
  <si>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</si>
  <si>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</si>
  <si>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</si>
  <si>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</si>
  <si>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</si>
  <si>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</si>
  <si>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</si>
  <si>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</si>
  <si>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</si>
  <si>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</si>
  <si>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</si>
  <si>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</si>
  <si>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</si>
  <si>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</si>
  <si>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</si>
  <si>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</si>
  <si>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</si>
  <si>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</si>
  <si>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</si>
  <si>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</si>
  <si>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</si>
  <si>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</si>
  <si>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</si>
  <si>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</si>
  <si>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</si>
  <si>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</si>
  <si>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</si>
  <si>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</si>
  <si>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</si>
  <si>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</si>
  <si>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</si>
  <si>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</si>
  <si>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</si>
  <si>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</si>
  <si>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</si>
  <si>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</si>
  <si>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</si>
  <si>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</si>
  <si>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</si>
  <si>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</si>
  <si>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</si>
  <si>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</si>
  <si>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</si>
  <si>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</si>
  <si>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</si>
  <si>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</si>
  <si>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</si>
  <si>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</si>
  <si>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</si>
  <si>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</si>
  <si>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</si>
  <si>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</si>
  <si>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</si>
  <si>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</si>
  <si>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</si>
  <si>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</si>
  <si>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</si>
  <si>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</si>
  <si>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</si>
  <si>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</si>
  <si>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</si>
  <si>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</si>
  <si>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</si>
  <si>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</si>
  <si>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</si>
  <si>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</si>
  <si>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</si>
  <si>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</si>
  <si>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</si>
  <si>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</si>
  <si>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</si>
  <si>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</si>
  <si>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</si>
  <si>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</si>
  <si>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</si>
  <si>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</si>
  <si>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</si>
  <si>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</si>
  <si>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</si>
  <si>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</si>
  <si>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</si>
  <si>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</si>
  <si>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</si>
  <si>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</si>
  <si>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</si>
  <si>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</si>
  <si>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</si>
  <si>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</si>
  <si>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</si>
  <si>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</si>
  <si>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</si>
  <si>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</si>
  <si>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</si>
  <si>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</si>
  <si>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</si>
  <si>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</si>
  <si>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</si>
  <si>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</si>
  <si>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</si>
  <si>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</si>
  <si>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</si>
  <si>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</si>
  <si>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</si>
  <si>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</si>
  <si>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</si>
  <si>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</si>
  <si>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</si>
  <si>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</si>
  <si>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</si>
  <si>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</si>
  <si>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</si>
  <si>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</si>
  <si>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</si>
  <si>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</si>
  <si>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</si>
  <si>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</si>
  <si>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</si>
  <si>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</si>
  <si>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</si>
  <si>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</si>
  <si>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</si>
  <si>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</si>
  <si>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</si>
  <si>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</si>
  <si>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</si>
  <si>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</si>
  <si>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</si>
  <si>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</si>
  <si>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</si>
  <si>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</si>
  <si>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</si>
  <si>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</si>
  <si>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</si>
  <si>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</si>
  <si>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</si>
  <si>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</si>
  <si>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</si>
  <si>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</si>
  <si>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</si>
  <si>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</si>
  <si>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</si>
  <si>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病院事業</t>
  </si>
  <si>
    <t>電気事業</t>
  </si>
  <si>
    <t>工業用水事業</t>
  </si>
  <si>
    <t>観光施設事業（その他観光施設）</t>
  </si>
  <si>
    <t>港湾整備事業</t>
  </si>
  <si>
    <t>宅地造成事業</t>
  </si>
  <si>
    <t>観光施設事業（休養宿泊施設）</t>
  </si>
  <si>
    <t>下水道事業（特定環境保全）</t>
  </si>
  <si>
    <t>※土地開発公社はH22.9.30解散、H23.3.31清算完了</t>
  </si>
  <si>
    <t>土地開発公社</t>
  </si>
  <si>
    <t>道路公社</t>
  </si>
  <si>
    <t>住宅供給公社</t>
  </si>
  <si>
    <t>宮崎県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</si>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</sst>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10" xfId="48" applyNumberFormat="1" applyBorder="1" applyAlignment="1">
      <alignment vertical="center"/>
    </xf>
    <xf numFmtId="217" fontId="0" fillId="33" borderId="52" xfId="48" applyNumberFormat="1" applyFill="1" applyBorder="1" applyAlignment="1">
      <alignment vertical="center"/>
    </xf>
    <xf numFmtId="217" fontId="0" fillId="33" borderId="21" xfId="48" applyNumberFormat="1" applyFill="1" applyBorder="1" applyAlignment="1">
      <alignment vertical="center"/>
    </xf>
    <xf numFmtId="217" fontId="0" fillId="33" borderId="22" xfId="48" applyNumberFormat="1" applyFill="1" applyBorder="1" applyAlignment="1">
      <alignment vertical="center"/>
    </xf>
    <xf numFmtId="217" fontId="0" fillId="33" borderId="24" xfId="48" applyNumberFormat="1" applyFill="1" applyBorder="1" applyAlignment="1">
      <alignment vertical="center"/>
    </xf>
    <xf numFmtId="217" fontId="0" fillId="33" borderId="23" xfId="48" applyNumberFormat="1" applyFont="1" applyFill="1" applyBorder="1" applyAlignment="1" quotePrefix="1">
      <alignment horizontal="right" vertical="center"/>
    </xf>
    <xf numFmtId="217" fontId="0" fillId="33" borderId="16" xfId="48" applyNumberFormat="1" applyFill="1" applyBorder="1" applyAlignment="1">
      <alignment vertical="center"/>
    </xf>
    <xf numFmtId="217" fontId="0" fillId="33" borderId="23" xfId="48" applyNumberFormat="1" applyFill="1" applyBorder="1" applyAlignment="1">
      <alignment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70" xfId="48" applyNumberFormat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7" fontId="0" fillId="0" borderId="73" xfId="48" applyNumberFormat="1" applyBorder="1" applyAlignment="1">
      <alignment vertical="center"/>
    </xf>
    <xf numFmtId="217" fontId="0" fillId="0" borderId="74" xfId="48" applyNumberFormat="1" applyBorder="1" applyAlignment="1">
      <alignment vertical="center"/>
    </xf>
    <xf numFmtId="217" fontId="0" fillId="0" borderId="72" xfId="48" applyNumberFormat="1" applyFont="1" applyBorder="1" applyAlignment="1" quotePrefix="1">
      <alignment horizontal="right" vertical="center"/>
    </xf>
    <xf numFmtId="217" fontId="0" fillId="0" borderId="19" xfId="48" applyNumberFormat="1" applyBorder="1" applyAlignment="1">
      <alignment vertical="center"/>
    </xf>
    <xf numFmtId="217" fontId="0" fillId="0" borderId="75" xfId="48" applyNumberFormat="1" applyBorder="1" applyAlignment="1">
      <alignment vertical="center"/>
    </xf>
    <xf numFmtId="217" fontId="0" fillId="0" borderId="21" xfId="48" applyNumberFormat="1" applyFont="1" applyBorder="1" applyAlignment="1" quotePrefix="1">
      <alignment horizontal="right" vertical="center"/>
    </xf>
    <xf numFmtId="217" fontId="0" fillId="33" borderId="21" xfId="0" applyNumberFormat="1" applyFill="1" applyBorder="1" applyAlignment="1" quotePrefix="1">
      <alignment horizontal="right" vertical="center"/>
    </xf>
    <xf numFmtId="41" fontId="53" fillId="0" borderId="0" xfId="0" applyNumberFormat="1" applyFont="1" applyAlignment="1">
      <alignment vertical="center"/>
    </xf>
    <xf numFmtId="217" fontId="0" fillId="0" borderId="55" xfId="48" applyNumberFormat="1" applyBorder="1" applyAlignment="1">
      <alignment horizontal="center" vertical="center"/>
    </xf>
    <xf numFmtId="217" fontId="0" fillId="0" borderId="13" xfId="48" applyNumberFormat="1" applyBorder="1" applyAlignment="1">
      <alignment horizontal="center" vertical="center"/>
    </xf>
    <xf numFmtId="217" fontId="0" fillId="0" borderId="33" xfId="48" applyNumberFormat="1" applyBorder="1" applyAlignment="1">
      <alignment horizontal="center" vertical="center"/>
    </xf>
    <xf numFmtId="217" fontId="0" fillId="0" borderId="14" xfId="48" applyNumberFormat="1" applyBorder="1" applyAlignment="1">
      <alignment horizontal="center" vertical="center"/>
    </xf>
    <xf numFmtId="217" fontId="0" fillId="0" borderId="33" xfId="48" applyNumberFormat="1" applyFont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217" fontId="0" fillId="33" borderId="28" xfId="48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41" xfId="48" applyNumberFormat="1" applyFill="1" applyBorder="1" applyAlignment="1">
      <alignment vertical="center"/>
    </xf>
    <xf numFmtId="217" fontId="0" fillId="33" borderId="18" xfId="48" applyNumberFormat="1" applyFill="1" applyBorder="1" applyAlignment="1">
      <alignment vertical="center"/>
    </xf>
    <xf numFmtId="217" fontId="0" fillId="33" borderId="38" xfId="48" applyNumberFormat="1" applyFill="1" applyBorder="1" applyAlignment="1">
      <alignment vertical="center"/>
    </xf>
    <xf numFmtId="217" fontId="0" fillId="33" borderId="29" xfId="48" applyNumberFormat="1" applyFill="1" applyBorder="1" applyAlignment="1">
      <alignment vertical="center"/>
    </xf>
    <xf numFmtId="217" fontId="0" fillId="33" borderId="29" xfId="48" applyNumberFormat="1" applyFont="1" applyFill="1" applyBorder="1" applyAlignment="1" quotePrefix="1">
      <alignment horizontal="right" vertical="center"/>
    </xf>
    <xf numFmtId="217" fontId="0" fillId="33" borderId="68" xfId="48" applyNumberFormat="1" applyFill="1" applyBorder="1" applyAlignment="1">
      <alignment vertical="center"/>
    </xf>
    <xf numFmtId="217" fontId="0" fillId="33" borderId="41" xfId="48" applyNumberFormat="1" applyFont="1" applyFill="1" applyBorder="1" applyAlignment="1" quotePrefix="1">
      <alignment horizontal="right" vertical="center"/>
    </xf>
    <xf numFmtId="217" fontId="0" fillId="0" borderId="62" xfId="48" applyNumberFormat="1" applyFont="1" applyBorder="1" applyAlignment="1">
      <alignment horizontal="right" vertical="center"/>
    </xf>
    <xf numFmtId="218" fontId="0" fillId="0" borderId="59" xfId="48" applyNumberFormat="1" applyFont="1" applyBorder="1" applyAlignment="1">
      <alignment vertical="center"/>
    </xf>
    <xf numFmtId="218" fontId="0" fillId="0" borderId="61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33" borderId="24" xfId="48" applyNumberFormat="1" applyFill="1" applyBorder="1" applyAlignment="1">
      <alignment vertical="center"/>
    </xf>
    <xf numFmtId="217" fontId="0" fillId="33" borderId="10" xfId="48" applyNumberFormat="1" applyFill="1" applyBorder="1" applyAlignment="1">
      <alignment vertical="center"/>
    </xf>
    <xf numFmtId="217" fontId="0" fillId="33" borderId="33" xfId="48" applyNumberFormat="1" applyFill="1" applyBorder="1" applyAlignment="1">
      <alignment vertical="center"/>
    </xf>
    <xf numFmtId="217" fontId="0" fillId="33" borderId="13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217" fontId="0" fillId="33" borderId="14" xfId="48" applyNumberFormat="1" applyFont="1" applyFill="1" applyBorder="1" applyAlignment="1" quotePrefix="1">
      <alignment horizontal="right" vertical="center"/>
    </xf>
    <xf numFmtId="217" fontId="0" fillId="33" borderId="12" xfId="48" applyNumberFormat="1" applyFill="1" applyBorder="1" applyAlignment="1">
      <alignment vertical="center"/>
    </xf>
    <xf numFmtId="217" fontId="0" fillId="33" borderId="14" xfId="48" applyNumberFormat="1" applyFill="1" applyBorder="1" applyAlignment="1">
      <alignment vertical="center"/>
    </xf>
    <xf numFmtId="0" fontId="0" fillId="33" borderId="23" xfId="0" applyNumberFormat="1" applyFont="1" applyFill="1" applyBorder="1" applyAlignment="1">
      <alignment horizontal="center" vertical="center"/>
    </xf>
    <xf numFmtId="217" fontId="0" fillId="33" borderId="11" xfId="48" applyNumberFormat="1" applyFill="1" applyBorder="1" applyAlignment="1">
      <alignment vertical="center"/>
    </xf>
    <xf numFmtId="217" fontId="0" fillId="33" borderId="32" xfId="48" applyNumberFormat="1" applyFill="1" applyBorder="1" applyAlignment="1">
      <alignment vertical="center"/>
    </xf>
    <xf numFmtId="217" fontId="0" fillId="33" borderId="33" xfId="0" applyNumberFormat="1" applyFill="1" applyBorder="1" applyAlignment="1" quotePrefix="1">
      <alignment horizontal="right" vertical="center"/>
    </xf>
    <xf numFmtId="217" fontId="0" fillId="33" borderId="37" xfId="48" applyNumberFormat="1" applyFill="1" applyBorder="1" applyAlignment="1">
      <alignment vertical="center"/>
    </xf>
    <xf numFmtId="217" fontId="0" fillId="33" borderId="41" xfId="0" applyNumberFormat="1" applyFill="1" applyBorder="1" applyAlignment="1" quotePrefix="1">
      <alignment horizontal="right" vertical="center"/>
    </xf>
    <xf numFmtId="217" fontId="0" fillId="33" borderId="32" xfId="0" applyNumberFormat="1" applyFill="1" applyBorder="1" applyAlignment="1" quotePrefix="1">
      <alignment horizontal="right" vertical="center"/>
    </xf>
    <xf numFmtId="217" fontId="0" fillId="33" borderId="36" xfId="48" applyNumberFormat="1" applyFill="1" applyBorder="1" applyAlignment="1">
      <alignment vertical="center"/>
    </xf>
    <xf numFmtId="217" fontId="0" fillId="33" borderId="15" xfId="48" applyNumberFormat="1" applyFont="1" applyFill="1" applyBorder="1" applyAlignment="1" quotePrefix="1">
      <alignment horizontal="right" vertical="center"/>
    </xf>
    <xf numFmtId="217" fontId="0" fillId="33" borderId="0" xfId="48" applyNumberFormat="1" applyFill="1" applyBorder="1" applyAlignment="1">
      <alignment vertical="center"/>
    </xf>
    <xf numFmtId="217" fontId="0" fillId="33" borderId="41" xfId="48" applyNumberFormat="1" applyFont="1" applyFill="1" applyBorder="1" applyAlignment="1">
      <alignment vertical="center"/>
    </xf>
    <xf numFmtId="217" fontId="0" fillId="33" borderId="37" xfId="48" applyNumberFormat="1" applyFont="1" applyFill="1" applyBorder="1" applyAlignment="1">
      <alignment vertical="center"/>
    </xf>
    <xf numFmtId="217" fontId="0" fillId="33" borderId="15" xfId="48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41" fontId="0" fillId="33" borderId="38" xfId="0" applyNumberFormat="1" applyFill="1" applyBorder="1" applyAlignment="1">
      <alignment horizontal="center" vertical="center"/>
    </xf>
    <xf numFmtId="217" fontId="0" fillId="33" borderId="55" xfId="48" applyNumberFormat="1" applyFill="1" applyBorder="1" applyAlignment="1">
      <alignment horizontal="center" vertical="center"/>
    </xf>
    <xf numFmtId="217" fontId="0" fillId="33" borderId="13" xfId="48" applyNumberFormat="1" applyFill="1" applyBorder="1" applyAlignment="1">
      <alignment horizontal="center" vertical="center"/>
    </xf>
    <xf numFmtId="217" fontId="0" fillId="33" borderId="33" xfId="48" applyNumberFormat="1" applyFill="1" applyBorder="1" applyAlignment="1">
      <alignment horizontal="center" vertical="center"/>
    </xf>
    <xf numFmtId="217" fontId="0" fillId="33" borderId="33" xfId="48" applyNumberFormat="1" applyFont="1" applyFill="1" applyBorder="1" applyAlignment="1">
      <alignment horizontal="center" vertical="center"/>
    </xf>
    <xf numFmtId="217" fontId="0" fillId="33" borderId="14" xfId="48" applyNumberFormat="1" applyFill="1" applyBorder="1" applyAlignment="1">
      <alignment horizontal="center" vertical="center"/>
    </xf>
    <xf numFmtId="217" fontId="0" fillId="33" borderId="20" xfId="48" applyNumberFormat="1" applyFill="1" applyBorder="1" applyAlignment="1">
      <alignment vertical="center"/>
    </xf>
    <xf numFmtId="217" fontId="0" fillId="33" borderId="55" xfId="48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34" xfId="48" applyNumberFormat="1" applyFill="1" applyBorder="1" applyAlignment="1">
      <alignment vertical="center"/>
    </xf>
    <xf numFmtId="217" fontId="0" fillId="33" borderId="33" xfId="48" applyNumberFormat="1" applyFont="1" applyFill="1" applyBorder="1" applyAlignment="1" quotePrefix="1">
      <alignment horizontal="right" vertical="center"/>
    </xf>
    <xf numFmtId="217" fontId="0" fillId="33" borderId="40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217" fontId="0" fillId="33" borderId="63" xfId="48" applyNumberFormat="1" applyFill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7" fontId="0" fillId="0" borderId="17" xfId="48" applyNumberFormat="1" applyFont="1" applyBorder="1" applyAlignment="1" quotePrefix="1">
      <alignment horizontal="right" vertical="center"/>
    </xf>
    <xf numFmtId="217" fontId="0" fillId="0" borderId="64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67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6" xfId="48" applyNumberFormat="1" applyFont="1" applyBorder="1" applyAlignment="1">
      <alignment vertical="center" textRotation="255"/>
    </xf>
    <xf numFmtId="224" fontId="16" fillId="0" borderId="77" xfId="48" applyNumberFormat="1" applyFont="1" applyBorder="1" applyAlignment="1">
      <alignment vertical="center" textRotation="255"/>
    </xf>
    <xf numFmtId="224" fontId="16" fillId="0" borderId="78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64" xfId="0" applyNumberFormat="1" applyFont="1" applyBorder="1" applyAlignment="1">
      <alignment horizontal="center" vertical="center" shrinkToFit="1"/>
    </xf>
    <xf numFmtId="0" fontId="14" fillId="0" borderId="77" xfId="61" applyFont="1" applyBorder="1" applyAlignment="1">
      <alignment vertical="center" textRotation="255"/>
      <protection/>
    </xf>
    <xf numFmtId="0" fontId="14" fillId="0" borderId="78" xfId="61" applyFont="1" applyBorder="1" applyAlignment="1">
      <alignment vertical="center" textRotation="255"/>
      <protection/>
    </xf>
    <xf numFmtId="0" fontId="14" fillId="0" borderId="77" xfId="61" applyFont="1" applyBorder="1" applyAlignment="1">
      <alignment vertical="center"/>
      <protection/>
    </xf>
    <xf numFmtId="0" fontId="14" fillId="0" borderId="78" xfId="61" applyFont="1" applyBorder="1" applyAlignment="1">
      <alignment vertical="center"/>
      <protection/>
    </xf>
    <xf numFmtId="217" fontId="0" fillId="33" borderId="39" xfId="48" applyNumberFormat="1" applyFill="1" applyBorder="1" applyAlignment="1">
      <alignment vertical="center"/>
    </xf>
    <xf numFmtId="217" fontId="0" fillId="33" borderId="13" xfId="0" applyNumberFormat="1" applyFill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22" xfId="0" applyNumberFormat="1" applyBorder="1" applyAlignment="1">
      <alignment vertical="center"/>
    </xf>
    <xf numFmtId="217" fontId="0" fillId="33" borderId="24" xfId="48" applyNumberFormat="1" applyFill="1" applyBorder="1" applyAlignment="1">
      <alignment vertical="center"/>
    </xf>
    <xf numFmtId="217" fontId="0" fillId="33" borderId="22" xfId="0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18" xfId="0" applyNumberFormat="1" applyFill="1" applyBorder="1" applyAlignment="1">
      <alignment vertical="center"/>
    </xf>
    <xf numFmtId="217" fontId="0" fillId="33" borderId="36" xfId="48" applyNumberFormat="1" applyFill="1" applyBorder="1" applyAlignment="1">
      <alignment vertical="center"/>
    </xf>
    <xf numFmtId="217" fontId="0" fillId="33" borderId="37" xfId="0" applyNumberFormat="1" applyFill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 shrinkToFit="1"/>
    </xf>
    <xf numFmtId="203" fontId="0" fillId="0" borderId="64" xfId="0" applyNumberFormat="1" applyFont="1" applyBorder="1" applyAlignment="1">
      <alignment horizontal="center" vertical="center" shrinkToFit="1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36" xfId="48" applyNumberFormat="1" applyBorder="1" applyAlignment="1">
      <alignment vertical="center"/>
    </xf>
    <xf numFmtId="217" fontId="0" fillId="0" borderId="37" xfId="0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67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6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3" sqref="F3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260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24" t="s">
        <v>88</v>
      </c>
      <c r="B9" s="324" t="s">
        <v>90</v>
      </c>
      <c r="C9" s="55" t="s">
        <v>4</v>
      </c>
      <c r="D9" s="56"/>
      <c r="E9" s="56"/>
      <c r="F9" s="65">
        <v>119046</v>
      </c>
      <c r="G9" s="75">
        <f>F9/$F$27*100</f>
        <v>20.954375836090968</v>
      </c>
      <c r="H9" s="65">
        <v>113287</v>
      </c>
      <c r="I9" s="80">
        <f>(F9/H9-1)*100</f>
        <v>5.083548862623255</v>
      </c>
      <c r="K9" s="107"/>
    </row>
    <row r="10" spans="1:9" ht="18" customHeight="1">
      <c r="A10" s="325"/>
      <c r="B10" s="325"/>
      <c r="C10" s="7"/>
      <c r="D10" s="52" t="s">
        <v>23</v>
      </c>
      <c r="E10" s="53"/>
      <c r="F10" s="67">
        <v>32393</v>
      </c>
      <c r="G10" s="76">
        <f aca="true" t="shared" si="0" ref="G10:G27">F10/$F$27*100</f>
        <v>5.701788354572977</v>
      </c>
      <c r="H10" s="67">
        <v>31501</v>
      </c>
      <c r="I10" s="81">
        <f aca="true" t="shared" si="1" ref="I10:I27">(F10/H10-1)*100</f>
        <v>2.8316561379003735</v>
      </c>
    </row>
    <row r="11" spans="1:9" ht="18" customHeight="1">
      <c r="A11" s="325"/>
      <c r="B11" s="325"/>
      <c r="C11" s="7"/>
      <c r="D11" s="16"/>
      <c r="E11" s="23" t="s">
        <v>24</v>
      </c>
      <c r="F11" s="69">
        <v>28906</v>
      </c>
      <c r="G11" s="77">
        <f t="shared" si="0"/>
        <v>5.088009575441808</v>
      </c>
      <c r="H11" s="69">
        <v>27602</v>
      </c>
      <c r="I11" s="82">
        <f t="shared" si="1"/>
        <v>4.724295340917317</v>
      </c>
    </row>
    <row r="12" spans="1:9" ht="18" customHeight="1">
      <c r="A12" s="325"/>
      <c r="B12" s="325"/>
      <c r="C12" s="7"/>
      <c r="D12" s="16"/>
      <c r="E12" s="23" t="s">
        <v>25</v>
      </c>
      <c r="F12" s="69">
        <v>3280</v>
      </c>
      <c r="G12" s="77">
        <f t="shared" si="0"/>
        <v>0.5773428148982609</v>
      </c>
      <c r="H12" s="69">
        <v>3638</v>
      </c>
      <c r="I12" s="82">
        <f t="shared" si="1"/>
        <v>-9.840571742715776</v>
      </c>
    </row>
    <row r="13" spans="1:9" ht="18" customHeight="1">
      <c r="A13" s="325"/>
      <c r="B13" s="325"/>
      <c r="C13" s="7"/>
      <c r="D13" s="33"/>
      <c r="E13" s="23" t="s">
        <v>26</v>
      </c>
      <c r="F13" s="69">
        <v>207</v>
      </c>
      <c r="G13" s="77">
        <f t="shared" si="0"/>
        <v>0.03643596423290854</v>
      </c>
      <c r="H13" s="69">
        <v>261</v>
      </c>
      <c r="I13" s="82">
        <f t="shared" si="1"/>
        <v>-20.68965517241379</v>
      </c>
    </row>
    <row r="14" spans="1:9" ht="18" customHeight="1">
      <c r="A14" s="325"/>
      <c r="B14" s="325"/>
      <c r="C14" s="7"/>
      <c r="D14" s="61" t="s">
        <v>27</v>
      </c>
      <c r="E14" s="51"/>
      <c r="F14" s="65">
        <v>17997</v>
      </c>
      <c r="G14" s="75">
        <f t="shared" si="0"/>
        <v>3.1678166584524394</v>
      </c>
      <c r="H14" s="65">
        <v>17086</v>
      </c>
      <c r="I14" s="83">
        <f t="shared" si="1"/>
        <v>5.331850637949209</v>
      </c>
    </row>
    <row r="15" spans="1:9" ht="18" customHeight="1">
      <c r="A15" s="325"/>
      <c r="B15" s="325"/>
      <c r="C15" s="7"/>
      <c r="D15" s="16"/>
      <c r="E15" s="23" t="s">
        <v>28</v>
      </c>
      <c r="F15" s="69">
        <v>998</v>
      </c>
      <c r="G15" s="77">
        <f t="shared" si="0"/>
        <v>0.17566711258184892</v>
      </c>
      <c r="H15" s="69">
        <v>914</v>
      </c>
      <c r="I15" s="82">
        <f t="shared" si="1"/>
        <v>9.19037199124726</v>
      </c>
    </row>
    <row r="16" spans="1:11" ht="18" customHeight="1">
      <c r="A16" s="325"/>
      <c r="B16" s="325"/>
      <c r="C16" s="7"/>
      <c r="D16" s="16"/>
      <c r="E16" s="29" t="s">
        <v>29</v>
      </c>
      <c r="F16" s="67">
        <v>16999</v>
      </c>
      <c r="G16" s="76">
        <f t="shared" si="0"/>
        <v>2.9921495458705905</v>
      </c>
      <c r="H16" s="67">
        <v>16172</v>
      </c>
      <c r="I16" s="81">
        <f t="shared" si="1"/>
        <v>5.113776898342826</v>
      </c>
      <c r="K16" s="108"/>
    </row>
    <row r="17" spans="1:9" ht="18" customHeight="1">
      <c r="A17" s="325"/>
      <c r="B17" s="325"/>
      <c r="C17" s="7"/>
      <c r="D17" s="327" t="s">
        <v>30</v>
      </c>
      <c r="E17" s="328"/>
      <c r="F17" s="67">
        <v>42068</v>
      </c>
      <c r="G17" s="76">
        <f t="shared" si="0"/>
        <v>7.404773639371964</v>
      </c>
      <c r="H17" s="67">
        <v>38077</v>
      </c>
      <c r="I17" s="81">
        <f t="shared" si="1"/>
        <v>10.481392966882886</v>
      </c>
    </row>
    <row r="18" spans="1:9" ht="18" customHeight="1">
      <c r="A18" s="325"/>
      <c r="B18" s="325"/>
      <c r="C18" s="7"/>
      <c r="D18" s="329" t="s">
        <v>94</v>
      </c>
      <c r="E18" s="330"/>
      <c r="F18" s="69">
        <v>2090</v>
      </c>
      <c r="G18" s="77">
        <f t="shared" si="0"/>
        <v>0.36788002534675773</v>
      </c>
      <c r="H18" s="69">
        <v>1868</v>
      </c>
      <c r="I18" s="82">
        <f t="shared" si="1"/>
        <v>11.884368308351178</v>
      </c>
    </row>
    <row r="19" spans="1:26" ht="18" customHeight="1">
      <c r="A19" s="325"/>
      <c r="B19" s="325"/>
      <c r="C19" s="10"/>
      <c r="D19" s="329" t="s">
        <v>95</v>
      </c>
      <c r="E19" s="330"/>
      <c r="F19" s="277" t="s">
        <v>262</v>
      </c>
      <c r="G19" s="77" t="e">
        <f t="shared" si="0"/>
        <v>#VALUE!</v>
      </c>
      <c r="H19" s="70">
        <v>0</v>
      </c>
      <c r="I19" s="82" t="e">
        <f t="shared" si="1"/>
        <v>#VALUE!</v>
      </c>
      <c r="Z19" s="2" t="s">
        <v>96</v>
      </c>
    </row>
    <row r="20" spans="1:9" ht="18" customHeight="1">
      <c r="A20" s="325"/>
      <c r="B20" s="325"/>
      <c r="C20" s="44" t="s">
        <v>5</v>
      </c>
      <c r="D20" s="43"/>
      <c r="E20" s="43"/>
      <c r="F20" s="69">
        <v>18034</v>
      </c>
      <c r="G20" s="77">
        <f t="shared" si="0"/>
        <v>3.1743293670351336</v>
      </c>
      <c r="H20" s="69">
        <v>19627</v>
      </c>
      <c r="I20" s="82">
        <f t="shared" si="1"/>
        <v>-8.116370306210829</v>
      </c>
    </row>
    <row r="21" spans="1:9" ht="18" customHeight="1">
      <c r="A21" s="325"/>
      <c r="B21" s="325"/>
      <c r="C21" s="44" t="s">
        <v>6</v>
      </c>
      <c r="D21" s="43"/>
      <c r="E21" s="43"/>
      <c r="F21" s="69">
        <v>182703</v>
      </c>
      <c r="G21" s="77">
        <f t="shared" si="0"/>
        <v>32.159226923889314</v>
      </c>
      <c r="H21" s="69">
        <v>180912</v>
      </c>
      <c r="I21" s="82">
        <f t="shared" si="1"/>
        <v>0.9899840806580018</v>
      </c>
    </row>
    <row r="22" spans="1:9" ht="18" customHeight="1">
      <c r="A22" s="325"/>
      <c r="B22" s="325"/>
      <c r="C22" s="44" t="s">
        <v>31</v>
      </c>
      <c r="D22" s="43"/>
      <c r="E22" s="43"/>
      <c r="F22" s="69">
        <v>10511</v>
      </c>
      <c r="G22" s="77">
        <f t="shared" si="0"/>
        <v>1.850137294937689</v>
      </c>
      <c r="H22" s="69">
        <v>9658</v>
      </c>
      <c r="I22" s="82">
        <f t="shared" si="1"/>
        <v>8.83205632636157</v>
      </c>
    </row>
    <row r="23" spans="1:9" ht="18" customHeight="1">
      <c r="A23" s="325"/>
      <c r="B23" s="325"/>
      <c r="C23" s="44" t="s">
        <v>7</v>
      </c>
      <c r="D23" s="43"/>
      <c r="E23" s="43"/>
      <c r="F23" s="69">
        <v>84993</v>
      </c>
      <c r="G23" s="77">
        <f t="shared" si="0"/>
        <v>14.960395691051186</v>
      </c>
      <c r="H23" s="69">
        <v>83554</v>
      </c>
      <c r="I23" s="82">
        <f t="shared" si="1"/>
        <v>1.7222395097781007</v>
      </c>
    </row>
    <row r="24" spans="1:9" ht="18" customHeight="1">
      <c r="A24" s="325"/>
      <c r="B24" s="325"/>
      <c r="C24" s="44" t="s">
        <v>32</v>
      </c>
      <c r="D24" s="43"/>
      <c r="E24" s="43"/>
      <c r="F24" s="69">
        <v>1441</v>
      </c>
      <c r="G24" s="77">
        <f t="shared" si="0"/>
        <v>0.2536435964232908</v>
      </c>
      <c r="H24" s="69">
        <v>1466</v>
      </c>
      <c r="I24" s="82">
        <f t="shared" si="1"/>
        <v>-1.7053206002728527</v>
      </c>
    </row>
    <row r="25" spans="1:9" ht="18" customHeight="1">
      <c r="A25" s="325"/>
      <c r="B25" s="325"/>
      <c r="C25" s="44" t="s">
        <v>8</v>
      </c>
      <c r="D25" s="43"/>
      <c r="E25" s="43"/>
      <c r="F25" s="69">
        <v>58694</v>
      </c>
      <c r="G25" s="77">
        <f t="shared" si="0"/>
        <v>10.331268041962966</v>
      </c>
      <c r="H25" s="69">
        <v>64037</v>
      </c>
      <c r="I25" s="82">
        <f t="shared" si="1"/>
        <v>-8.34361384824398</v>
      </c>
    </row>
    <row r="26" spans="1:9" ht="18" customHeight="1">
      <c r="A26" s="325"/>
      <c r="B26" s="325"/>
      <c r="C26" s="45" t="s">
        <v>9</v>
      </c>
      <c r="D26" s="46"/>
      <c r="E26" s="46"/>
      <c r="F26" s="71">
        <v>92698</v>
      </c>
      <c r="G26" s="78">
        <f t="shared" si="0"/>
        <v>16.31662324860945</v>
      </c>
      <c r="H26" s="71">
        <v>214782</v>
      </c>
      <c r="I26" s="84">
        <f t="shared" si="1"/>
        <v>-56.8408898324813</v>
      </c>
    </row>
    <row r="27" spans="1:9" ht="18" customHeight="1">
      <c r="A27" s="325"/>
      <c r="B27" s="326"/>
      <c r="C27" s="47" t="s">
        <v>10</v>
      </c>
      <c r="D27" s="31"/>
      <c r="E27" s="31"/>
      <c r="F27" s="73">
        <f>SUM(F9,F20:F26)</f>
        <v>568120</v>
      </c>
      <c r="G27" s="79">
        <f t="shared" si="0"/>
        <v>100</v>
      </c>
      <c r="H27" s="73">
        <f>SUM(H9,H20:H26)</f>
        <v>687323</v>
      </c>
      <c r="I27" s="85">
        <f t="shared" si="1"/>
        <v>-17.34308323742986</v>
      </c>
    </row>
    <row r="28" spans="1:9" ht="18" customHeight="1">
      <c r="A28" s="325"/>
      <c r="B28" s="324" t="s">
        <v>89</v>
      </c>
      <c r="C28" s="55" t="s">
        <v>11</v>
      </c>
      <c r="D28" s="56"/>
      <c r="E28" s="56"/>
      <c r="F28" s="65">
        <f>SUM(F29:F31)</f>
        <v>255848</v>
      </c>
      <c r="G28" s="75">
        <f>F28/$F$45*100</f>
        <v>45.03414771527142</v>
      </c>
      <c r="H28" s="65">
        <v>374867</v>
      </c>
      <c r="I28" s="86">
        <f>(F28/H28-1)*100</f>
        <v>-31.749660546273752</v>
      </c>
    </row>
    <row r="29" spans="1:9" ht="18" customHeight="1">
      <c r="A29" s="325"/>
      <c r="B29" s="325"/>
      <c r="C29" s="7"/>
      <c r="D29" s="30" t="s">
        <v>12</v>
      </c>
      <c r="E29" s="43"/>
      <c r="F29" s="69">
        <v>151624</v>
      </c>
      <c r="G29" s="77">
        <f aca="true" t="shared" si="2" ref="G29:G45">F29/$F$45*100</f>
        <v>26.688727733577412</v>
      </c>
      <c r="H29" s="69">
        <v>150305</v>
      </c>
      <c r="I29" s="87">
        <f aca="true" t="shared" si="3" ref="I29:I45">(F29/H29-1)*100</f>
        <v>0.8775489837330674</v>
      </c>
    </row>
    <row r="30" spans="1:9" ht="18" customHeight="1">
      <c r="A30" s="325"/>
      <c r="B30" s="325"/>
      <c r="C30" s="7"/>
      <c r="D30" s="30" t="s">
        <v>33</v>
      </c>
      <c r="E30" s="43"/>
      <c r="F30" s="69">
        <v>14400</v>
      </c>
      <c r="G30" s="77">
        <f t="shared" si="2"/>
        <v>2.5346757727240723</v>
      </c>
      <c r="H30" s="69">
        <v>13994</v>
      </c>
      <c r="I30" s="87">
        <f t="shared" si="3"/>
        <v>2.9012433900242884</v>
      </c>
    </row>
    <row r="31" spans="1:9" ht="18" customHeight="1">
      <c r="A31" s="325"/>
      <c r="B31" s="325"/>
      <c r="C31" s="19"/>
      <c r="D31" s="30" t="s">
        <v>13</v>
      </c>
      <c r="E31" s="43"/>
      <c r="F31" s="69">
        <v>89824</v>
      </c>
      <c r="G31" s="77">
        <f t="shared" si="2"/>
        <v>15.810744208969934</v>
      </c>
      <c r="H31" s="69">
        <v>210568</v>
      </c>
      <c r="I31" s="87">
        <f t="shared" si="3"/>
        <v>-57.342046274837585</v>
      </c>
    </row>
    <row r="32" spans="1:9" ht="18" customHeight="1">
      <c r="A32" s="325"/>
      <c r="B32" s="325"/>
      <c r="C32" s="50" t="s">
        <v>14</v>
      </c>
      <c r="D32" s="51"/>
      <c r="E32" s="51"/>
      <c r="F32" s="65">
        <f>SUM(F33:F38)+100</f>
        <v>207938</v>
      </c>
      <c r="G32" s="75">
        <f t="shared" si="2"/>
        <v>36.60107019643738</v>
      </c>
      <c r="H32" s="65">
        <f>209244+100</f>
        <v>209344</v>
      </c>
      <c r="I32" s="86">
        <f t="shared" si="3"/>
        <v>-0.6716218281870967</v>
      </c>
    </row>
    <row r="33" spans="1:9" ht="18" customHeight="1">
      <c r="A33" s="325"/>
      <c r="B33" s="325"/>
      <c r="C33" s="7"/>
      <c r="D33" s="30" t="s">
        <v>15</v>
      </c>
      <c r="E33" s="43"/>
      <c r="F33" s="69">
        <v>18595</v>
      </c>
      <c r="G33" s="77">
        <f t="shared" si="2"/>
        <v>3.273076110680842</v>
      </c>
      <c r="H33" s="69">
        <v>18266</v>
      </c>
      <c r="I33" s="87">
        <f t="shared" si="3"/>
        <v>1.8011606263002244</v>
      </c>
    </row>
    <row r="34" spans="1:9" ht="18" customHeight="1">
      <c r="A34" s="325"/>
      <c r="B34" s="325"/>
      <c r="C34" s="7"/>
      <c r="D34" s="30" t="s">
        <v>34</v>
      </c>
      <c r="E34" s="43"/>
      <c r="F34" s="69">
        <v>6251</v>
      </c>
      <c r="G34" s="77">
        <f t="shared" si="2"/>
        <v>1.1002957121734844</v>
      </c>
      <c r="H34" s="69">
        <v>6056</v>
      </c>
      <c r="I34" s="87">
        <f t="shared" si="3"/>
        <v>3.2199471598414853</v>
      </c>
    </row>
    <row r="35" spans="1:9" ht="18" customHeight="1">
      <c r="A35" s="325"/>
      <c r="B35" s="325"/>
      <c r="C35" s="7"/>
      <c r="D35" s="30" t="s">
        <v>35</v>
      </c>
      <c r="E35" s="43"/>
      <c r="F35" s="69">
        <v>132485</v>
      </c>
      <c r="G35" s="77">
        <f t="shared" si="2"/>
        <v>23.319897204815884</v>
      </c>
      <c r="H35" s="69">
        <v>130895</v>
      </c>
      <c r="I35" s="87">
        <f t="shared" si="3"/>
        <v>1.214714083807622</v>
      </c>
    </row>
    <row r="36" spans="1:9" ht="18" customHeight="1">
      <c r="A36" s="325"/>
      <c r="B36" s="325"/>
      <c r="C36" s="7"/>
      <c r="D36" s="30" t="s">
        <v>36</v>
      </c>
      <c r="E36" s="43"/>
      <c r="F36" s="69">
        <v>667</v>
      </c>
      <c r="G36" s="77">
        <f t="shared" si="2"/>
        <v>0.11740477363937196</v>
      </c>
      <c r="H36" s="69">
        <v>957</v>
      </c>
      <c r="I36" s="87">
        <f t="shared" si="3"/>
        <v>-30.303030303030297</v>
      </c>
    </row>
    <row r="37" spans="1:9" ht="18" customHeight="1">
      <c r="A37" s="325"/>
      <c r="B37" s="325"/>
      <c r="C37" s="7"/>
      <c r="D37" s="30" t="s">
        <v>16</v>
      </c>
      <c r="E37" s="43"/>
      <c r="F37" s="69">
        <v>4256</v>
      </c>
      <c r="G37" s="77">
        <f t="shared" si="2"/>
        <v>0.7491375061606703</v>
      </c>
      <c r="H37" s="69">
        <v>6988</v>
      </c>
      <c r="I37" s="87">
        <f t="shared" si="3"/>
        <v>-39.09559244419004</v>
      </c>
    </row>
    <row r="38" spans="1:9" ht="18" customHeight="1">
      <c r="A38" s="325"/>
      <c r="B38" s="325"/>
      <c r="C38" s="19"/>
      <c r="D38" s="30" t="s">
        <v>37</v>
      </c>
      <c r="E38" s="43"/>
      <c r="F38" s="69">
        <f>20+45564</f>
        <v>45584</v>
      </c>
      <c r="G38" s="77">
        <f t="shared" si="2"/>
        <v>8.023656973878758</v>
      </c>
      <c r="H38" s="69">
        <f>46062+20</f>
        <v>46082</v>
      </c>
      <c r="I38" s="87">
        <f t="shared" si="3"/>
        <v>-1.0806822620545997</v>
      </c>
    </row>
    <row r="39" spans="1:9" ht="18" customHeight="1">
      <c r="A39" s="325"/>
      <c r="B39" s="325"/>
      <c r="C39" s="50" t="s">
        <v>17</v>
      </c>
      <c r="D39" s="51"/>
      <c r="E39" s="51"/>
      <c r="F39" s="65">
        <f>+F40+F43</f>
        <v>104334</v>
      </c>
      <c r="G39" s="75">
        <f t="shared" si="2"/>
        <v>18.364782088291207</v>
      </c>
      <c r="H39" s="65">
        <v>103112</v>
      </c>
      <c r="I39" s="86">
        <f t="shared" si="3"/>
        <v>1.1851190938009237</v>
      </c>
    </row>
    <row r="40" spans="1:9" ht="18" customHeight="1">
      <c r="A40" s="325"/>
      <c r="B40" s="325"/>
      <c r="C40" s="7"/>
      <c r="D40" s="52" t="s">
        <v>18</v>
      </c>
      <c r="E40" s="53"/>
      <c r="F40" s="67">
        <v>88959</v>
      </c>
      <c r="G40" s="76">
        <f t="shared" si="2"/>
        <v>15.658487643455606</v>
      </c>
      <c r="H40" s="67">
        <v>87737</v>
      </c>
      <c r="I40" s="88">
        <f t="shared" si="3"/>
        <v>1.3927989331752766</v>
      </c>
    </row>
    <row r="41" spans="1:9" ht="18" customHeight="1">
      <c r="A41" s="325"/>
      <c r="B41" s="325"/>
      <c r="C41" s="7"/>
      <c r="D41" s="16"/>
      <c r="E41" s="104" t="s">
        <v>92</v>
      </c>
      <c r="F41" s="69">
        <f>59969+10716</f>
        <v>70685</v>
      </c>
      <c r="G41" s="77">
        <f t="shared" si="2"/>
        <v>12.441913680208406</v>
      </c>
      <c r="H41" s="69">
        <f>54475+13562</f>
        <v>68037</v>
      </c>
      <c r="I41" s="89">
        <f t="shared" si="3"/>
        <v>3.891999941208457</v>
      </c>
    </row>
    <row r="42" spans="1:9" ht="18" customHeight="1">
      <c r="A42" s="325"/>
      <c r="B42" s="325"/>
      <c r="C42" s="7"/>
      <c r="D42" s="33"/>
      <c r="E42" s="32" t="s">
        <v>38</v>
      </c>
      <c r="F42" s="69">
        <v>18274</v>
      </c>
      <c r="G42" s="77">
        <f t="shared" si="2"/>
        <v>3.216573963247201</v>
      </c>
      <c r="H42" s="69">
        <v>19700</v>
      </c>
      <c r="I42" s="89">
        <f t="shared" si="3"/>
        <v>-7.2385786802030445</v>
      </c>
    </row>
    <row r="43" spans="1:9" ht="18" customHeight="1">
      <c r="A43" s="325"/>
      <c r="B43" s="325"/>
      <c r="C43" s="7"/>
      <c r="D43" s="30" t="s">
        <v>39</v>
      </c>
      <c r="E43" s="54"/>
      <c r="F43" s="69">
        <v>15375</v>
      </c>
      <c r="G43" s="77">
        <f t="shared" si="2"/>
        <v>2.7062944448355983</v>
      </c>
      <c r="H43" s="69">
        <v>15375</v>
      </c>
      <c r="I43" s="89">
        <f t="shared" si="3"/>
        <v>0</v>
      </c>
    </row>
    <row r="44" spans="1:9" ht="18" customHeight="1">
      <c r="A44" s="325"/>
      <c r="B44" s="325"/>
      <c r="C44" s="11"/>
      <c r="D44" s="48" t="s">
        <v>40</v>
      </c>
      <c r="E44" s="49"/>
      <c r="F44" s="278" t="s">
        <v>262</v>
      </c>
      <c r="G44" s="79" t="e">
        <f t="shared" si="2"/>
        <v>#VALUE!</v>
      </c>
      <c r="H44" s="73">
        <v>0</v>
      </c>
      <c r="I44" s="84" t="e">
        <f t="shared" si="3"/>
        <v>#VALUE!</v>
      </c>
    </row>
    <row r="45" spans="1:9" ht="18" customHeight="1">
      <c r="A45" s="326"/>
      <c r="B45" s="326"/>
      <c r="C45" s="11" t="s">
        <v>19</v>
      </c>
      <c r="D45" s="12"/>
      <c r="E45" s="12"/>
      <c r="F45" s="74">
        <f>SUM(F28,F32,F39)</f>
        <v>568120</v>
      </c>
      <c r="G45" s="85">
        <f t="shared" si="2"/>
        <v>100</v>
      </c>
      <c r="H45" s="74">
        <f>SUM(H28,H32,H39)</f>
        <v>687323</v>
      </c>
      <c r="I45" s="85">
        <f t="shared" si="3"/>
        <v>-17.34308323742986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="75" zoomScaleSheetLayoutView="75" zoomScalePageLayoutView="0" workbookViewId="0" topLeftCell="A1">
      <pane xSplit="5" ySplit="7" topLeftCell="F1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tr">
        <f>+'1.普通会計予算'!E1</f>
        <v>宮崎県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336" t="s">
        <v>49</v>
      </c>
      <c r="B6" s="337"/>
      <c r="C6" s="337"/>
      <c r="D6" s="337"/>
      <c r="E6" s="338"/>
      <c r="F6" s="331" t="s">
        <v>248</v>
      </c>
      <c r="G6" s="332"/>
      <c r="H6" s="331" t="s">
        <v>249</v>
      </c>
      <c r="I6" s="332"/>
      <c r="J6" s="331" t="s">
        <v>250</v>
      </c>
      <c r="K6" s="332"/>
      <c r="L6" s="354" t="s">
        <v>251</v>
      </c>
      <c r="M6" s="355"/>
      <c r="N6" s="353"/>
      <c r="O6" s="332"/>
    </row>
    <row r="7" spans="1:15" ht="15.75" customHeight="1">
      <c r="A7" s="339"/>
      <c r="B7" s="340"/>
      <c r="C7" s="340"/>
      <c r="D7" s="340"/>
      <c r="E7" s="341"/>
      <c r="F7" s="264" t="s">
        <v>246</v>
      </c>
      <c r="G7" s="38" t="s">
        <v>2</v>
      </c>
      <c r="H7" s="264" t="s">
        <v>246</v>
      </c>
      <c r="I7" s="287" t="s">
        <v>2</v>
      </c>
      <c r="J7" s="264" t="s">
        <v>246</v>
      </c>
      <c r="K7" s="38" t="s">
        <v>2</v>
      </c>
      <c r="L7" s="264" t="s">
        <v>246</v>
      </c>
      <c r="M7" s="38" t="s">
        <v>2</v>
      </c>
      <c r="N7" s="109" t="s">
        <v>246</v>
      </c>
      <c r="O7" s="38" t="s">
        <v>2</v>
      </c>
    </row>
    <row r="8" spans="1:25" ht="15.75" customHeight="1">
      <c r="A8" s="348" t="s">
        <v>83</v>
      </c>
      <c r="B8" s="55" t="s">
        <v>50</v>
      </c>
      <c r="C8" s="56"/>
      <c r="D8" s="56"/>
      <c r="E8" s="93" t="s">
        <v>41</v>
      </c>
      <c r="F8" s="280">
        <v>30975</v>
      </c>
      <c r="G8" s="240">
        <v>30878</v>
      </c>
      <c r="H8" s="265">
        <v>5081.4</v>
      </c>
      <c r="I8" s="288">
        <v>4778.1</v>
      </c>
      <c r="J8" s="280">
        <v>400.9</v>
      </c>
      <c r="K8" s="112">
        <v>391.1</v>
      </c>
      <c r="L8" s="265">
        <v>27.4</v>
      </c>
      <c r="M8" s="111">
        <v>24.8</v>
      </c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349"/>
      <c r="B9" s="8"/>
      <c r="C9" s="30" t="s">
        <v>51</v>
      </c>
      <c r="D9" s="43"/>
      <c r="E9" s="91" t="s">
        <v>42</v>
      </c>
      <c r="F9" s="281">
        <v>30375</v>
      </c>
      <c r="G9" s="241">
        <f>25877+4377</f>
        <v>30254</v>
      </c>
      <c r="H9" s="267">
        <v>5081.4</v>
      </c>
      <c r="I9" s="289">
        <v>4662.8</v>
      </c>
      <c r="J9" s="281">
        <v>400.9</v>
      </c>
      <c r="K9" s="116">
        <v>391.1</v>
      </c>
      <c r="L9" s="267">
        <v>27.4</v>
      </c>
      <c r="M9" s="115">
        <v>24.8</v>
      </c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349"/>
      <c r="B10" s="10"/>
      <c r="C10" s="30" t="s">
        <v>52</v>
      </c>
      <c r="D10" s="43"/>
      <c r="E10" s="91" t="s">
        <v>43</v>
      </c>
      <c r="F10" s="281">
        <v>600</v>
      </c>
      <c r="G10" s="241">
        <v>624</v>
      </c>
      <c r="H10" s="267">
        <v>0</v>
      </c>
      <c r="I10" s="289">
        <v>115.3</v>
      </c>
      <c r="J10" s="290">
        <v>0</v>
      </c>
      <c r="K10" s="203">
        <v>0</v>
      </c>
      <c r="L10" s="267">
        <v>0</v>
      </c>
      <c r="M10" s="115">
        <v>0</v>
      </c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349"/>
      <c r="B11" s="50" t="s">
        <v>53</v>
      </c>
      <c r="C11" s="63"/>
      <c r="D11" s="63"/>
      <c r="E11" s="90" t="s">
        <v>44</v>
      </c>
      <c r="F11" s="282">
        <v>30923</v>
      </c>
      <c r="G11" s="242">
        <v>30509</v>
      </c>
      <c r="H11" s="268">
        <v>4796.5</v>
      </c>
      <c r="I11" s="291">
        <v>4452.2</v>
      </c>
      <c r="J11" s="282">
        <v>387.4</v>
      </c>
      <c r="K11" s="121">
        <v>387.2</v>
      </c>
      <c r="L11" s="268">
        <v>25.3</v>
      </c>
      <c r="M11" s="120">
        <v>21.6</v>
      </c>
      <c r="N11" s="119"/>
      <c r="O11" s="122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349"/>
      <c r="B12" s="7"/>
      <c r="C12" s="30" t="s">
        <v>54</v>
      </c>
      <c r="D12" s="43"/>
      <c r="E12" s="91" t="s">
        <v>45</v>
      </c>
      <c r="F12" s="281">
        <v>30923</v>
      </c>
      <c r="G12" s="241">
        <f>29668+838+3</f>
        <v>30509</v>
      </c>
      <c r="H12" s="268">
        <v>4796.5</v>
      </c>
      <c r="I12" s="291">
        <v>4452.2</v>
      </c>
      <c r="J12" s="282">
        <v>387.4</v>
      </c>
      <c r="K12" s="121">
        <v>387.2</v>
      </c>
      <c r="L12" s="267">
        <v>25.3</v>
      </c>
      <c r="M12" s="115">
        <v>21.6</v>
      </c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349"/>
      <c r="B13" s="8"/>
      <c r="C13" s="52" t="s">
        <v>55</v>
      </c>
      <c r="D13" s="53"/>
      <c r="E13" s="95" t="s">
        <v>46</v>
      </c>
      <c r="F13" s="283">
        <v>0</v>
      </c>
      <c r="G13" s="243">
        <v>0</v>
      </c>
      <c r="H13" s="292">
        <v>0</v>
      </c>
      <c r="I13" s="293">
        <v>0</v>
      </c>
      <c r="J13" s="290">
        <v>0</v>
      </c>
      <c r="K13" s="203">
        <v>0</v>
      </c>
      <c r="L13" s="267">
        <v>0</v>
      </c>
      <c r="M13" s="145">
        <v>0</v>
      </c>
      <c r="N13" s="68"/>
      <c r="O13" s="125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349"/>
      <c r="B14" s="44" t="s">
        <v>56</v>
      </c>
      <c r="C14" s="43"/>
      <c r="D14" s="43"/>
      <c r="E14" s="91" t="s">
        <v>97</v>
      </c>
      <c r="F14" s="281">
        <f aca="true" t="shared" si="0" ref="F14:H15">F9-F12</f>
        <v>-548</v>
      </c>
      <c r="G14" s="241">
        <f t="shared" si="0"/>
        <v>-255</v>
      </c>
      <c r="H14" s="267">
        <f t="shared" si="0"/>
        <v>284.89999999999964</v>
      </c>
      <c r="I14" s="289">
        <f aca="true" t="shared" si="1" ref="I14:O15">I9-I12</f>
        <v>210.60000000000036</v>
      </c>
      <c r="J14" s="281">
        <f t="shared" si="1"/>
        <v>13.5</v>
      </c>
      <c r="K14" s="116">
        <f t="shared" si="1"/>
        <v>3.900000000000034</v>
      </c>
      <c r="L14" s="267">
        <f t="shared" si="1"/>
        <v>2.099999999999998</v>
      </c>
      <c r="M14" s="115">
        <f t="shared" si="1"/>
        <v>3.1999999999999993</v>
      </c>
      <c r="N14" s="69">
        <f t="shared" si="1"/>
        <v>0</v>
      </c>
      <c r="O14" s="126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349"/>
      <c r="B15" s="44" t="s">
        <v>57</v>
      </c>
      <c r="C15" s="43"/>
      <c r="D15" s="43"/>
      <c r="E15" s="91" t="s">
        <v>98</v>
      </c>
      <c r="F15" s="281">
        <f t="shared" si="0"/>
        <v>600</v>
      </c>
      <c r="G15" s="241">
        <f t="shared" si="0"/>
        <v>624</v>
      </c>
      <c r="H15" s="267">
        <f t="shared" si="0"/>
        <v>0</v>
      </c>
      <c r="I15" s="289">
        <f t="shared" si="1"/>
        <v>115.3</v>
      </c>
      <c r="J15" s="281">
        <f t="shared" si="1"/>
        <v>0</v>
      </c>
      <c r="K15" s="116">
        <f t="shared" si="1"/>
        <v>0</v>
      </c>
      <c r="L15" s="267">
        <f t="shared" si="1"/>
        <v>0</v>
      </c>
      <c r="M15" s="115">
        <f t="shared" si="1"/>
        <v>0</v>
      </c>
      <c r="N15" s="69">
        <f>N10-N13</f>
        <v>0</v>
      </c>
      <c r="O15" s="126">
        <f>O10-O13</f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349"/>
      <c r="B16" s="44" t="s">
        <v>58</v>
      </c>
      <c r="C16" s="43"/>
      <c r="D16" s="43"/>
      <c r="E16" s="91" t="s">
        <v>99</v>
      </c>
      <c r="F16" s="283">
        <f>F8-F11</f>
        <v>52</v>
      </c>
      <c r="G16" s="243">
        <f>G8-G11</f>
        <v>369</v>
      </c>
      <c r="H16" s="266">
        <f>H8-H11</f>
        <v>284.89999999999964</v>
      </c>
      <c r="I16" s="294">
        <f aca="true" t="shared" si="2" ref="I16:O16">I8-I11</f>
        <v>325.90000000000055</v>
      </c>
      <c r="J16" s="283">
        <f t="shared" si="2"/>
        <v>13.5</v>
      </c>
      <c r="K16" s="124">
        <f t="shared" si="2"/>
        <v>3.900000000000034</v>
      </c>
      <c r="L16" s="266">
        <f t="shared" si="2"/>
        <v>2.099999999999998</v>
      </c>
      <c r="M16" s="145">
        <f t="shared" si="2"/>
        <v>3.1999999999999993</v>
      </c>
      <c r="N16" s="67">
        <f t="shared" si="2"/>
        <v>0</v>
      </c>
      <c r="O16" s="123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349"/>
      <c r="B17" s="44" t="s">
        <v>59</v>
      </c>
      <c r="C17" s="43"/>
      <c r="D17" s="43"/>
      <c r="E17" s="34"/>
      <c r="F17" s="281">
        <v>6587</v>
      </c>
      <c r="G17" s="241">
        <v>6601</v>
      </c>
      <c r="H17" s="292"/>
      <c r="I17" s="293"/>
      <c r="J17" s="281"/>
      <c r="K17" s="116"/>
      <c r="L17" s="267"/>
      <c r="M17" s="115"/>
      <c r="N17" s="118"/>
      <c r="O17" s="127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350"/>
      <c r="B18" s="47" t="s">
        <v>60</v>
      </c>
      <c r="C18" s="31"/>
      <c r="D18" s="31"/>
      <c r="E18" s="17"/>
      <c r="F18" s="284">
        <v>0</v>
      </c>
      <c r="G18" s="244">
        <v>0</v>
      </c>
      <c r="H18" s="271"/>
      <c r="I18" s="295"/>
      <c r="J18" s="284"/>
      <c r="K18" s="247"/>
      <c r="L18" s="271"/>
      <c r="M18" s="130"/>
      <c r="N18" s="129"/>
      <c r="O18" s="131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349" t="s">
        <v>84</v>
      </c>
      <c r="B19" s="50" t="s">
        <v>61</v>
      </c>
      <c r="C19" s="51"/>
      <c r="D19" s="51"/>
      <c r="E19" s="96"/>
      <c r="F19" s="285">
        <v>3867</v>
      </c>
      <c r="G19" s="245">
        <v>3629</v>
      </c>
      <c r="H19" s="269">
        <v>726</v>
      </c>
      <c r="I19" s="296">
        <v>2730.3</v>
      </c>
      <c r="J19" s="285">
        <v>0</v>
      </c>
      <c r="K19" s="132">
        <v>653</v>
      </c>
      <c r="L19" s="269">
        <v>0.7</v>
      </c>
      <c r="M19" s="143">
        <v>0.7</v>
      </c>
      <c r="N19" s="66"/>
      <c r="O19" s="133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349"/>
      <c r="B20" s="19"/>
      <c r="C20" s="30" t="s">
        <v>62</v>
      </c>
      <c r="D20" s="43"/>
      <c r="E20" s="91"/>
      <c r="F20" s="281">
        <v>2163</v>
      </c>
      <c r="G20" s="241">
        <v>1827</v>
      </c>
      <c r="H20" s="297">
        <v>0</v>
      </c>
      <c r="I20" s="289">
        <v>0</v>
      </c>
      <c r="J20" s="281">
        <v>0</v>
      </c>
      <c r="K20" s="116">
        <v>0</v>
      </c>
      <c r="L20" s="267">
        <v>0</v>
      </c>
      <c r="M20" s="115">
        <v>0</v>
      </c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349"/>
      <c r="B21" s="9" t="s">
        <v>63</v>
      </c>
      <c r="C21" s="63"/>
      <c r="D21" s="63"/>
      <c r="E21" s="90" t="s">
        <v>100</v>
      </c>
      <c r="F21" s="282">
        <v>3867</v>
      </c>
      <c r="G21" s="242">
        <v>3629</v>
      </c>
      <c r="H21" s="268">
        <v>726</v>
      </c>
      <c r="I21" s="298">
        <v>2730.3</v>
      </c>
      <c r="J21" s="282">
        <v>0</v>
      </c>
      <c r="K21" s="121">
        <v>653</v>
      </c>
      <c r="L21" s="268">
        <v>0.7</v>
      </c>
      <c r="M21" s="120">
        <v>0.7</v>
      </c>
      <c r="N21" s="119"/>
      <c r="O21" s="122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349"/>
      <c r="B22" s="50" t="s">
        <v>64</v>
      </c>
      <c r="C22" s="51"/>
      <c r="D22" s="51"/>
      <c r="E22" s="96" t="s">
        <v>101</v>
      </c>
      <c r="F22" s="285">
        <v>5540</v>
      </c>
      <c r="G22" s="245">
        <v>5450</v>
      </c>
      <c r="H22" s="269">
        <v>2361.8</v>
      </c>
      <c r="I22" s="296">
        <v>4161.5</v>
      </c>
      <c r="J22" s="285">
        <v>204.5</v>
      </c>
      <c r="K22" s="132">
        <v>835.7</v>
      </c>
      <c r="L22" s="269">
        <v>45.9</v>
      </c>
      <c r="M22" s="143">
        <v>18.3</v>
      </c>
      <c r="N22" s="66"/>
      <c r="O22" s="133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349"/>
      <c r="B23" s="7" t="s">
        <v>65</v>
      </c>
      <c r="C23" s="52" t="s">
        <v>66</v>
      </c>
      <c r="D23" s="53"/>
      <c r="E23" s="95"/>
      <c r="F23" s="283">
        <v>3049</v>
      </c>
      <c r="G23" s="243">
        <v>3045</v>
      </c>
      <c r="H23" s="266">
        <v>534.3</v>
      </c>
      <c r="I23" s="294">
        <v>577.3</v>
      </c>
      <c r="J23" s="283">
        <v>10.3</v>
      </c>
      <c r="K23" s="124">
        <v>12.6</v>
      </c>
      <c r="L23" s="266">
        <v>0</v>
      </c>
      <c r="M23" s="145">
        <v>0</v>
      </c>
      <c r="N23" s="68"/>
      <c r="O23" s="125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349"/>
      <c r="B24" s="44" t="s">
        <v>102</v>
      </c>
      <c r="C24" s="43"/>
      <c r="D24" s="43"/>
      <c r="E24" s="91" t="s">
        <v>103</v>
      </c>
      <c r="F24" s="281">
        <f>F21-F22</f>
        <v>-1673</v>
      </c>
      <c r="G24" s="241">
        <f>G21-G22</f>
        <v>-1821</v>
      </c>
      <c r="H24" s="267">
        <f>H21-H22</f>
        <v>-1635.8000000000002</v>
      </c>
      <c r="I24" s="289">
        <f aca="true" t="shared" si="3" ref="I24:O24">I21-I22</f>
        <v>-1431.1999999999998</v>
      </c>
      <c r="J24" s="281">
        <f t="shared" si="3"/>
        <v>-204.5</v>
      </c>
      <c r="K24" s="116">
        <f t="shared" si="3"/>
        <v>-182.70000000000005</v>
      </c>
      <c r="L24" s="267">
        <f t="shared" si="3"/>
        <v>-45.199999999999996</v>
      </c>
      <c r="M24" s="115">
        <f t="shared" si="3"/>
        <v>-17.6</v>
      </c>
      <c r="N24" s="69">
        <f t="shared" si="3"/>
        <v>0</v>
      </c>
      <c r="O24" s="126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349"/>
      <c r="B25" s="101" t="s">
        <v>67</v>
      </c>
      <c r="C25" s="53"/>
      <c r="D25" s="53"/>
      <c r="E25" s="351" t="s">
        <v>104</v>
      </c>
      <c r="F25" s="360">
        <v>1673</v>
      </c>
      <c r="G25" s="364">
        <v>1821</v>
      </c>
      <c r="H25" s="366">
        <v>1635.8</v>
      </c>
      <c r="I25" s="368">
        <v>1431</v>
      </c>
      <c r="J25" s="360">
        <v>204.5</v>
      </c>
      <c r="K25" s="362">
        <v>183</v>
      </c>
      <c r="L25" s="366">
        <v>45.2</v>
      </c>
      <c r="M25" s="374">
        <v>18</v>
      </c>
      <c r="N25" s="376"/>
      <c r="O25" s="378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349"/>
      <c r="B26" s="9" t="s">
        <v>68</v>
      </c>
      <c r="C26" s="63"/>
      <c r="D26" s="63"/>
      <c r="E26" s="352"/>
      <c r="F26" s="361"/>
      <c r="G26" s="365"/>
      <c r="H26" s="367"/>
      <c r="I26" s="369"/>
      <c r="J26" s="361"/>
      <c r="K26" s="363"/>
      <c r="L26" s="367"/>
      <c r="M26" s="375"/>
      <c r="N26" s="377"/>
      <c r="O26" s="379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350"/>
      <c r="B27" s="47" t="s">
        <v>105</v>
      </c>
      <c r="C27" s="31"/>
      <c r="D27" s="31"/>
      <c r="E27" s="92" t="s">
        <v>106</v>
      </c>
      <c r="F27" s="286">
        <f>F24+F25</f>
        <v>0</v>
      </c>
      <c r="G27" s="246">
        <f>G24+G25</f>
        <v>0</v>
      </c>
      <c r="H27" s="286">
        <f>H24+H25</f>
        <v>0</v>
      </c>
      <c r="I27" s="299">
        <v>0</v>
      </c>
      <c r="J27" s="286">
        <f>J24+J25</f>
        <v>0</v>
      </c>
      <c r="K27" s="150">
        <v>0</v>
      </c>
      <c r="L27" s="270">
        <f>L24+L25</f>
        <v>0</v>
      </c>
      <c r="M27" s="149">
        <v>0</v>
      </c>
      <c r="N27" s="73">
        <f>N24+N25</f>
        <v>0</v>
      </c>
      <c r="O27" s="135">
        <f>O24+O25</f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36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37"/>
      <c r="K29" s="137"/>
      <c r="L29" s="136"/>
      <c r="M29" s="114"/>
      <c r="N29" s="114"/>
      <c r="O29" s="137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37"/>
    </row>
    <row r="30" spans="1:25" ht="15.75" customHeight="1">
      <c r="A30" s="342" t="s">
        <v>69</v>
      </c>
      <c r="B30" s="343"/>
      <c r="C30" s="343"/>
      <c r="D30" s="343"/>
      <c r="E30" s="344"/>
      <c r="F30" s="372" t="s">
        <v>252</v>
      </c>
      <c r="G30" s="373"/>
      <c r="H30" s="372" t="s">
        <v>253</v>
      </c>
      <c r="I30" s="373"/>
      <c r="J30" s="370" t="s">
        <v>254</v>
      </c>
      <c r="K30" s="371"/>
      <c r="L30" s="370" t="s">
        <v>251</v>
      </c>
      <c r="M30" s="371"/>
      <c r="N30" s="370" t="s">
        <v>255</v>
      </c>
      <c r="O30" s="371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5.75" customHeight="1">
      <c r="A31" s="345"/>
      <c r="B31" s="346"/>
      <c r="C31" s="346"/>
      <c r="D31" s="346"/>
      <c r="E31" s="347"/>
      <c r="F31" s="264" t="s">
        <v>246</v>
      </c>
      <c r="G31" s="139" t="s">
        <v>2</v>
      </c>
      <c r="H31" s="264" t="s">
        <v>246</v>
      </c>
      <c r="I31" s="139" t="s">
        <v>2</v>
      </c>
      <c r="J31" s="264" t="s">
        <v>246</v>
      </c>
      <c r="K31" s="140" t="s">
        <v>2</v>
      </c>
      <c r="L31" s="264" t="s">
        <v>246</v>
      </c>
      <c r="M31" s="139" t="s">
        <v>2</v>
      </c>
      <c r="N31" s="109" t="s">
        <v>246</v>
      </c>
      <c r="O31" s="141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348" t="s">
        <v>85</v>
      </c>
      <c r="B32" s="55" t="s">
        <v>50</v>
      </c>
      <c r="C32" s="56"/>
      <c r="D32" s="56"/>
      <c r="E32" s="15" t="s">
        <v>41</v>
      </c>
      <c r="F32" s="285">
        <v>430</v>
      </c>
      <c r="G32" s="112">
        <v>428</v>
      </c>
      <c r="H32" s="265"/>
      <c r="I32" s="248"/>
      <c r="J32" s="280">
        <v>8</v>
      </c>
      <c r="K32" s="112">
        <v>15</v>
      </c>
      <c r="L32" s="265"/>
      <c r="M32" s="143"/>
      <c r="N32" s="239"/>
      <c r="O32" s="319"/>
      <c r="P32" s="143"/>
      <c r="Q32" s="143"/>
      <c r="R32" s="143"/>
      <c r="S32" s="143"/>
      <c r="T32" s="144"/>
      <c r="U32" s="144"/>
      <c r="V32" s="143"/>
      <c r="W32" s="143"/>
      <c r="X32" s="144"/>
      <c r="Y32" s="144"/>
    </row>
    <row r="33" spans="1:25" ht="15.75" customHeight="1">
      <c r="A33" s="356"/>
      <c r="B33" s="8"/>
      <c r="C33" s="52" t="s">
        <v>70</v>
      </c>
      <c r="D33" s="53"/>
      <c r="E33" s="99"/>
      <c r="F33" s="314">
        <v>430</v>
      </c>
      <c r="G33" s="124">
        <v>428</v>
      </c>
      <c r="H33" s="313"/>
      <c r="I33" s="249"/>
      <c r="J33" s="301"/>
      <c r="K33" s="124"/>
      <c r="L33" s="300"/>
      <c r="M33" s="145"/>
      <c r="N33" s="67"/>
      <c r="O33" s="123"/>
      <c r="P33" s="143"/>
      <c r="Q33" s="143"/>
      <c r="R33" s="143"/>
      <c r="S33" s="143"/>
      <c r="T33" s="144"/>
      <c r="U33" s="144"/>
      <c r="V33" s="143"/>
      <c r="W33" s="143"/>
      <c r="X33" s="144"/>
      <c r="Y33" s="144"/>
    </row>
    <row r="34" spans="1:25" ht="15.75" customHeight="1">
      <c r="A34" s="356"/>
      <c r="B34" s="8"/>
      <c r="C34" s="24"/>
      <c r="D34" s="30" t="s">
        <v>71</v>
      </c>
      <c r="E34" s="94"/>
      <c r="F34" s="281">
        <v>430</v>
      </c>
      <c r="G34" s="116">
        <v>428</v>
      </c>
      <c r="H34" s="267"/>
      <c r="I34" s="250"/>
      <c r="J34" s="281"/>
      <c r="K34" s="116"/>
      <c r="L34" s="267"/>
      <c r="M34" s="115"/>
      <c r="N34" s="69"/>
      <c r="O34" s="126"/>
      <c r="P34" s="143"/>
      <c r="Q34" s="143"/>
      <c r="R34" s="143"/>
      <c r="S34" s="143"/>
      <c r="T34" s="144"/>
      <c r="U34" s="144"/>
      <c r="V34" s="143"/>
      <c r="W34" s="143"/>
      <c r="X34" s="144"/>
      <c r="Y34" s="144"/>
    </row>
    <row r="35" spans="1:25" ht="15.75" customHeight="1">
      <c r="A35" s="356"/>
      <c r="B35" s="10"/>
      <c r="C35" s="62" t="s">
        <v>72</v>
      </c>
      <c r="D35" s="63"/>
      <c r="E35" s="100"/>
      <c r="F35" s="282">
        <v>0</v>
      </c>
      <c r="G35" s="121">
        <v>0</v>
      </c>
      <c r="H35" s="268"/>
      <c r="I35" s="251"/>
      <c r="J35" s="312">
        <v>8</v>
      </c>
      <c r="K35" s="256">
        <v>15</v>
      </c>
      <c r="L35" s="268"/>
      <c r="M35" s="120"/>
      <c r="N35" s="134"/>
      <c r="O35" s="320"/>
      <c r="P35" s="143"/>
      <c r="Q35" s="143"/>
      <c r="R35" s="143"/>
      <c r="S35" s="143"/>
      <c r="T35" s="144"/>
      <c r="U35" s="144"/>
      <c r="V35" s="143"/>
      <c r="W35" s="143"/>
      <c r="X35" s="144"/>
      <c r="Y35" s="144"/>
    </row>
    <row r="36" spans="1:25" ht="15.75" customHeight="1">
      <c r="A36" s="356"/>
      <c r="B36" s="50" t="s">
        <v>53</v>
      </c>
      <c r="C36" s="51"/>
      <c r="D36" s="51"/>
      <c r="E36" s="15" t="s">
        <v>42</v>
      </c>
      <c r="F36" s="285">
        <v>460</v>
      </c>
      <c r="G36" s="132">
        <v>393</v>
      </c>
      <c r="H36" s="269"/>
      <c r="I36" s="252"/>
      <c r="J36" s="285">
        <v>16</v>
      </c>
      <c r="K36" s="132">
        <v>23</v>
      </c>
      <c r="L36" s="269">
        <v>0.2</v>
      </c>
      <c r="M36" s="143">
        <v>0.2</v>
      </c>
      <c r="N36" s="65"/>
      <c r="O36" s="321"/>
      <c r="P36" s="143"/>
      <c r="Q36" s="143"/>
      <c r="R36" s="143"/>
      <c r="S36" s="143"/>
      <c r="T36" s="143"/>
      <c r="U36" s="143"/>
      <c r="V36" s="143"/>
      <c r="W36" s="143"/>
      <c r="X36" s="144"/>
      <c r="Y36" s="144"/>
    </row>
    <row r="37" spans="1:25" ht="15.75" customHeight="1">
      <c r="A37" s="356"/>
      <c r="B37" s="8"/>
      <c r="C37" s="30" t="s">
        <v>73</v>
      </c>
      <c r="D37" s="43"/>
      <c r="E37" s="94"/>
      <c r="F37" s="281">
        <v>431</v>
      </c>
      <c r="G37" s="116">
        <v>351</v>
      </c>
      <c r="H37" s="267"/>
      <c r="I37" s="250"/>
      <c r="J37" s="281">
        <v>7</v>
      </c>
      <c r="K37" s="116">
        <v>8</v>
      </c>
      <c r="L37" s="267">
        <v>0.2</v>
      </c>
      <c r="M37" s="115">
        <v>0.2</v>
      </c>
      <c r="N37" s="69"/>
      <c r="O37" s="126"/>
      <c r="P37" s="143"/>
      <c r="Q37" s="143"/>
      <c r="R37" s="143"/>
      <c r="S37" s="143"/>
      <c r="T37" s="143"/>
      <c r="U37" s="143"/>
      <c r="V37" s="143"/>
      <c r="W37" s="143"/>
      <c r="X37" s="144"/>
      <c r="Y37" s="144"/>
    </row>
    <row r="38" spans="1:25" ht="15.75" customHeight="1">
      <c r="A38" s="356"/>
      <c r="B38" s="10"/>
      <c r="C38" s="30" t="s">
        <v>74</v>
      </c>
      <c r="D38" s="43"/>
      <c r="E38" s="94"/>
      <c r="F38" s="281">
        <v>29</v>
      </c>
      <c r="G38" s="116">
        <v>42</v>
      </c>
      <c r="H38" s="267"/>
      <c r="I38" s="250"/>
      <c r="J38" s="281">
        <v>8</v>
      </c>
      <c r="K38" s="116">
        <v>15</v>
      </c>
      <c r="L38" s="267"/>
      <c r="M38" s="115"/>
      <c r="N38" s="69"/>
      <c r="O38" s="126"/>
      <c r="P38" s="143"/>
      <c r="Q38" s="143"/>
      <c r="R38" s="144"/>
      <c r="S38" s="144"/>
      <c r="T38" s="143"/>
      <c r="U38" s="143"/>
      <c r="V38" s="143"/>
      <c r="W38" s="143"/>
      <c r="X38" s="144"/>
      <c r="Y38" s="144"/>
    </row>
    <row r="39" spans="1:25" ht="15.75" customHeight="1">
      <c r="A39" s="357"/>
      <c r="B39" s="11" t="s">
        <v>75</v>
      </c>
      <c r="C39" s="12"/>
      <c r="D39" s="12"/>
      <c r="E39" s="98" t="s">
        <v>108</v>
      </c>
      <c r="F39" s="286">
        <v>-30</v>
      </c>
      <c r="G39" s="150">
        <f>G32-G36</f>
        <v>35</v>
      </c>
      <c r="H39" s="270">
        <f aca="true" t="shared" si="4" ref="H39:O39">H32-H36</f>
        <v>0</v>
      </c>
      <c r="I39" s="149">
        <f t="shared" si="4"/>
        <v>0</v>
      </c>
      <c r="J39" s="286">
        <f t="shared" si="4"/>
        <v>-8</v>
      </c>
      <c r="K39" s="150">
        <f t="shared" si="4"/>
        <v>-8</v>
      </c>
      <c r="L39" s="270">
        <f t="shared" si="4"/>
        <v>-0.2</v>
      </c>
      <c r="M39" s="149">
        <f t="shared" si="4"/>
        <v>-0.2</v>
      </c>
      <c r="N39" s="73">
        <f t="shared" si="4"/>
        <v>0</v>
      </c>
      <c r="O39" s="135">
        <f t="shared" si="4"/>
        <v>0</v>
      </c>
      <c r="P39" s="143"/>
      <c r="Q39" s="143"/>
      <c r="R39" s="143"/>
      <c r="S39" s="143"/>
      <c r="T39" s="143"/>
      <c r="U39" s="143"/>
      <c r="V39" s="143"/>
      <c r="W39" s="143"/>
      <c r="X39" s="144"/>
      <c r="Y39" s="144"/>
    </row>
    <row r="40" spans="1:25" ht="15.75" customHeight="1">
      <c r="A40" s="348" t="s">
        <v>86</v>
      </c>
      <c r="B40" s="50" t="s">
        <v>76</v>
      </c>
      <c r="C40" s="51"/>
      <c r="D40" s="51"/>
      <c r="E40" s="15" t="s">
        <v>44</v>
      </c>
      <c r="F40" s="285">
        <v>484</v>
      </c>
      <c r="G40" s="132">
        <v>737</v>
      </c>
      <c r="H40" s="269"/>
      <c r="I40" s="252"/>
      <c r="J40" s="285">
        <v>166</v>
      </c>
      <c r="K40" s="132">
        <v>310</v>
      </c>
      <c r="L40" s="269">
        <v>1</v>
      </c>
      <c r="M40" s="143">
        <v>1</v>
      </c>
      <c r="N40" s="65"/>
      <c r="O40" s="321"/>
      <c r="P40" s="143"/>
      <c r="Q40" s="143"/>
      <c r="R40" s="143"/>
      <c r="S40" s="143"/>
      <c r="T40" s="144"/>
      <c r="U40" s="144"/>
      <c r="V40" s="144"/>
      <c r="W40" s="144"/>
      <c r="X40" s="143"/>
      <c r="Y40" s="143"/>
    </row>
    <row r="41" spans="1:25" ht="15.75" customHeight="1">
      <c r="A41" s="358"/>
      <c r="B41" s="10"/>
      <c r="C41" s="30" t="s">
        <v>77</v>
      </c>
      <c r="D41" s="43"/>
      <c r="E41" s="94"/>
      <c r="F41" s="312">
        <v>0</v>
      </c>
      <c r="G41" s="256">
        <v>0</v>
      </c>
      <c r="H41" s="273"/>
      <c r="I41" s="253"/>
      <c r="J41" s="281"/>
      <c r="K41" s="116"/>
      <c r="L41" s="267"/>
      <c r="M41" s="115"/>
      <c r="N41" s="69"/>
      <c r="O41" s="126"/>
      <c r="P41" s="144"/>
      <c r="Q41" s="144"/>
      <c r="R41" s="144"/>
      <c r="S41" s="144"/>
      <c r="T41" s="144"/>
      <c r="U41" s="144"/>
      <c r="V41" s="144"/>
      <c r="W41" s="144"/>
      <c r="X41" s="143"/>
      <c r="Y41" s="143"/>
    </row>
    <row r="42" spans="1:25" ht="15.75" customHeight="1">
      <c r="A42" s="358"/>
      <c r="B42" s="50" t="s">
        <v>64</v>
      </c>
      <c r="C42" s="51"/>
      <c r="D42" s="51"/>
      <c r="E42" s="15" t="s">
        <v>45</v>
      </c>
      <c r="F42" s="285">
        <v>454</v>
      </c>
      <c r="G42" s="132">
        <v>772</v>
      </c>
      <c r="H42" s="269"/>
      <c r="I42" s="252"/>
      <c r="J42" s="285">
        <v>158</v>
      </c>
      <c r="K42" s="132">
        <v>302</v>
      </c>
      <c r="L42" s="269">
        <v>1</v>
      </c>
      <c r="M42" s="143">
        <v>1</v>
      </c>
      <c r="N42" s="65"/>
      <c r="O42" s="321"/>
      <c r="P42" s="143"/>
      <c r="Q42" s="143"/>
      <c r="R42" s="143"/>
      <c r="S42" s="143"/>
      <c r="T42" s="144"/>
      <c r="U42" s="144"/>
      <c r="V42" s="143"/>
      <c r="W42" s="143"/>
      <c r="X42" s="143"/>
      <c r="Y42" s="143"/>
    </row>
    <row r="43" spans="1:25" ht="15.75" customHeight="1">
      <c r="A43" s="358"/>
      <c r="B43" s="10"/>
      <c r="C43" s="30" t="s">
        <v>78</v>
      </c>
      <c r="D43" s="43"/>
      <c r="E43" s="94"/>
      <c r="F43" s="281">
        <v>454</v>
      </c>
      <c r="G43" s="116">
        <v>772</v>
      </c>
      <c r="H43" s="267"/>
      <c r="I43" s="250"/>
      <c r="J43" s="312">
        <v>148</v>
      </c>
      <c r="K43" s="256">
        <v>292</v>
      </c>
      <c r="L43" s="267"/>
      <c r="M43" s="115"/>
      <c r="N43" s="69"/>
      <c r="O43" s="126"/>
      <c r="P43" s="143"/>
      <c r="Q43" s="143"/>
      <c r="R43" s="144"/>
      <c r="S43" s="143"/>
      <c r="T43" s="144"/>
      <c r="U43" s="144"/>
      <c r="V43" s="143"/>
      <c r="W43" s="143"/>
      <c r="X43" s="144"/>
      <c r="Y43" s="144"/>
    </row>
    <row r="44" spans="1:25" ht="15.75" customHeight="1">
      <c r="A44" s="359"/>
      <c r="B44" s="47" t="s">
        <v>75</v>
      </c>
      <c r="C44" s="31"/>
      <c r="D44" s="31"/>
      <c r="E44" s="98" t="s">
        <v>109</v>
      </c>
      <c r="F44" s="284">
        <v>30</v>
      </c>
      <c r="G44" s="247">
        <f>G40-G42</f>
        <v>-35</v>
      </c>
      <c r="H44" s="271">
        <f aca="true" t="shared" si="5" ref="H44:O44">H40-H42</f>
        <v>0</v>
      </c>
      <c r="I44" s="130">
        <f t="shared" si="5"/>
        <v>0</v>
      </c>
      <c r="J44" s="284">
        <v>8</v>
      </c>
      <c r="K44" s="247">
        <f t="shared" si="5"/>
        <v>8</v>
      </c>
      <c r="L44" s="271">
        <f>L40-L42</f>
        <v>0</v>
      </c>
      <c r="M44" s="130">
        <f>M40-M42</f>
        <v>0</v>
      </c>
      <c r="N44" s="128">
        <f t="shared" si="5"/>
        <v>0</v>
      </c>
      <c r="O44" s="322">
        <f t="shared" si="5"/>
        <v>0</v>
      </c>
      <c r="P44" s="144"/>
      <c r="Q44" s="144"/>
      <c r="R44" s="143"/>
      <c r="S44" s="143"/>
      <c r="T44" s="144"/>
      <c r="U44" s="144"/>
      <c r="V44" s="143"/>
      <c r="W44" s="143"/>
      <c r="X44" s="143"/>
      <c r="Y44" s="143"/>
    </row>
    <row r="45" spans="1:25" ht="15.75" customHeight="1">
      <c r="A45" s="333" t="s">
        <v>87</v>
      </c>
      <c r="B45" s="25" t="s">
        <v>79</v>
      </c>
      <c r="C45" s="20"/>
      <c r="D45" s="20"/>
      <c r="E45" s="97" t="s">
        <v>110</v>
      </c>
      <c r="F45" s="308">
        <v>0</v>
      </c>
      <c r="G45" s="226">
        <f>G39+G44</f>
        <v>0</v>
      </c>
      <c r="H45" s="272">
        <f aca="true" t="shared" si="6" ref="H45:O45">H39+H44</f>
        <v>0</v>
      </c>
      <c r="I45" s="254">
        <f t="shared" si="6"/>
        <v>0</v>
      </c>
      <c r="J45" s="308">
        <f t="shared" si="6"/>
        <v>0</v>
      </c>
      <c r="K45" s="226">
        <f t="shared" si="6"/>
        <v>0</v>
      </c>
      <c r="L45" s="272">
        <f t="shared" si="6"/>
        <v>-0.2</v>
      </c>
      <c r="M45" s="254">
        <f>M39+M44</f>
        <v>-0.2</v>
      </c>
      <c r="N45" s="147">
        <f t="shared" si="6"/>
        <v>0</v>
      </c>
      <c r="O45" s="148">
        <f t="shared" si="6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334"/>
      <c r="B46" s="44" t="s">
        <v>80</v>
      </c>
      <c r="C46" s="43"/>
      <c r="D46" s="43"/>
      <c r="E46" s="43"/>
      <c r="F46" s="312"/>
      <c r="G46" s="256"/>
      <c r="H46" s="273"/>
      <c r="I46" s="253"/>
      <c r="J46" s="312"/>
      <c r="K46" s="256"/>
      <c r="L46" s="267"/>
      <c r="M46" s="115"/>
      <c r="N46" s="146"/>
      <c r="O46" s="323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75" customHeight="1">
      <c r="A47" s="334"/>
      <c r="B47" s="44" t="s">
        <v>81</v>
      </c>
      <c r="C47" s="43"/>
      <c r="D47" s="43"/>
      <c r="E47" s="43"/>
      <c r="F47" s="281"/>
      <c r="G47" s="116"/>
      <c r="H47" s="267"/>
      <c r="I47" s="250"/>
      <c r="J47" s="281"/>
      <c r="K47" s="116"/>
      <c r="L47" s="267"/>
      <c r="M47" s="115"/>
      <c r="N47" s="69"/>
      <c r="O47" s="126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335"/>
      <c r="B48" s="47" t="s">
        <v>82</v>
      </c>
      <c r="C48" s="31"/>
      <c r="D48" s="31"/>
      <c r="E48" s="31"/>
      <c r="F48" s="286"/>
      <c r="G48" s="150"/>
      <c r="H48" s="270"/>
      <c r="I48" s="255"/>
      <c r="J48" s="286"/>
      <c r="K48" s="150"/>
      <c r="L48" s="270"/>
      <c r="M48" s="149"/>
      <c r="N48" s="73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3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9" sqref="F3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tr">
        <f>+'1.普通会計予算'!E1</f>
        <v>宮崎県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24" t="s">
        <v>88</v>
      </c>
      <c r="B9" s="324" t="s">
        <v>90</v>
      </c>
      <c r="C9" s="55" t="s">
        <v>4</v>
      </c>
      <c r="D9" s="56"/>
      <c r="E9" s="56"/>
      <c r="F9" s="65">
        <v>101074</v>
      </c>
      <c r="G9" s="75">
        <f>F9/$F$27*100</f>
        <v>17.423307384142266</v>
      </c>
      <c r="H9" s="66">
        <v>95068</v>
      </c>
      <c r="I9" s="80">
        <f aca="true" t="shared" si="0" ref="I9:I45">(F9/H9-1)*100</f>
        <v>6.317583203601629</v>
      </c>
    </row>
    <row r="10" spans="1:9" ht="18" customHeight="1">
      <c r="A10" s="325"/>
      <c r="B10" s="325"/>
      <c r="C10" s="7"/>
      <c r="D10" s="52" t="s">
        <v>23</v>
      </c>
      <c r="E10" s="53"/>
      <c r="F10" s="67">
        <v>32582</v>
      </c>
      <c r="G10" s="76">
        <f aca="true" t="shared" si="1" ref="G10:G27">F10/$F$27*100</f>
        <v>5.616540368345205</v>
      </c>
      <c r="H10" s="68">
        <v>31536</v>
      </c>
      <c r="I10" s="81">
        <f t="shared" si="0"/>
        <v>3.316844241501782</v>
      </c>
    </row>
    <row r="11" spans="1:9" ht="18" customHeight="1">
      <c r="A11" s="325"/>
      <c r="B11" s="325"/>
      <c r="C11" s="7"/>
      <c r="D11" s="16"/>
      <c r="E11" s="23" t="s">
        <v>24</v>
      </c>
      <c r="F11" s="69">
        <v>28170</v>
      </c>
      <c r="G11" s="77">
        <f t="shared" si="1"/>
        <v>4.855992332462232</v>
      </c>
      <c r="H11" s="70">
        <v>27608</v>
      </c>
      <c r="I11" s="82">
        <f t="shared" si="0"/>
        <v>2.0356418429440692</v>
      </c>
    </row>
    <row r="12" spans="1:9" ht="18" customHeight="1">
      <c r="A12" s="325"/>
      <c r="B12" s="325"/>
      <c r="C12" s="7"/>
      <c r="D12" s="16"/>
      <c r="E12" s="23" t="s">
        <v>25</v>
      </c>
      <c r="F12" s="69">
        <v>4090</v>
      </c>
      <c r="G12" s="77">
        <f t="shared" si="1"/>
        <v>0.7050411302722941</v>
      </c>
      <c r="H12" s="70">
        <v>3594</v>
      </c>
      <c r="I12" s="82">
        <f t="shared" si="0"/>
        <v>13.800779076238179</v>
      </c>
    </row>
    <row r="13" spans="1:9" ht="18" customHeight="1">
      <c r="A13" s="325"/>
      <c r="B13" s="325"/>
      <c r="C13" s="7"/>
      <c r="D13" s="33"/>
      <c r="E13" s="23" t="s">
        <v>26</v>
      </c>
      <c r="F13" s="69">
        <v>322</v>
      </c>
      <c r="G13" s="77">
        <f t="shared" si="1"/>
        <v>0.0555069056106794</v>
      </c>
      <c r="H13" s="70">
        <v>334</v>
      </c>
      <c r="I13" s="82">
        <f t="shared" si="0"/>
        <v>-3.59281437125748</v>
      </c>
    </row>
    <row r="14" spans="1:9" ht="18" customHeight="1">
      <c r="A14" s="325"/>
      <c r="B14" s="325"/>
      <c r="C14" s="7"/>
      <c r="D14" s="61" t="s">
        <v>27</v>
      </c>
      <c r="E14" s="51"/>
      <c r="F14" s="65">
        <v>15773</v>
      </c>
      <c r="G14" s="75">
        <f t="shared" si="1"/>
        <v>2.7189764664510747</v>
      </c>
      <c r="H14" s="66">
        <v>13816</v>
      </c>
      <c r="I14" s="83">
        <f t="shared" si="0"/>
        <v>14.164736537347999</v>
      </c>
    </row>
    <row r="15" spans="1:9" ht="18" customHeight="1">
      <c r="A15" s="325"/>
      <c r="B15" s="325"/>
      <c r="C15" s="7"/>
      <c r="D15" s="16"/>
      <c r="E15" s="23" t="s">
        <v>28</v>
      </c>
      <c r="F15" s="69">
        <v>953</v>
      </c>
      <c r="G15" s="77">
        <f t="shared" si="1"/>
        <v>0.1642797548042778</v>
      </c>
      <c r="H15" s="70">
        <v>887</v>
      </c>
      <c r="I15" s="82">
        <f t="shared" si="0"/>
        <v>7.4408117249154415</v>
      </c>
    </row>
    <row r="16" spans="1:9" ht="18" customHeight="1">
      <c r="A16" s="325"/>
      <c r="B16" s="325"/>
      <c r="C16" s="7"/>
      <c r="D16" s="16"/>
      <c r="E16" s="29" t="s">
        <v>29</v>
      </c>
      <c r="F16" s="67">
        <v>14820</v>
      </c>
      <c r="G16" s="76">
        <f t="shared" si="1"/>
        <v>2.554696711646797</v>
      </c>
      <c r="H16" s="68">
        <v>12929</v>
      </c>
      <c r="I16" s="81">
        <f t="shared" si="0"/>
        <v>14.626034496094054</v>
      </c>
    </row>
    <row r="17" spans="1:9" ht="18" customHeight="1">
      <c r="A17" s="325"/>
      <c r="B17" s="325"/>
      <c r="C17" s="7"/>
      <c r="D17" s="329" t="s">
        <v>30</v>
      </c>
      <c r="E17" s="380"/>
      <c r="F17" s="67">
        <v>25643</v>
      </c>
      <c r="G17" s="76">
        <f t="shared" si="1"/>
        <v>4.420383790604508</v>
      </c>
      <c r="H17" s="68">
        <v>21150</v>
      </c>
      <c r="I17" s="81">
        <f t="shared" si="0"/>
        <v>21.2434988179669</v>
      </c>
    </row>
    <row r="18" spans="1:9" ht="18" customHeight="1">
      <c r="A18" s="325"/>
      <c r="B18" s="325"/>
      <c r="C18" s="7"/>
      <c r="D18" s="329" t="s">
        <v>94</v>
      </c>
      <c r="E18" s="330"/>
      <c r="F18" s="69">
        <v>1977</v>
      </c>
      <c r="G18" s="77">
        <f t="shared" si="1"/>
        <v>0.340798609914016</v>
      </c>
      <c r="H18" s="70">
        <v>2135</v>
      </c>
      <c r="I18" s="82">
        <f t="shared" si="0"/>
        <v>-7.400468384074943</v>
      </c>
    </row>
    <row r="19" spans="1:9" ht="18" customHeight="1">
      <c r="A19" s="325"/>
      <c r="B19" s="325"/>
      <c r="C19" s="10"/>
      <c r="D19" s="329" t="s">
        <v>95</v>
      </c>
      <c r="E19" s="330"/>
      <c r="F19" s="277" t="s">
        <v>263</v>
      </c>
      <c r="G19" s="77" t="e">
        <f t="shared" si="1"/>
        <v>#VALUE!</v>
      </c>
      <c r="H19" s="70">
        <v>0</v>
      </c>
      <c r="I19" s="82" t="e">
        <f t="shared" si="0"/>
        <v>#VALUE!</v>
      </c>
    </row>
    <row r="20" spans="1:9" ht="18" customHeight="1">
      <c r="A20" s="325"/>
      <c r="B20" s="325"/>
      <c r="C20" s="44" t="s">
        <v>5</v>
      </c>
      <c r="D20" s="43"/>
      <c r="E20" s="43"/>
      <c r="F20" s="69">
        <v>22221</v>
      </c>
      <c r="G20" s="77">
        <f t="shared" si="1"/>
        <v>3.8304936322202074</v>
      </c>
      <c r="H20" s="70">
        <v>19068</v>
      </c>
      <c r="I20" s="82">
        <f t="shared" si="0"/>
        <v>16.53555695405915</v>
      </c>
    </row>
    <row r="21" spans="1:9" ht="18" customHeight="1">
      <c r="A21" s="325"/>
      <c r="B21" s="325"/>
      <c r="C21" s="44" t="s">
        <v>6</v>
      </c>
      <c r="D21" s="43"/>
      <c r="E21" s="43"/>
      <c r="F21" s="69">
        <v>187276</v>
      </c>
      <c r="G21" s="77">
        <f t="shared" si="1"/>
        <v>32.28295420852669</v>
      </c>
      <c r="H21" s="70">
        <v>185146</v>
      </c>
      <c r="I21" s="82">
        <f t="shared" si="0"/>
        <v>1.1504434338305947</v>
      </c>
    </row>
    <row r="22" spans="1:9" ht="18" customHeight="1">
      <c r="A22" s="325"/>
      <c r="B22" s="325"/>
      <c r="C22" s="44" t="s">
        <v>31</v>
      </c>
      <c r="D22" s="43"/>
      <c r="E22" s="43"/>
      <c r="F22" s="69">
        <v>8802</v>
      </c>
      <c r="G22" s="77">
        <f t="shared" si="1"/>
        <v>1.5173036744881987</v>
      </c>
      <c r="H22" s="70">
        <v>7867</v>
      </c>
      <c r="I22" s="82">
        <f t="shared" si="0"/>
        <v>11.885089614846823</v>
      </c>
    </row>
    <row r="23" spans="1:9" ht="18" customHeight="1">
      <c r="A23" s="325"/>
      <c r="B23" s="325"/>
      <c r="C23" s="44" t="s">
        <v>7</v>
      </c>
      <c r="D23" s="43"/>
      <c r="E23" s="43"/>
      <c r="F23" s="69">
        <v>80433</v>
      </c>
      <c r="G23" s="77">
        <f t="shared" si="1"/>
        <v>13.86517682914216</v>
      </c>
      <c r="H23" s="70">
        <v>105631</v>
      </c>
      <c r="I23" s="82">
        <f t="shared" si="0"/>
        <v>-23.854739612424382</v>
      </c>
    </row>
    <row r="24" spans="1:9" ht="18" customHeight="1">
      <c r="A24" s="325"/>
      <c r="B24" s="325"/>
      <c r="C24" s="44" t="s">
        <v>32</v>
      </c>
      <c r="D24" s="43"/>
      <c r="E24" s="43"/>
      <c r="F24" s="69">
        <v>1606</v>
      </c>
      <c r="G24" s="77">
        <f t="shared" si="1"/>
        <v>0.2768450012756245</v>
      </c>
      <c r="H24" s="70">
        <v>1924</v>
      </c>
      <c r="I24" s="82">
        <f t="shared" si="0"/>
        <v>-16.52806652806653</v>
      </c>
    </row>
    <row r="25" spans="1:9" ht="18" customHeight="1">
      <c r="A25" s="325"/>
      <c r="B25" s="325"/>
      <c r="C25" s="44" t="s">
        <v>8</v>
      </c>
      <c r="D25" s="43"/>
      <c r="E25" s="43"/>
      <c r="F25" s="69">
        <v>67897</v>
      </c>
      <c r="G25" s="77">
        <f t="shared" si="1"/>
        <v>11.704199907603412</v>
      </c>
      <c r="H25" s="70">
        <v>76680</v>
      </c>
      <c r="I25" s="82">
        <f t="shared" si="0"/>
        <v>-11.454094940010428</v>
      </c>
    </row>
    <row r="26" spans="1:9" ht="18" customHeight="1">
      <c r="A26" s="325"/>
      <c r="B26" s="325"/>
      <c r="C26" s="45" t="s">
        <v>9</v>
      </c>
      <c r="D26" s="46"/>
      <c r="E26" s="46"/>
      <c r="F26" s="71">
        <v>110799</v>
      </c>
      <c r="G26" s="78">
        <f t="shared" si="1"/>
        <v>19.099719362601448</v>
      </c>
      <c r="H26" s="72">
        <v>117641</v>
      </c>
      <c r="I26" s="84">
        <f t="shared" si="0"/>
        <v>-5.81599952397549</v>
      </c>
    </row>
    <row r="27" spans="1:9" ht="18" customHeight="1">
      <c r="A27" s="325"/>
      <c r="B27" s="326"/>
      <c r="C27" s="47" t="s">
        <v>10</v>
      </c>
      <c r="D27" s="31"/>
      <c r="E27" s="31"/>
      <c r="F27" s="73">
        <f>SUM(F9,F20:F26)</f>
        <v>580108</v>
      </c>
      <c r="G27" s="79">
        <f t="shared" si="1"/>
        <v>100</v>
      </c>
      <c r="H27" s="73">
        <v>609025</v>
      </c>
      <c r="I27" s="85">
        <f t="shared" si="0"/>
        <v>-4.74808094905792</v>
      </c>
    </row>
    <row r="28" spans="1:9" ht="18" customHeight="1">
      <c r="A28" s="325"/>
      <c r="B28" s="324" t="s">
        <v>89</v>
      </c>
      <c r="C28" s="55" t="s">
        <v>11</v>
      </c>
      <c r="D28" s="56"/>
      <c r="E28" s="56"/>
      <c r="F28" s="65">
        <f>SUM(F29:F31)</f>
        <v>253495</v>
      </c>
      <c r="G28" s="75">
        <f aca="true" t="shared" si="2" ref="G28:G45">F28/$F$45*100</f>
        <v>44.77792537218521</v>
      </c>
      <c r="H28" s="65">
        <v>251171</v>
      </c>
      <c r="I28" s="86">
        <f t="shared" si="0"/>
        <v>0.9252660538039859</v>
      </c>
    </row>
    <row r="29" spans="1:9" ht="18" customHeight="1">
      <c r="A29" s="325"/>
      <c r="B29" s="325"/>
      <c r="C29" s="7"/>
      <c r="D29" s="30" t="s">
        <v>12</v>
      </c>
      <c r="E29" s="43"/>
      <c r="F29" s="69">
        <v>146512</v>
      </c>
      <c r="G29" s="77">
        <f t="shared" si="2"/>
        <v>25.880208296532864</v>
      </c>
      <c r="H29" s="69">
        <v>142928</v>
      </c>
      <c r="I29" s="87">
        <f t="shared" si="0"/>
        <v>2.5075562520989525</v>
      </c>
    </row>
    <row r="30" spans="1:9" ht="18" customHeight="1">
      <c r="A30" s="325"/>
      <c r="B30" s="325"/>
      <c r="C30" s="7"/>
      <c r="D30" s="30" t="s">
        <v>33</v>
      </c>
      <c r="E30" s="43"/>
      <c r="F30" s="69">
        <v>13214</v>
      </c>
      <c r="G30" s="77">
        <f t="shared" si="2"/>
        <v>2.3341505981106345</v>
      </c>
      <c r="H30" s="69">
        <v>13047</v>
      </c>
      <c r="I30" s="87">
        <f t="shared" si="0"/>
        <v>1.279987736644439</v>
      </c>
    </row>
    <row r="31" spans="1:9" ht="18" customHeight="1">
      <c r="A31" s="325"/>
      <c r="B31" s="325"/>
      <c r="C31" s="19"/>
      <c r="D31" s="30" t="s">
        <v>13</v>
      </c>
      <c r="E31" s="43"/>
      <c r="F31" s="69">
        <v>93769</v>
      </c>
      <c r="G31" s="77">
        <f t="shared" si="2"/>
        <v>16.563566477541706</v>
      </c>
      <c r="H31" s="69">
        <v>95196</v>
      </c>
      <c r="I31" s="87">
        <f t="shared" si="0"/>
        <v>-1.4990125635530926</v>
      </c>
    </row>
    <row r="32" spans="1:9" ht="18" customHeight="1">
      <c r="A32" s="325"/>
      <c r="B32" s="325"/>
      <c r="C32" s="50" t="s">
        <v>14</v>
      </c>
      <c r="D32" s="51"/>
      <c r="E32" s="51"/>
      <c r="F32" s="65">
        <f>SUM(F33:F38)</f>
        <v>198152</v>
      </c>
      <c r="G32" s="75">
        <f t="shared" si="2"/>
        <v>35.00201372156943</v>
      </c>
      <c r="H32" s="65">
        <v>226970</v>
      </c>
      <c r="I32" s="86">
        <f t="shared" si="0"/>
        <v>-12.69683218046438</v>
      </c>
    </row>
    <row r="33" spans="1:9" ht="18" customHeight="1">
      <c r="A33" s="325"/>
      <c r="B33" s="325"/>
      <c r="C33" s="7"/>
      <c r="D33" s="30" t="s">
        <v>15</v>
      </c>
      <c r="E33" s="43"/>
      <c r="F33" s="69">
        <v>16224</v>
      </c>
      <c r="G33" s="77">
        <f t="shared" si="2"/>
        <v>2.8658437493375915</v>
      </c>
      <c r="H33" s="69">
        <v>15963</v>
      </c>
      <c r="I33" s="87">
        <f t="shared" si="0"/>
        <v>1.6350310092087872</v>
      </c>
    </row>
    <row r="34" spans="1:9" ht="18" customHeight="1">
      <c r="A34" s="325"/>
      <c r="B34" s="325"/>
      <c r="C34" s="7"/>
      <c r="D34" s="30" t="s">
        <v>34</v>
      </c>
      <c r="E34" s="43"/>
      <c r="F34" s="69">
        <v>5916</v>
      </c>
      <c r="G34" s="77">
        <f t="shared" si="2"/>
        <v>1.0450155091889295</v>
      </c>
      <c r="H34" s="69">
        <v>3897</v>
      </c>
      <c r="I34" s="87">
        <f t="shared" si="0"/>
        <v>51.80908391070054</v>
      </c>
    </row>
    <row r="35" spans="1:9" ht="18" customHeight="1">
      <c r="A35" s="325"/>
      <c r="B35" s="325"/>
      <c r="C35" s="7"/>
      <c r="D35" s="30" t="s">
        <v>35</v>
      </c>
      <c r="E35" s="43"/>
      <c r="F35" s="69">
        <v>110703</v>
      </c>
      <c r="G35" s="77">
        <f t="shared" si="2"/>
        <v>19.554826219361406</v>
      </c>
      <c r="H35" s="69">
        <v>109976</v>
      </c>
      <c r="I35" s="87">
        <f t="shared" si="0"/>
        <v>0.661053320724525</v>
      </c>
    </row>
    <row r="36" spans="1:9" ht="18" customHeight="1">
      <c r="A36" s="325"/>
      <c r="B36" s="325"/>
      <c r="C36" s="7"/>
      <c r="D36" s="30" t="s">
        <v>36</v>
      </c>
      <c r="E36" s="43"/>
      <c r="F36" s="69">
        <v>844</v>
      </c>
      <c r="G36" s="77">
        <f t="shared" si="2"/>
        <v>0.14908605303506703</v>
      </c>
      <c r="H36" s="69">
        <v>1119</v>
      </c>
      <c r="I36" s="87">
        <f t="shared" si="0"/>
        <v>-24.575513851653263</v>
      </c>
    </row>
    <row r="37" spans="1:9" ht="18" customHeight="1">
      <c r="A37" s="325"/>
      <c r="B37" s="325"/>
      <c r="C37" s="7"/>
      <c r="D37" s="30" t="s">
        <v>16</v>
      </c>
      <c r="E37" s="43"/>
      <c r="F37" s="69">
        <v>23050</v>
      </c>
      <c r="G37" s="77">
        <f t="shared" si="2"/>
        <v>4.071603699595136</v>
      </c>
      <c r="H37" s="69">
        <v>52587</v>
      </c>
      <c r="I37" s="87">
        <f t="shared" si="0"/>
        <v>-56.16787418943845</v>
      </c>
    </row>
    <row r="38" spans="1:9" ht="18" customHeight="1">
      <c r="A38" s="325"/>
      <c r="B38" s="325"/>
      <c r="C38" s="19"/>
      <c r="D38" s="30" t="s">
        <v>37</v>
      </c>
      <c r="E38" s="43"/>
      <c r="F38" s="69">
        <v>41415</v>
      </c>
      <c r="G38" s="77">
        <f t="shared" si="2"/>
        <v>7.315638491051304</v>
      </c>
      <c r="H38" s="69">
        <v>43428</v>
      </c>
      <c r="I38" s="87">
        <f t="shared" si="0"/>
        <v>-4.63525835866262</v>
      </c>
    </row>
    <row r="39" spans="1:9" ht="18" customHeight="1">
      <c r="A39" s="325"/>
      <c r="B39" s="325"/>
      <c r="C39" s="50" t="s">
        <v>17</v>
      </c>
      <c r="D39" s="51"/>
      <c r="E39" s="51"/>
      <c r="F39" s="65">
        <f>+F40+F43</f>
        <v>114469</v>
      </c>
      <c r="G39" s="75">
        <f t="shared" si="2"/>
        <v>20.22006090624536</v>
      </c>
      <c r="H39" s="65">
        <v>113564</v>
      </c>
      <c r="I39" s="86">
        <f t="shared" si="0"/>
        <v>0.7969074706773327</v>
      </c>
    </row>
    <row r="40" spans="1:9" ht="18" customHeight="1">
      <c r="A40" s="325"/>
      <c r="B40" s="325"/>
      <c r="C40" s="7"/>
      <c r="D40" s="52" t="s">
        <v>18</v>
      </c>
      <c r="E40" s="53"/>
      <c r="F40" s="67">
        <f>+F41+F42</f>
        <v>112541</v>
      </c>
      <c r="G40" s="76">
        <f t="shared" si="2"/>
        <v>19.87949466187142</v>
      </c>
      <c r="H40" s="67">
        <v>112167</v>
      </c>
      <c r="I40" s="88">
        <f t="shared" si="0"/>
        <v>0.3334314013925699</v>
      </c>
    </row>
    <row r="41" spans="1:9" ht="18" customHeight="1">
      <c r="A41" s="325"/>
      <c r="B41" s="325"/>
      <c r="C41" s="7"/>
      <c r="D41" s="16"/>
      <c r="E41" s="104" t="s">
        <v>92</v>
      </c>
      <c r="F41" s="69">
        <v>84031</v>
      </c>
      <c r="G41" s="77">
        <f t="shared" si="2"/>
        <v>14.843424315864592</v>
      </c>
      <c r="H41" s="69">
        <v>91593</v>
      </c>
      <c r="I41" s="89">
        <f t="shared" si="0"/>
        <v>-8.256089439149283</v>
      </c>
    </row>
    <row r="42" spans="1:9" ht="18" customHeight="1">
      <c r="A42" s="325"/>
      <c r="B42" s="325"/>
      <c r="C42" s="7"/>
      <c r="D42" s="33"/>
      <c r="E42" s="32" t="s">
        <v>38</v>
      </c>
      <c r="F42" s="69">
        <v>28510</v>
      </c>
      <c r="G42" s="77">
        <f t="shared" si="2"/>
        <v>5.0360703460068255</v>
      </c>
      <c r="H42" s="69">
        <v>20574</v>
      </c>
      <c r="I42" s="89">
        <f t="shared" si="0"/>
        <v>38.572956158257995</v>
      </c>
    </row>
    <row r="43" spans="1:9" ht="18" customHeight="1">
      <c r="A43" s="325"/>
      <c r="B43" s="325"/>
      <c r="C43" s="7"/>
      <c r="D43" s="30" t="s">
        <v>39</v>
      </c>
      <c r="E43" s="54"/>
      <c r="F43" s="69">
        <v>1928</v>
      </c>
      <c r="G43" s="77">
        <f t="shared" si="2"/>
        <v>0.34056624437394456</v>
      </c>
      <c r="H43" s="67">
        <v>1397</v>
      </c>
      <c r="I43" s="151">
        <f t="shared" si="0"/>
        <v>38.010021474588406</v>
      </c>
    </row>
    <row r="44" spans="1:9" ht="18" customHeight="1">
      <c r="A44" s="325"/>
      <c r="B44" s="325"/>
      <c r="C44" s="11"/>
      <c r="D44" s="48" t="s">
        <v>40</v>
      </c>
      <c r="E44" s="49"/>
      <c r="F44" s="278" t="s">
        <v>264</v>
      </c>
      <c r="G44" s="79" t="e">
        <f t="shared" si="2"/>
        <v>#VALUE!</v>
      </c>
      <c r="H44" s="72">
        <v>0</v>
      </c>
      <c r="I44" s="84" t="e">
        <f t="shared" si="0"/>
        <v>#VALUE!</v>
      </c>
    </row>
    <row r="45" spans="1:9" ht="18" customHeight="1">
      <c r="A45" s="326"/>
      <c r="B45" s="326"/>
      <c r="C45" s="11" t="s">
        <v>19</v>
      </c>
      <c r="D45" s="12"/>
      <c r="E45" s="12"/>
      <c r="F45" s="74">
        <f>SUM(F28,F32,F39)</f>
        <v>566116</v>
      </c>
      <c r="G45" s="79">
        <f t="shared" si="2"/>
        <v>100</v>
      </c>
      <c r="H45" s="74">
        <v>591705</v>
      </c>
      <c r="I45" s="152">
        <f t="shared" si="0"/>
        <v>-4.3246212217236675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2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9" sqref="I2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3" t="s">
        <v>0</v>
      </c>
      <c r="B1" s="153"/>
      <c r="C1" s="102" t="str">
        <f>+'1.普通会計予算'!E1</f>
        <v>宮崎県</v>
      </c>
      <c r="D1" s="154"/>
      <c r="E1" s="154"/>
    </row>
    <row r="4" ht="13.5">
      <c r="A4" s="155" t="s">
        <v>114</v>
      </c>
    </row>
    <row r="5" ht="13.5">
      <c r="I5" s="14" t="s">
        <v>115</v>
      </c>
    </row>
    <row r="6" spans="1:9" s="160" customFormat="1" ht="29.25" customHeight="1">
      <c r="A6" s="156" t="s">
        <v>116</v>
      </c>
      <c r="B6" s="157"/>
      <c r="C6" s="157"/>
      <c r="D6" s="158"/>
      <c r="E6" s="159" t="s">
        <v>233</v>
      </c>
      <c r="F6" s="159" t="s">
        <v>234</v>
      </c>
      <c r="G6" s="159" t="s">
        <v>235</v>
      </c>
      <c r="H6" s="159" t="s">
        <v>236</v>
      </c>
      <c r="I6" s="159" t="s">
        <v>242</v>
      </c>
    </row>
    <row r="7" spans="1:9" ht="27" customHeight="1">
      <c r="A7" s="381" t="s">
        <v>117</v>
      </c>
      <c r="B7" s="55" t="s">
        <v>118</v>
      </c>
      <c r="C7" s="56"/>
      <c r="D7" s="93" t="s">
        <v>119</v>
      </c>
      <c r="E7" s="161">
        <v>762288</v>
      </c>
      <c r="F7" s="161">
        <v>597792</v>
      </c>
      <c r="G7" s="161">
        <v>563366</v>
      </c>
      <c r="H7" s="161">
        <v>609025</v>
      </c>
      <c r="I7" s="161">
        <v>580108</v>
      </c>
    </row>
    <row r="8" spans="1:9" ht="27" customHeight="1">
      <c r="A8" s="325"/>
      <c r="B8" s="9"/>
      <c r="C8" s="30" t="s">
        <v>120</v>
      </c>
      <c r="D8" s="91" t="s">
        <v>42</v>
      </c>
      <c r="E8" s="162">
        <v>304334</v>
      </c>
      <c r="F8" s="162">
        <v>299171</v>
      </c>
      <c r="G8" s="163">
        <f>94534+16324+264+189251</f>
        <v>300373</v>
      </c>
      <c r="H8" s="163">
        <f>95068+19068+275+185146</f>
        <v>299557</v>
      </c>
      <c r="I8" s="163">
        <v>310872</v>
      </c>
    </row>
    <row r="9" spans="1:9" ht="27" customHeight="1">
      <c r="A9" s="325"/>
      <c r="B9" s="44" t="s">
        <v>121</v>
      </c>
      <c r="C9" s="43"/>
      <c r="D9" s="94"/>
      <c r="E9" s="164">
        <v>748330</v>
      </c>
      <c r="F9" s="164">
        <v>587398</v>
      </c>
      <c r="G9" s="165">
        <v>550135</v>
      </c>
      <c r="H9" s="165">
        <v>591705</v>
      </c>
      <c r="I9" s="165">
        <v>566116</v>
      </c>
    </row>
    <row r="10" spans="1:9" ht="27" customHeight="1">
      <c r="A10" s="325"/>
      <c r="B10" s="44" t="s">
        <v>122</v>
      </c>
      <c r="C10" s="43"/>
      <c r="D10" s="94"/>
      <c r="E10" s="164">
        <v>13958</v>
      </c>
      <c r="F10" s="164">
        <v>10393</v>
      </c>
      <c r="G10" s="165">
        <v>13231</v>
      </c>
      <c r="H10" s="165">
        <v>17320</v>
      </c>
      <c r="I10" s="165">
        <v>13991</v>
      </c>
    </row>
    <row r="11" spans="1:9" ht="27" customHeight="1">
      <c r="A11" s="325"/>
      <c r="B11" s="44" t="s">
        <v>123</v>
      </c>
      <c r="C11" s="43"/>
      <c r="D11" s="94"/>
      <c r="E11" s="164">
        <v>11701</v>
      </c>
      <c r="F11" s="164">
        <v>8099</v>
      </c>
      <c r="G11" s="165">
        <v>10017</v>
      </c>
      <c r="H11" s="165">
        <v>14737</v>
      </c>
      <c r="I11" s="165">
        <v>7610</v>
      </c>
    </row>
    <row r="12" spans="1:9" ht="27" customHeight="1">
      <c r="A12" s="325"/>
      <c r="B12" s="44" t="s">
        <v>124</v>
      </c>
      <c r="C12" s="43"/>
      <c r="D12" s="94"/>
      <c r="E12" s="164">
        <v>2257</v>
      </c>
      <c r="F12" s="164">
        <v>2294</v>
      </c>
      <c r="G12" s="165">
        <v>3215</v>
      </c>
      <c r="H12" s="165">
        <v>2584</v>
      </c>
      <c r="I12" s="165">
        <v>6382</v>
      </c>
    </row>
    <row r="13" spans="1:9" ht="27" customHeight="1">
      <c r="A13" s="325"/>
      <c r="B13" s="44" t="s">
        <v>125</v>
      </c>
      <c r="C13" s="43"/>
      <c r="D13" s="99"/>
      <c r="E13" s="166">
        <v>457</v>
      </c>
      <c r="F13" s="166">
        <v>36</v>
      </c>
      <c r="G13" s="167">
        <v>921</v>
      </c>
      <c r="H13" s="167">
        <v>-631</v>
      </c>
      <c r="I13" s="167">
        <v>3798</v>
      </c>
    </row>
    <row r="14" spans="1:9" ht="27" customHeight="1">
      <c r="A14" s="325"/>
      <c r="B14" s="101" t="s">
        <v>126</v>
      </c>
      <c r="C14" s="53"/>
      <c r="D14" s="99"/>
      <c r="E14" s="167">
        <v>0</v>
      </c>
      <c r="F14" s="167">
        <v>0</v>
      </c>
      <c r="G14" s="167">
        <v>0</v>
      </c>
      <c r="H14" s="167">
        <v>0</v>
      </c>
      <c r="I14" s="274" t="s">
        <v>261</v>
      </c>
    </row>
    <row r="15" spans="1:9" ht="27" customHeight="1">
      <c r="A15" s="325"/>
      <c r="B15" s="45" t="s">
        <v>127</v>
      </c>
      <c r="C15" s="46"/>
      <c r="D15" s="168"/>
      <c r="E15" s="169">
        <v>-4533</v>
      </c>
      <c r="F15" s="169">
        <v>48</v>
      </c>
      <c r="G15" s="170">
        <v>931</v>
      </c>
      <c r="H15" s="170">
        <v>-621</v>
      </c>
      <c r="I15" s="170">
        <v>3131</v>
      </c>
    </row>
    <row r="16" spans="1:9" ht="27" customHeight="1">
      <c r="A16" s="325"/>
      <c r="B16" s="171" t="s">
        <v>128</v>
      </c>
      <c r="C16" s="172"/>
      <c r="D16" s="173" t="s">
        <v>43</v>
      </c>
      <c r="E16" s="174">
        <v>114718</v>
      </c>
      <c r="F16" s="174">
        <v>115080</v>
      </c>
      <c r="G16" s="175">
        <v>103700</v>
      </c>
      <c r="H16" s="175">
        <v>108824</v>
      </c>
      <c r="I16" s="175">
        <v>90816</v>
      </c>
    </row>
    <row r="17" spans="1:9" ht="27" customHeight="1">
      <c r="A17" s="325"/>
      <c r="B17" s="44" t="s">
        <v>129</v>
      </c>
      <c r="C17" s="43"/>
      <c r="D17" s="91" t="s">
        <v>44</v>
      </c>
      <c r="E17" s="164">
        <v>89778</v>
      </c>
      <c r="F17" s="164">
        <v>92166</v>
      </c>
      <c r="G17" s="165">
        <v>68642</v>
      </c>
      <c r="H17" s="165">
        <v>58071</v>
      </c>
      <c r="I17" s="165">
        <v>54349</v>
      </c>
    </row>
    <row r="18" spans="1:9" ht="27" customHeight="1">
      <c r="A18" s="325"/>
      <c r="B18" s="44" t="s">
        <v>130</v>
      </c>
      <c r="C18" s="43"/>
      <c r="D18" s="91" t="s">
        <v>45</v>
      </c>
      <c r="E18" s="164">
        <v>1063625</v>
      </c>
      <c r="F18" s="164">
        <v>1058452</v>
      </c>
      <c r="G18" s="165">
        <v>1046480</v>
      </c>
      <c r="H18" s="165">
        <v>1040784</v>
      </c>
      <c r="I18" s="165">
        <v>1026328</v>
      </c>
    </row>
    <row r="19" spans="1:9" ht="27" customHeight="1">
      <c r="A19" s="325"/>
      <c r="B19" s="44" t="s">
        <v>131</v>
      </c>
      <c r="C19" s="43"/>
      <c r="D19" s="91" t="s">
        <v>132</v>
      </c>
      <c r="E19" s="164">
        <v>1038685</v>
      </c>
      <c r="F19" s="164">
        <v>1035538</v>
      </c>
      <c r="G19" s="164">
        <f>G17+G18-G16</f>
        <v>1011422</v>
      </c>
      <c r="H19" s="164">
        <f>H17+H18-H16</f>
        <v>990031</v>
      </c>
      <c r="I19" s="164">
        <f>I17+I18-I16</f>
        <v>989861</v>
      </c>
    </row>
    <row r="20" spans="1:9" ht="27" customHeight="1">
      <c r="A20" s="325"/>
      <c r="B20" s="44" t="s">
        <v>133</v>
      </c>
      <c r="C20" s="43"/>
      <c r="D20" s="94" t="s">
        <v>134</v>
      </c>
      <c r="E20" s="176">
        <v>3.4949266266667545</v>
      </c>
      <c r="F20" s="176">
        <v>3.5379498681356147</v>
      </c>
      <c r="G20" s="176">
        <f>G18/G8</f>
        <v>3.4839349741821004</v>
      </c>
      <c r="H20" s="176">
        <f>H18/H8</f>
        <v>3.4744105462399477</v>
      </c>
      <c r="I20" s="176">
        <f>I18/I8</f>
        <v>3.3014488278133767</v>
      </c>
    </row>
    <row r="21" spans="1:9" ht="27" customHeight="1">
      <c r="A21" s="325"/>
      <c r="B21" s="44" t="s">
        <v>135</v>
      </c>
      <c r="C21" s="43"/>
      <c r="D21" s="94" t="s">
        <v>136</v>
      </c>
      <c r="E21" s="176">
        <v>3.412977189535182</v>
      </c>
      <c r="F21" s="176">
        <v>3.4613582198809376</v>
      </c>
      <c r="G21" s="176">
        <f>G19/G8</f>
        <v>3.3672200896884874</v>
      </c>
      <c r="H21" s="176">
        <f>H19/H8</f>
        <v>3.304983692586052</v>
      </c>
      <c r="I21" s="176">
        <f>I19/I8</f>
        <v>3.1841433130034225</v>
      </c>
    </row>
    <row r="22" spans="1:9" ht="27" customHeight="1">
      <c r="A22" s="325"/>
      <c r="B22" s="44" t="s">
        <v>137</v>
      </c>
      <c r="C22" s="43"/>
      <c r="D22" s="94" t="s">
        <v>138</v>
      </c>
      <c r="E22" s="164">
        <v>936922.2001122237</v>
      </c>
      <c r="F22" s="164">
        <v>932365.426304556</v>
      </c>
      <c r="G22" s="164">
        <f>G18/G24*1000000</f>
        <v>921819.573602952</v>
      </c>
      <c r="H22" s="164">
        <f>H18/H24*1000000</f>
        <v>916802.1014188277</v>
      </c>
      <c r="I22" s="164">
        <f>I18/I24*1000000</f>
        <v>904068.1516481639</v>
      </c>
    </row>
    <row r="23" spans="1:9" ht="27" customHeight="1">
      <c r="A23" s="325"/>
      <c r="B23" s="44" t="s">
        <v>139</v>
      </c>
      <c r="C23" s="43"/>
      <c r="D23" s="94" t="s">
        <v>140</v>
      </c>
      <c r="E23" s="164">
        <v>914953.1417779434</v>
      </c>
      <c r="F23" s="164">
        <v>912181.0236312721</v>
      </c>
      <c r="G23" s="164">
        <f>G19/G24*1000000</f>
        <v>890937.8074809312</v>
      </c>
      <c r="H23" s="164">
        <f>H19/H24*1000000</f>
        <v>872094.9796209236</v>
      </c>
      <c r="I23" s="164">
        <f>I19/I24*1000000</f>
        <v>871945.2306266642</v>
      </c>
    </row>
    <row r="24" spans="1:9" ht="27" customHeight="1">
      <c r="A24" s="325"/>
      <c r="B24" s="177" t="s">
        <v>141</v>
      </c>
      <c r="C24" s="178"/>
      <c r="D24" s="179" t="s">
        <v>142</v>
      </c>
      <c r="E24" s="169">
        <v>1135233</v>
      </c>
      <c r="F24" s="170">
        <v>1135233</v>
      </c>
      <c r="G24" s="170">
        <f>F24</f>
        <v>1135233</v>
      </c>
      <c r="H24" s="170">
        <f>G24</f>
        <v>1135233</v>
      </c>
      <c r="I24" s="170">
        <f>H24</f>
        <v>1135233</v>
      </c>
    </row>
    <row r="25" spans="1:9" ht="27" customHeight="1">
      <c r="A25" s="325"/>
      <c r="B25" s="10" t="s">
        <v>143</v>
      </c>
      <c r="C25" s="180"/>
      <c r="D25" s="181"/>
      <c r="E25" s="162">
        <v>328612</v>
      </c>
      <c r="F25" s="162">
        <v>322556</v>
      </c>
      <c r="G25" s="182">
        <v>325159</v>
      </c>
      <c r="H25" s="182">
        <v>323519</v>
      </c>
      <c r="I25" s="182">
        <v>324786</v>
      </c>
    </row>
    <row r="26" spans="1:9" ht="27" customHeight="1">
      <c r="A26" s="325"/>
      <c r="B26" s="183" t="s">
        <v>144</v>
      </c>
      <c r="C26" s="184"/>
      <c r="D26" s="185"/>
      <c r="E26" s="186">
        <v>0.305</v>
      </c>
      <c r="F26" s="186">
        <v>0.301</v>
      </c>
      <c r="G26" s="187">
        <v>0.295</v>
      </c>
      <c r="H26" s="187">
        <v>0.299</v>
      </c>
      <c r="I26" s="187">
        <v>0.304</v>
      </c>
    </row>
    <row r="27" spans="1:9" ht="27" customHeight="1">
      <c r="A27" s="325"/>
      <c r="B27" s="183" t="s">
        <v>145</v>
      </c>
      <c r="C27" s="184"/>
      <c r="D27" s="185"/>
      <c r="E27" s="188">
        <v>0.7</v>
      </c>
      <c r="F27" s="188">
        <v>0.7</v>
      </c>
      <c r="G27" s="189">
        <v>1</v>
      </c>
      <c r="H27" s="189">
        <v>0.8</v>
      </c>
      <c r="I27" s="189">
        <v>2</v>
      </c>
    </row>
    <row r="28" spans="1:9" ht="27" customHeight="1">
      <c r="A28" s="325"/>
      <c r="B28" s="183" t="s">
        <v>146</v>
      </c>
      <c r="C28" s="184"/>
      <c r="D28" s="185"/>
      <c r="E28" s="188">
        <v>87</v>
      </c>
      <c r="F28" s="188">
        <v>93.3</v>
      </c>
      <c r="G28" s="189">
        <v>92.9</v>
      </c>
      <c r="H28" s="189">
        <v>90.5</v>
      </c>
      <c r="I28" s="189">
        <v>91</v>
      </c>
    </row>
    <row r="29" spans="1:9" ht="27" customHeight="1">
      <c r="A29" s="325"/>
      <c r="B29" s="190" t="s">
        <v>147</v>
      </c>
      <c r="C29" s="191"/>
      <c r="D29" s="192"/>
      <c r="E29" s="193">
        <v>29</v>
      </c>
      <c r="F29" s="193">
        <v>37.9</v>
      </c>
      <c r="G29" s="194">
        <v>36.9</v>
      </c>
      <c r="H29" s="194">
        <v>36.9</v>
      </c>
      <c r="I29" s="194">
        <v>38.8</v>
      </c>
    </row>
    <row r="30" spans="1:9" ht="27" customHeight="1">
      <c r="A30" s="325"/>
      <c r="B30" s="381" t="s">
        <v>148</v>
      </c>
      <c r="C30" s="25" t="s">
        <v>149</v>
      </c>
      <c r="D30" s="195"/>
      <c r="E30" s="196">
        <v>0</v>
      </c>
      <c r="F30" s="196">
        <v>0</v>
      </c>
      <c r="G30" s="197">
        <v>0</v>
      </c>
      <c r="H30" s="197">
        <v>0</v>
      </c>
      <c r="I30" s="275">
        <v>0</v>
      </c>
    </row>
    <row r="31" spans="1:9" ht="27" customHeight="1">
      <c r="A31" s="325"/>
      <c r="B31" s="325"/>
      <c r="C31" s="183" t="s">
        <v>150</v>
      </c>
      <c r="D31" s="185"/>
      <c r="E31" s="188">
        <v>0</v>
      </c>
      <c r="F31" s="188">
        <v>0</v>
      </c>
      <c r="G31" s="189">
        <v>0</v>
      </c>
      <c r="H31" s="189">
        <v>0</v>
      </c>
      <c r="I31" s="276">
        <v>0</v>
      </c>
    </row>
    <row r="32" spans="1:9" ht="27" customHeight="1">
      <c r="A32" s="325"/>
      <c r="B32" s="325"/>
      <c r="C32" s="183" t="s">
        <v>151</v>
      </c>
      <c r="D32" s="185"/>
      <c r="E32" s="188">
        <v>16.1</v>
      </c>
      <c r="F32" s="188">
        <v>17.1</v>
      </c>
      <c r="G32" s="189">
        <v>17.1</v>
      </c>
      <c r="H32" s="189">
        <v>17.1</v>
      </c>
      <c r="I32" s="189">
        <v>16.7</v>
      </c>
    </row>
    <row r="33" spans="1:9" ht="27" customHeight="1">
      <c r="A33" s="326"/>
      <c r="B33" s="326"/>
      <c r="C33" s="190" t="s">
        <v>152</v>
      </c>
      <c r="D33" s="192"/>
      <c r="E33" s="193">
        <v>165.3</v>
      </c>
      <c r="F33" s="193">
        <v>160.2</v>
      </c>
      <c r="G33" s="198">
        <v>153.8</v>
      </c>
      <c r="H33" s="198">
        <v>139.6</v>
      </c>
      <c r="I33" s="198">
        <v>132.1</v>
      </c>
    </row>
    <row r="34" spans="1:9" ht="27" customHeight="1">
      <c r="A34" s="2" t="s">
        <v>247</v>
      </c>
      <c r="B34" s="8"/>
      <c r="C34" s="8"/>
      <c r="D34" s="8"/>
      <c r="E34" s="199"/>
      <c r="F34" s="199"/>
      <c r="G34" s="199"/>
      <c r="H34" s="199"/>
      <c r="I34" s="200"/>
    </row>
    <row r="35" ht="27" customHeight="1">
      <c r="A35" s="13" t="s">
        <v>111</v>
      </c>
    </row>
    <row r="36" ht="13.5">
      <c r="A36" s="20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5" zoomScaleSheetLayoutView="75" zoomScalePageLayoutView="0" workbookViewId="0" topLeftCell="A1">
      <pane xSplit="5" ySplit="7" topLeftCell="F22" activePane="bottomRight" state="frozen"/>
      <selection pane="topLeft" activeCell="L8" sqref="L8"/>
      <selection pane="topRight" activeCell="L8" sqref="L8"/>
      <selection pane="bottomLeft" activeCell="L8" sqref="L8"/>
      <selection pane="bottomRight" activeCell="R44" sqref="R4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tr">
        <f>+'1.普通会計予算'!E1</f>
        <v>宮崎県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336" t="s">
        <v>49</v>
      </c>
      <c r="B6" s="337"/>
      <c r="C6" s="337"/>
      <c r="D6" s="337"/>
      <c r="E6" s="338"/>
      <c r="F6" s="331" t="s">
        <v>248</v>
      </c>
      <c r="G6" s="332"/>
      <c r="H6" s="331" t="s">
        <v>249</v>
      </c>
      <c r="I6" s="332"/>
      <c r="J6" s="331" t="s">
        <v>250</v>
      </c>
      <c r="K6" s="332"/>
      <c r="L6" s="354" t="s">
        <v>251</v>
      </c>
      <c r="M6" s="355"/>
      <c r="N6" s="353"/>
      <c r="O6" s="332"/>
    </row>
    <row r="7" spans="1:15" ht="15.75" customHeight="1">
      <c r="A7" s="339"/>
      <c r="B7" s="340"/>
      <c r="C7" s="340"/>
      <c r="D7" s="340"/>
      <c r="E7" s="341"/>
      <c r="F7" s="264" t="s">
        <v>244</v>
      </c>
      <c r="G7" s="287" t="s">
        <v>2</v>
      </c>
      <c r="H7" s="264" t="s">
        <v>244</v>
      </c>
      <c r="I7" s="287" t="s">
        <v>2</v>
      </c>
      <c r="J7" s="264" t="s">
        <v>244</v>
      </c>
      <c r="K7" s="287" t="s">
        <v>2</v>
      </c>
      <c r="L7" s="264" t="s">
        <v>244</v>
      </c>
      <c r="M7" s="38" t="s">
        <v>2</v>
      </c>
      <c r="N7" s="109" t="s">
        <v>244</v>
      </c>
      <c r="O7" s="38" t="s">
        <v>2</v>
      </c>
    </row>
    <row r="8" spans="1:25" ht="15.75" customHeight="1">
      <c r="A8" s="348" t="s">
        <v>83</v>
      </c>
      <c r="B8" s="55" t="s">
        <v>50</v>
      </c>
      <c r="C8" s="56"/>
      <c r="D8" s="56"/>
      <c r="E8" s="93" t="s">
        <v>41</v>
      </c>
      <c r="F8" s="280">
        <v>29746</v>
      </c>
      <c r="G8" s="240">
        <v>27728</v>
      </c>
      <c r="H8" s="265">
        <v>5126.6</v>
      </c>
      <c r="I8" s="288">
        <v>4175.7</v>
      </c>
      <c r="J8" s="280">
        <v>858.1</v>
      </c>
      <c r="K8" s="240">
        <v>362.9</v>
      </c>
      <c r="L8" s="265">
        <v>60</v>
      </c>
      <c r="M8" s="111">
        <v>27.5</v>
      </c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349"/>
      <c r="B9" s="8"/>
      <c r="C9" s="30" t="s">
        <v>51</v>
      </c>
      <c r="D9" s="43"/>
      <c r="E9" s="91" t="s">
        <v>42</v>
      </c>
      <c r="F9" s="281">
        <v>29263</v>
      </c>
      <c r="G9" s="241">
        <v>27632</v>
      </c>
      <c r="H9" s="267">
        <v>4442.8</v>
      </c>
      <c r="I9" s="289">
        <v>4175.7</v>
      </c>
      <c r="J9" s="281">
        <v>377.6</v>
      </c>
      <c r="K9" s="241">
        <v>362.9</v>
      </c>
      <c r="L9" s="267">
        <v>24.9</v>
      </c>
      <c r="M9" s="115">
        <v>27.5</v>
      </c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349"/>
      <c r="B10" s="10"/>
      <c r="C10" s="30" t="s">
        <v>52</v>
      </c>
      <c r="D10" s="43"/>
      <c r="E10" s="91" t="s">
        <v>43</v>
      </c>
      <c r="F10" s="281">
        <v>483</v>
      </c>
      <c r="G10" s="241">
        <v>96</v>
      </c>
      <c r="H10" s="267">
        <v>683.8</v>
      </c>
      <c r="I10" s="289">
        <v>0</v>
      </c>
      <c r="J10" s="290">
        <v>480.4</v>
      </c>
      <c r="K10" s="257">
        <v>0</v>
      </c>
      <c r="L10" s="267">
        <v>35.1</v>
      </c>
      <c r="M10" s="115">
        <v>0</v>
      </c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349"/>
      <c r="B11" s="50" t="s">
        <v>53</v>
      </c>
      <c r="C11" s="63"/>
      <c r="D11" s="63"/>
      <c r="E11" s="90" t="s">
        <v>44</v>
      </c>
      <c r="F11" s="282">
        <v>29826</v>
      </c>
      <c r="G11" s="242">
        <v>27604</v>
      </c>
      <c r="H11" s="268">
        <v>3783.1</v>
      </c>
      <c r="I11" s="291">
        <v>3549.8</v>
      </c>
      <c r="J11" s="282">
        <v>289.4</v>
      </c>
      <c r="K11" s="242">
        <v>242.7</v>
      </c>
      <c r="L11" s="268">
        <v>18</v>
      </c>
      <c r="M11" s="120">
        <v>18.6</v>
      </c>
      <c r="N11" s="119"/>
      <c r="O11" s="122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349"/>
      <c r="B12" s="7"/>
      <c r="C12" s="30" t="s">
        <v>54</v>
      </c>
      <c r="D12" s="43"/>
      <c r="E12" s="91" t="s">
        <v>45</v>
      </c>
      <c r="F12" s="281">
        <v>28912</v>
      </c>
      <c r="G12" s="241">
        <v>27604</v>
      </c>
      <c r="H12" s="268">
        <v>3721.1</v>
      </c>
      <c r="I12" s="291">
        <v>3549.8</v>
      </c>
      <c r="J12" s="282">
        <v>285.8</v>
      </c>
      <c r="K12" s="242">
        <v>242.7</v>
      </c>
      <c r="L12" s="267">
        <v>18</v>
      </c>
      <c r="M12" s="115">
        <v>18.6</v>
      </c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349"/>
      <c r="B13" s="8"/>
      <c r="C13" s="52" t="s">
        <v>55</v>
      </c>
      <c r="D13" s="53"/>
      <c r="E13" s="95" t="s">
        <v>46</v>
      </c>
      <c r="F13" s="283">
        <v>914</v>
      </c>
      <c r="G13" s="279">
        <v>0</v>
      </c>
      <c r="H13" s="292">
        <v>62</v>
      </c>
      <c r="I13" s="293">
        <v>0</v>
      </c>
      <c r="J13" s="290">
        <v>3.5</v>
      </c>
      <c r="K13" s="257">
        <v>0</v>
      </c>
      <c r="L13" s="266">
        <v>0.03</v>
      </c>
      <c r="M13" s="145">
        <v>0</v>
      </c>
      <c r="N13" s="68"/>
      <c r="O13" s="125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349"/>
      <c r="B14" s="44" t="s">
        <v>56</v>
      </c>
      <c r="C14" s="43"/>
      <c r="D14" s="43"/>
      <c r="E14" s="91" t="s">
        <v>154</v>
      </c>
      <c r="F14" s="281">
        <f aca="true" t="shared" si="0" ref="F14:H15">F9-F12</f>
        <v>351</v>
      </c>
      <c r="G14" s="241">
        <f t="shared" si="0"/>
        <v>28</v>
      </c>
      <c r="H14" s="267">
        <f t="shared" si="0"/>
        <v>721.7000000000003</v>
      </c>
      <c r="I14" s="289">
        <f aca="true" t="shared" si="1" ref="I14:O15">I9-I12</f>
        <v>625.8999999999996</v>
      </c>
      <c r="J14" s="281">
        <f t="shared" si="1"/>
        <v>91.80000000000001</v>
      </c>
      <c r="K14" s="241">
        <f t="shared" si="1"/>
        <v>120.19999999999999</v>
      </c>
      <c r="L14" s="267">
        <f t="shared" si="1"/>
        <v>6.899999999999999</v>
      </c>
      <c r="M14" s="115">
        <f t="shared" si="1"/>
        <v>8.899999999999999</v>
      </c>
      <c r="N14" s="69">
        <f t="shared" si="1"/>
        <v>0</v>
      </c>
      <c r="O14" s="126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349"/>
      <c r="B15" s="44" t="s">
        <v>57</v>
      </c>
      <c r="C15" s="43"/>
      <c r="D15" s="43"/>
      <c r="E15" s="91" t="s">
        <v>155</v>
      </c>
      <c r="F15" s="281">
        <f t="shared" si="0"/>
        <v>-431</v>
      </c>
      <c r="G15" s="241">
        <f t="shared" si="0"/>
        <v>96</v>
      </c>
      <c r="H15" s="267">
        <f t="shared" si="0"/>
        <v>621.8</v>
      </c>
      <c r="I15" s="289">
        <f t="shared" si="1"/>
        <v>0</v>
      </c>
      <c r="J15" s="281">
        <f t="shared" si="1"/>
        <v>476.9</v>
      </c>
      <c r="K15" s="241">
        <f t="shared" si="1"/>
        <v>0</v>
      </c>
      <c r="L15" s="267">
        <f t="shared" si="1"/>
        <v>35.07</v>
      </c>
      <c r="M15" s="115">
        <f t="shared" si="1"/>
        <v>0</v>
      </c>
      <c r="N15" s="69">
        <f t="shared" si="1"/>
        <v>0</v>
      </c>
      <c r="O15" s="126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349"/>
      <c r="B16" s="44" t="s">
        <v>58</v>
      </c>
      <c r="C16" s="43"/>
      <c r="D16" s="43"/>
      <c r="E16" s="91" t="s">
        <v>156</v>
      </c>
      <c r="F16" s="281">
        <f>F8-F11</f>
        <v>-80</v>
      </c>
      <c r="G16" s="241">
        <f>G8-G11</f>
        <v>124</v>
      </c>
      <c r="H16" s="267">
        <f>H8-H11</f>
        <v>1343.5000000000005</v>
      </c>
      <c r="I16" s="289">
        <f aca="true" t="shared" si="2" ref="I16:O16">I8-I11</f>
        <v>625.8999999999996</v>
      </c>
      <c r="J16" s="281">
        <f t="shared" si="2"/>
        <v>568.7</v>
      </c>
      <c r="K16" s="241">
        <f t="shared" si="2"/>
        <v>120.19999999999999</v>
      </c>
      <c r="L16" s="267">
        <f t="shared" si="2"/>
        <v>42</v>
      </c>
      <c r="M16" s="115">
        <f t="shared" si="2"/>
        <v>8.899999999999999</v>
      </c>
      <c r="N16" s="69">
        <f t="shared" si="2"/>
        <v>0</v>
      </c>
      <c r="O16" s="126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349"/>
      <c r="B17" s="44" t="s">
        <v>59</v>
      </c>
      <c r="C17" s="43"/>
      <c r="D17" s="43"/>
      <c r="E17" s="34"/>
      <c r="F17" s="257">
        <v>6699</v>
      </c>
      <c r="G17" s="257">
        <v>27555</v>
      </c>
      <c r="H17" s="292"/>
      <c r="I17" s="293"/>
      <c r="J17" s="281"/>
      <c r="K17" s="241"/>
      <c r="L17" s="267"/>
      <c r="M17" s="115"/>
      <c r="N17" s="118"/>
      <c r="O17" s="127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350"/>
      <c r="B18" s="47" t="s">
        <v>60</v>
      </c>
      <c r="C18" s="31"/>
      <c r="D18" s="31"/>
      <c r="E18" s="17"/>
      <c r="F18" s="284">
        <v>0</v>
      </c>
      <c r="G18" s="244">
        <v>0</v>
      </c>
      <c r="H18" s="271"/>
      <c r="I18" s="295"/>
      <c r="J18" s="284"/>
      <c r="K18" s="244"/>
      <c r="L18" s="271"/>
      <c r="M18" s="130"/>
      <c r="N18" s="129"/>
      <c r="O18" s="131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349" t="s">
        <v>84</v>
      </c>
      <c r="B19" s="50" t="s">
        <v>61</v>
      </c>
      <c r="C19" s="51"/>
      <c r="D19" s="51"/>
      <c r="E19" s="96"/>
      <c r="F19" s="285">
        <v>3090</v>
      </c>
      <c r="G19" s="245">
        <v>4654</v>
      </c>
      <c r="H19" s="269">
        <v>757.3</v>
      </c>
      <c r="I19" s="296">
        <v>662.5</v>
      </c>
      <c r="J19" s="285">
        <v>653.1</v>
      </c>
      <c r="K19" s="245">
        <v>0</v>
      </c>
      <c r="L19" s="269">
        <v>0.7</v>
      </c>
      <c r="M19" s="143">
        <v>0.7</v>
      </c>
      <c r="N19" s="66"/>
      <c r="O19" s="133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349"/>
      <c r="B20" s="19"/>
      <c r="C20" s="30" t="s">
        <v>62</v>
      </c>
      <c r="D20" s="43"/>
      <c r="E20" s="91"/>
      <c r="F20" s="281">
        <v>718</v>
      </c>
      <c r="G20" s="241">
        <v>3101</v>
      </c>
      <c r="H20" s="267">
        <v>0</v>
      </c>
      <c r="I20" s="289">
        <v>0</v>
      </c>
      <c r="J20" s="281">
        <v>0</v>
      </c>
      <c r="K20" s="241">
        <v>0</v>
      </c>
      <c r="L20" s="267">
        <v>0</v>
      </c>
      <c r="M20" s="115">
        <v>0</v>
      </c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349"/>
      <c r="B21" s="9" t="s">
        <v>63</v>
      </c>
      <c r="C21" s="63"/>
      <c r="D21" s="63"/>
      <c r="E21" s="90" t="s">
        <v>157</v>
      </c>
      <c r="F21" s="282">
        <v>3090</v>
      </c>
      <c r="G21" s="242">
        <v>4654</v>
      </c>
      <c r="H21" s="268">
        <v>757.3</v>
      </c>
      <c r="I21" s="291">
        <v>662.5</v>
      </c>
      <c r="J21" s="282">
        <v>653.1</v>
      </c>
      <c r="K21" s="242">
        <v>0</v>
      </c>
      <c r="L21" s="268">
        <v>0.7</v>
      </c>
      <c r="M21" s="120">
        <v>0.7</v>
      </c>
      <c r="N21" s="119"/>
      <c r="O21" s="122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349"/>
      <c r="B22" s="50" t="s">
        <v>64</v>
      </c>
      <c r="C22" s="51"/>
      <c r="D22" s="51"/>
      <c r="E22" s="96" t="s">
        <v>158</v>
      </c>
      <c r="F22" s="285">
        <v>4142</v>
      </c>
      <c r="G22" s="245">
        <v>6592</v>
      </c>
      <c r="H22" s="269">
        <v>2719.9</v>
      </c>
      <c r="I22" s="296">
        <v>1882.2</v>
      </c>
      <c r="J22" s="285">
        <v>900.5</v>
      </c>
      <c r="K22" s="245">
        <v>130.1</v>
      </c>
      <c r="L22" s="269">
        <v>28.4</v>
      </c>
      <c r="M22" s="143">
        <v>40.9</v>
      </c>
      <c r="N22" s="66"/>
      <c r="O22" s="133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349"/>
      <c r="B23" s="7" t="s">
        <v>65</v>
      </c>
      <c r="C23" s="52" t="s">
        <v>66</v>
      </c>
      <c r="D23" s="53"/>
      <c r="E23" s="95"/>
      <c r="F23" s="283">
        <v>2589</v>
      </c>
      <c r="G23" s="279">
        <v>2791</v>
      </c>
      <c r="H23" s="266">
        <v>603.4</v>
      </c>
      <c r="I23" s="294">
        <v>633.7</v>
      </c>
      <c r="J23" s="283">
        <v>12</v>
      </c>
      <c r="K23" s="279">
        <v>15</v>
      </c>
      <c r="L23" s="266">
        <v>0</v>
      </c>
      <c r="M23" s="145">
        <v>0</v>
      </c>
      <c r="N23" s="68"/>
      <c r="O23" s="125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349"/>
      <c r="B24" s="44" t="s">
        <v>159</v>
      </c>
      <c r="C24" s="43"/>
      <c r="D24" s="43"/>
      <c r="E24" s="91" t="s">
        <v>160</v>
      </c>
      <c r="F24" s="281">
        <f>F21-F22</f>
        <v>-1052</v>
      </c>
      <c r="G24" s="241">
        <f>G21-G22</f>
        <v>-1938</v>
      </c>
      <c r="H24" s="267">
        <f>H21-H22</f>
        <v>-1962.6000000000001</v>
      </c>
      <c r="I24" s="289">
        <f aca="true" t="shared" si="3" ref="I24:O24">I21-I22</f>
        <v>-1219.7</v>
      </c>
      <c r="J24" s="281">
        <f t="shared" si="3"/>
        <v>-247.39999999999998</v>
      </c>
      <c r="K24" s="241">
        <f t="shared" si="3"/>
        <v>-130.1</v>
      </c>
      <c r="L24" s="267">
        <f t="shared" si="3"/>
        <v>-27.7</v>
      </c>
      <c r="M24" s="115">
        <f t="shared" si="3"/>
        <v>-40.199999999999996</v>
      </c>
      <c r="N24" s="69">
        <f t="shared" si="3"/>
        <v>0</v>
      </c>
      <c r="O24" s="126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349"/>
      <c r="B25" s="101" t="s">
        <v>67</v>
      </c>
      <c r="C25" s="53"/>
      <c r="D25" s="53"/>
      <c r="E25" s="351" t="s">
        <v>161</v>
      </c>
      <c r="F25" s="360">
        <v>1052</v>
      </c>
      <c r="G25" s="364">
        <v>1938</v>
      </c>
      <c r="H25" s="366">
        <v>1962.6</v>
      </c>
      <c r="I25" s="368">
        <v>1220</v>
      </c>
      <c r="J25" s="360">
        <v>247.4</v>
      </c>
      <c r="K25" s="364">
        <v>130</v>
      </c>
      <c r="L25" s="366">
        <v>27.7</v>
      </c>
      <c r="M25" s="374">
        <v>40</v>
      </c>
      <c r="N25" s="376"/>
      <c r="O25" s="378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349"/>
      <c r="B26" s="9" t="s">
        <v>68</v>
      </c>
      <c r="C26" s="63"/>
      <c r="D26" s="63"/>
      <c r="E26" s="352"/>
      <c r="F26" s="361"/>
      <c r="G26" s="365"/>
      <c r="H26" s="367"/>
      <c r="I26" s="369"/>
      <c r="J26" s="361"/>
      <c r="K26" s="365"/>
      <c r="L26" s="367"/>
      <c r="M26" s="375"/>
      <c r="N26" s="377"/>
      <c r="O26" s="379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350"/>
      <c r="B27" s="47" t="s">
        <v>162</v>
      </c>
      <c r="C27" s="31"/>
      <c r="D27" s="31"/>
      <c r="E27" s="92" t="s">
        <v>163</v>
      </c>
      <c r="F27" s="286">
        <f>F24+F25</f>
        <v>0</v>
      </c>
      <c r="G27" s="246">
        <f>G24+G25</f>
        <v>0</v>
      </c>
      <c r="H27" s="270">
        <f>H24+H25</f>
        <v>0</v>
      </c>
      <c r="I27" s="299">
        <v>0</v>
      </c>
      <c r="J27" s="286">
        <f>J24+J25</f>
        <v>0</v>
      </c>
      <c r="K27" s="246">
        <v>0</v>
      </c>
      <c r="L27" s="270">
        <f>L24+L25</f>
        <v>0</v>
      </c>
      <c r="M27" s="149">
        <v>0</v>
      </c>
      <c r="N27" s="73">
        <f>N24+N25</f>
        <v>0</v>
      </c>
      <c r="O27" s="135">
        <f>O24+O25</f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36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37"/>
      <c r="K29" s="137"/>
      <c r="L29" s="136"/>
      <c r="M29" s="114"/>
      <c r="N29" s="114"/>
      <c r="O29" s="137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37"/>
    </row>
    <row r="30" spans="1:25" ht="15.75" customHeight="1">
      <c r="A30" s="342" t="s">
        <v>69</v>
      </c>
      <c r="B30" s="343"/>
      <c r="C30" s="343"/>
      <c r="D30" s="343"/>
      <c r="E30" s="344"/>
      <c r="F30" s="372" t="s">
        <v>252</v>
      </c>
      <c r="G30" s="373"/>
      <c r="H30" s="372" t="s">
        <v>253</v>
      </c>
      <c r="I30" s="373"/>
      <c r="J30" s="370" t="s">
        <v>254</v>
      </c>
      <c r="K30" s="371"/>
      <c r="L30" s="370" t="s">
        <v>251</v>
      </c>
      <c r="M30" s="371"/>
      <c r="N30" s="370" t="s">
        <v>255</v>
      </c>
      <c r="O30" s="371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5.75" customHeight="1">
      <c r="A31" s="345"/>
      <c r="B31" s="346"/>
      <c r="C31" s="346"/>
      <c r="D31" s="346"/>
      <c r="E31" s="347"/>
      <c r="F31" s="264" t="s">
        <v>244</v>
      </c>
      <c r="G31" s="38" t="s">
        <v>2</v>
      </c>
      <c r="H31" s="264" t="s">
        <v>244</v>
      </c>
      <c r="I31" s="38" t="s">
        <v>2</v>
      </c>
      <c r="J31" s="264" t="s">
        <v>244</v>
      </c>
      <c r="K31" s="38" t="s">
        <v>2</v>
      </c>
      <c r="L31" s="264" t="s">
        <v>244</v>
      </c>
      <c r="M31" s="38" t="s">
        <v>2</v>
      </c>
      <c r="N31" s="264" t="s">
        <v>244</v>
      </c>
      <c r="O31" s="202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348" t="s">
        <v>85</v>
      </c>
      <c r="B32" s="55" t="s">
        <v>50</v>
      </c>
      <c r="C32" s="56"/>
      <c r="D32" s="56"/>
      <c r="E32" s="15" t="s">
        <v>41</v>
      </c>
      <c r="F32" s="285">
        <v>1410</v>
      </c>
      <c r="G32" s="112">
        <v>1307</v>
      </c>
      <c r="H32" s="265"/>
      <c r="I32" s="248"/>
      <c r="J32" s="280">
        <v>26</v>
      </c>
      <c r="K32" s="226">
        <v>31</v>
      </c>
      <c r="L32" s="272"/>
      <c r="M32" s="143"/>
      <c r="N32" s="265"/>
      <c r="O32" s="113"/>
      <c r="P32" s="143"/>
      <c r="Q32" s="143"/>
      <c r="R32" s="143"/>
      <c r="S32" s="143"/>
      <c r="T32" s="144"/>
      <c r="U32" s="144"/>
      <c r="V32" s="143"/>
      <c r="W32" s="143"/>
      <c r="X32" s="144"/>
      <c r="Y32" s="144"/>
    </row>
    <row r="33" spans="1:25" ht="15.75" customHeight="1">
      <c r="A33" s="356"/>
      <c r="B33" s="8"/>
      <c r="C33" s="52" t="s">
        <v>70</v>
      </c>
      <c r="D33" s="53"/>
      <c r="E33" s="99"/>
      <c r="F33" s="314">
        <v>438</v>
      </c>
      <c r="G33" s="124">
        <v>423</v>
      </c>
      <c r="H33" s="313"/>
      <c r="I33" s="249"/>
      <c r="J33" s="301"/>
      <c r="K33" s="124"/>
      <c r="L33" s="300"/>
      <c r="M33" s="145"/>
      <c r="N33" s="310"/>
      <c r="O33" s="125"/>
      <c r="P33" s="143"/>
      <c r="Q33" s="143"/>
      <c r="R33" s="143"/>
      <c r="S33" s="143"/>
      <c r="T33" s="144"/>
      <c r="U33" s="144"/>
      <c r="V33" s="143"/>
      <c r="W33" s="143"/>
      <c r="X33" s="144"/>
      <c r="Y33" s="144"/>
    </row>
    <row r="34" spans="1:25" ht="15.75" customHeight="1">
      <c r="A34" s="356"/>
      <c r="B34" s="8"/>
      <c r="C34" s="24"/>
      <c r="D34" s="30" t="s">
        <v>71</v>
      </c>
      <c r="E34" s="94"/>
      <c r="F34" s="281">
        <v>438</v>
      </c>
      <c r="G34" s="116">
        <v>423</v>
      </c>
      <c r="H34" s="267"/>
      <c r="I34" s="250"/>
      <c r="J34" s="281"/>
      <c r="K34" s="116"/>
      <c r="L34" s="267"/>
      <c r="M34" s="115"/>
      <c r="N34" s="267"/>
      <c r="O34" s="117"/>
      <c r="P34" s="143"/>
      <c r="Q34" s="143"/>
      <c r="R34" s="143"/>
      <c r="S34" s="143"/>
      <c r="T34" s="144"/>
      <c r="U34" s="144"/>
      <c r="V34" s="143"/>
      <c r="W34" s="143"/>
      <c r="X34" s="144"/>
      <c r="Y34" s="144"/>
    </row>
    <row r="35" spans="1:25" ht="15.75" customHeight="1">
      <c r="A35" s="356"/>
      <c r="B35" s="10"/>
      <c r="C35" s="62" t="s">
        <v>72</v>
      </c>
      <c r="D35" s="63"/>
      <c r="E35" s="100"/>
      <c r="F35" s="282">
        <v>972</v>
      </c>
      <c r="G35" s="121">
        <v>884</v>
      </c>
      <c r="H35" s="268"/>
      <c r="I35" s="251"/>
      <c r="J35" s="312">
        <v>26</v>
      </c>
      <c r="K35" s="256">
        <v>31</v>
      </c>
      <c r="L35" s="268"/>
      <c r="M35" s="120"/>
      <c r="N35" s="268"/>
      <c r="O35" s="122"/>
      <c r="P35" s="143"/>
      <c r="Q35" s="143"/>
      <c r="R35" s="143"/>
      <c r="S35" s="143"/>
      <c r="T35" s="144"/>
      <c r="U35" s="144"/>
      <c r="V35" s="143"/>
      <c r="W35" s="143"/>
      <c r="X35" s="144"/>
      <c r="Y35" s="144"/>
    </row>
    <row r="36" spans="1:25" ht="15.75" customHeight="1">
      <c r="A36" s="356"/>
      <c r="B36" s="50" t="s">
        <v>53</v>
      </c>
      <c r="C36" s="51"/>
      <c r="D36" s="51"/>
      <c r="E36" s="15" t="s">
        <v>42</v>
      </c>
      <c r="F36" s="285">
        <v>435</v>
      </c>
      <c r="G36" s="132">
        <v>367</v>
      </c>
      <c r="H36" s="269"/>
      <c r="I36" s="252"/>
      <c r="J36" s="285">
        <v>31</v>
      </c>
      <c r="K36" s="132">
        <v>38</v>
      </c>
      <c r="L36" s="269"/>
      <c r="M36" s="143">
        <v>1</v>
      </c>
      <c r="N36" s="269"/>
      <c r="O36" s="133"/>
      <c r="P36" s="143"/>
      <c r="Q36" s="143"/>
      <c r="R36" s="143"/>
      <c r="S36" s="143"/>
      <c r="T36" s="143"/>
      <c r="U36" s="143"/>
      <c r="V36" s="143"/>
      <c r="W36" s="143"/>
      <c r="X36" s="144"/>
      <c r="Y36" s="144"/>
    </row>
    <row r="37" spans="1:25" ht="15.75" customHeight="1">
      <c r="A37" s="356"/>
      <c r="B37" s="8"/>
      <c r="C37" s="30" t="s">
        <v>73</v>
      </c>
      <c r="D37" s="43"/>
      <c r="E37" s="94"/>
      <c r="F37" s="281">
        <v>378</v>
      </c>
      <c r="G37" s="116">
        <v>292</v>
      </c>
      <c r="H37" s="267"/>
      <c r="I37" s="250"/>
      <c r="J37" s="281">
        <v>8</v>
      </c>
      <c r="K37" s="116">
        <v>9</v>
      </c>
      <c r="L37" s="267"/>
      <c r="M37" s="115">
        <v>1</v>
      </c>
      <c r="N37" s="267"/>
      <c r="O37" s="117"/>
      <c r="P37" s="143"/>
      <c r="Q37" s="143"/>
      <c r="R37" s="143"/>
      <c r="S37" s="143"/>
      <c r="T37" s="143"/>
      <c r="U37" s="143"/>
      <c r="V37" s="143"/>
      <c r="W37" s="143"/>
      <c r="X37" s="144"/>
      <c r="Y37" s="144"/>
    </row>
    <row r="38" spans="1:25" ht="15.75" customHeight="1">
      <c r="A38" s="356"/>
      <c r="B38" s="10"/>
      <c r="C38" s="30" t="s">
        <v>74</v>
      </c>
      <c r="D38" s="43"/>
      <c r="E38" s="94"/>
      <c r="F38" s="281">
        <v>58</v>
      </c>
      <c r="G38" s="116">
        <v>76</v>
      </c>
      <c r="H38" s="267"/>
      <c r="I38" s="250"/>
      <c r="J38" s="281">
        <v>22</v>
      </c>
      <c r="K38" s="116">
        <v>29</v>
      </c>
      <c r="L38" s="267"/>
      <c r="M38" s="115"/>
      <c r="N38" s="267"/>
      <c r="O38" s="117"/>
      <c r="P38" s="143"/>
      <c r="Q38" s="143"/>
      <c r="R38" s="144"/>
      <c r="S38" s="144"/>
      <c r="T38" s="143"/>
      <c r="U38" s="143"/>
      <c r="V38" s="143"/>
      <c r="W38" s="143"/>
      <c r="X38" s="144"/>
      <c r="Y38" s="144"/>
    </row>
    <row r="39" spans="1:25" ht="15.75" customHeight="1">
      <c r="A39" s="357"/>
      <c r="B39" s="11" t="s">
        <v>75</v>
      </c>
      <c r="C39" s="12"/>
      <c r="D39" s="12"/>
      <c r="E39" s="98" t="s">
        <v>165</v>
      </c>
      <c r="F39" s="286">
        <v>975</v>
      </c>
      <c r="G39" s="150">
        <f>G32-G36</f>
        <v>940</v>
      </c>
      <c r="H39" s="270">
        <f aca="true" t="shared" si="4" ref="F39:O39">H32-H36</f>
        <v>0</v>
      </c>
      <c r="I39" s="149">
        <f t="shared" si="4"/>
        <v>0</v>
      </c>
      <c r="J39" s="286">
        <v>-5</v>
      </c>
      <c r="K39" s="150">
        <f t="shared" si="4"/>
        <v>-7</v>
      </c>
      <c r="L39" s="270">
        <v>0</v>
      </c>
      <c r="M39" s="149">
        <f t="shared" si="4"/>
        <v>-1</v>
      </c>
      <c r="N39" s="270">
        <f t="shared" si="4"/>
        <v>0</v>
      </c>
      <c r="O39" s="316">
        <f t="shared" si="4"/>
        <v>0</v>
      </c>
      <c r="P39" s="143"/>
      <c r="Q39" s="143"/>
      <c r="R39" s="143"/>
      <c r="S39" s="143"/>
      <c r="T39" s="143"/>
      <c r="U39" s="143"/>
      <c r="V39" s="143"/>
      <c r="W39" s="143"/>
      <c r="X39" s="144"/>
      <c r="Y39" s="144"/>
    </row>
    <row r="40" spans="1:25" ht="15.75" customHeight="1">
      <c r="A40" s="348" t="s">
        <v>86</v>
      </c>
      <c r="B40" s="50" t="s">
        <v>76</v>
      </c>
      <c r="C40" s="51"/>
      <c r="D40" s="51"/>
      <c r="E40" s="15" t="s">
        <v>44</v>
      </c>
      <c r="F40" s="285">
        <v>951</v>
      </c>
      <c r="G40" s="132">
        <v>324</v>
      </c>
      <c r="H40" s="269"/>
      <c r="I40" s="252"/>
      <c r="J40" s="285">
        <v>347</v>
      </c>
      <c r="K40" s="132">
        <v>294</v>
      </c>
      <c r="L40" s="269">
        <v>26</v>
      </c>
      <c r="M40" s="143">
        <v>1</v>
      </c>
      <c r="N40" s="269"/>
      <c r="O40" s="133"/>
      <c r="P40" s="143"/>
      <c r="Q40" s="143"/>
      <c r="R40" s="143"/>
      <c r="S40" s="143"/>
      <c r="T40" s="144"/>
      <c r="U40" s="144"/>
      <c r="V40" s="144"/>
      <c r="W40" s="144"/>
      <c r="X40" s="143"/>
      <c r="Y40" s="143"/>
    </row>
    <row r="41" spans="1:25" ht="15.75" customHeight="1">
      <c r="A41" s="358"/>
      <c r="B41" s="10"/>
      <c r="C41" s="30" t="s">
        <v>77</v>
      </c>
      <c r="D41" s="43"/>
      <c r="E41" s="94"/>
      <c r="F41" s="312">
        <v>951</v>
      </c>
      <c r="G41" s="256">
        <v>324</v>
      </c>
      <c r="H41" s="273"/>
      <c r="I41" s="253"/>
      <c r="J41" s="281"/>
      <c r="K41" s="116"/>
      <c r="L41" s="267"/>
      <c r="M41" s="115"/>
      <c r="N41" s="267"/>
      <c r="O41" s="117"/>
      <c r="P41" s="144"/>
      <c r="Q41" s="144"/>
      <c r="R41" s="144"/>
      <c r="S41" s="144"/>
      <c r="T41" s="144"/>
      <c r="U41" s="144"/>
      <c r="V41" s="144"/>
      <c r="W41" s="144"/>
      <c r="X41" s="143"/>
      <c r="Y41" s="143"/>
    </row>
    <row r="42" spans="1:25" ht="15.75" customHeight="1">
      <c r="A42" s="358"/>
      <c r="B42" s="50" t="s">
        <v>64</v>
      </c>
      <c r="C42" s="51"/>
      <c r="D42" s="51"/>
      <c r="E42" s="15" t="s">
        <v>45</v>
      </c>
      <c r="F42" s="285">
        <v>1876</v>
      </c>
      <c r="G42" s="132">
        <v>1241</v>
      </c>
      <c r="H42" s="269"/>
      <c r="I42" s="252"/>
      <c r="J42" s="285">
        <v>341</v>
      </c>
      <c r="K42" s="132">
        <v>286</v>
      </c>
      <c r="L42" s="269">
        <v>26</v>
      </c>
      <c r="M42" s="143">
        <v>0</v>
      </c>
      <c r="N42" s="269"/>
      <c r="O42" s="133"/>
      <c r="P42" s="143"/>
      <c r="Q42" s="143"/>
      <c r="R42" s="143"/>
      <c r="S42" s="143"/>
      <c r="T42" s="144"/>
      <c r="U42" s="144"/>
      <c r="V42" s="143"/>
      <c r="W42" s="143"/>
      <c r="X42" s="143"/>
      <c r="Y42" s="143"/>
    </row>
    <row r="43" spans="1:25" ht="15.75" customHeight="1">
      <c r="A43" s="358"/>
      <c r="B43" s="10"/>
      <c r="C43" s="30" t="s">
        <v>78</v>
      </c>
      <c r="D43" s="43"/>
      <c r="E43" s="94"/>
      <c r="F43" s="281">
        <v>925</v>
      </c>
      <c r="G43" s="116">
        <v>917</v>
      </c>
      <c r="H43" s="267"/>
      <c r="I43" s="250"/>
      <c r="J43" s="312">
        <v>285</v>
      </c>
      <c r="K43" s="256">
        <v>280</v>
      </c>
      <c r="L43" s="267"/>
      <c r="M43" s="115"/>
      <c r="N43" s="267"/>
      <c r="O43" s="117"/>
      <c r="P43" s="143"/>
      <c r="Q43" s="143"/>
      <c r="R43" s="144"/>
      <c r="S43" s="143"/>
      <c r="T43" s="144"/>
      <c r="U43" s="144"/>
      <c r="V43" s="143"/>
      <c r="W43" s="143"/>
      <c r="X43" s="144"/>
      <c r="Y43" s="144"/>
    </row>
    <row r="44" spans="1:25" ht="15.75" customHeight="1">
      <c r="A44" s="359"/>
      <c r="B44" s="47" t="s">
        <v>75</v>
      </c>
      <c r="C44" s="31"/>
      <c r="D44" s="31"/>
      <c r="E44" s="98" t="s">
        <v>166</v>
      </c>
      <c r="F44" s="284">
        <v>-925</v>
      </c>
      <c r="G44" s="247">
        <f>G40-G42</f>
        <v>-917</v>
      </c>
      <c r="H44" s="271">
        <f aca="true" t="shared" si="5" ref="F44:O44">H40-H42</f>
        <v>0</v>
      </c>
      <c r="I44" s="130">
        <f t="shared" si="5"/>
        <v>0</v>
      </c>
      <c r="J44" s="284">
        <v>6</v>
      </c>
      <c r="K44" s="247">
        <f t="shared" si="5"/>
        <v>8</v>
      </c>
      <c r="L44" s="271">
        <v>0</v>
      </c>
      <c r="M44" s="130">
        <f t="shared" si="5"/>
        <v>1</v>
      </c>
      <c r="N44" s="271">
        <f t="shared" si="5"/>
        <v>0</v>
      </c>
      <c r="O44" s="317">
        <f t="shared" si="5"/>
        <v>0</v>
      </c>
      <c r="P44" s="144"/>
      <c r="Q44" s="144"/>
      <c r="R44" s="143"/>
      <c r="S44" s="143"/>
      <c r="T44" s="144"/>
      <c r="U44" s="144"/>
      <c r="V44" s="143"/>
      <c r="W44" s="143"/>
      <c r="X44" s="143"/>
      <c r="Y44" s="143"/>
    </row>
    <row r="45" spans="1:25" ht="15.75" customHeight="1">
      <c r="A45" s="333" t="s">
        <v>87</v>
      </c>
      <c r="B45" s="25" t="s">
        <v>79</v>
      </c>
      <c r="C45" s="20"/>
      <c r="D45" s="20"/>
      <c r="E45" s="97" t="s">
        <v>167</v>
      </c>
      <c r="F45" s="308">
        <v>50</v>
      </c>
      <c r="G45" s="226">
        <f>G39+G44</f>
        <v>23</v>
      </c>
      <c r="H45" s="272">
        <f aca="true" t="shared" si="6" ref="F45:O45">H39+H44</f>
        <v>0</v>
      </c>
      <c r="I45" s="254">
        <f t="shared" si="6"/>
        <v>0</v>
      </c>
      <c r="J45" s="308">
        <v>1</v>
      </c>
      <c r="K45" s="226">
        <f t="shared" si="6"/>
        <v>1</v>
      </c>
      <c r="L45" s="272">
        <v>0</v>
      </c>
      <c r="M45" s="254">
        <f t="shared" si="6"/>
        <v>0</v>
      </c>
      <c r="N45" s="272">
        <f t="shared" si="6"/>
        <v>0</v>
      </c>
      <c r="O45" s="318">
        <f t="shared" si="6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334"/>
      <c r="B46" s="44" t="s">
        <v>80</v>
      </c>
      <c r="C46" s="43"/>
      <c r="D46" s="43"/>
      <c r="E46" s="43"/>
      <c r="F46" s="312"/>
      <c r="G46" s="256"/>
      <c r="H46" s="273"/>
      <c r="I46" s="253"/>
      <c r="J46" s="312"/>
      <c r="K46" s="256"/>
      <c r="L46" s="267"/>
      <c r="M46" s="115"/>
      <c r="N46" s="273"/>
      <c r="O46" s="127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75" customHeight="1">
      <c r="A47" s="334"/>
      <c r="B47" s="44" t="s">
        <v>81</v>
      </c>
      <c r="C47" s="43"/>
      <c r="D47" s="43"/>
      <c r="E47" s="43"/>
      <c r="F47" s="281">
        <v>114</v>
      </c>
      <c r="G47" s="116">
        <v>63</v>
      </c>
      <c r="H47" s="267"/>
      <c r="I47" s="250"/>
      <c r="J47" s="281"/>
      <c r="K47" s="116"/>
      <c r="L47" s="267"/>
      <c r="M47" s="115"/>
      <c r="N47" s="267"/>
      <c r="O47" s="117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335"/>
      <c r="B48" s="47" t="s">
        <v>82</v>
      </c>
      <c r="C48" s="31"/>
      <c r="D48" s="31"/>
      <c r="E48" s="31"/>
      <c r="F48" s="286"/>
      <c r="G48" s="150"/>
      <c r="H48" s="270"/>
      <c r="I48" s="255"/>
      <c r="J48" s="286"/>
      <c r="K48" s="150"/>
      <c r="L48" s="270"/>
      <c r="M48" s="149"/>
      <c r="N48" s="270"/>
      <c r="O48" s="316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3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28">
      <selection activeCell="P29" sqref="P29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3" t="s">
        <v>0</v>
      </c>
      <c r="B1" s="153"/>
      <c r="C1" s="204" t="str">
        <f>+'1.普通会計予算'!E1</f>
        <v>宮崎県</v>
      </c>
      <c r="D1" s="205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6"/>
      <c r="B5" s="206" t="s">
        <v>245</v>
      </c>
      <c r="C5" s="206"/>
      <c r="D5" s="206"/>
      <c r="E5" s="258" t="s">
        <v>256</v>
      </c>
      <c r="H5" s="37"/>
      <c r="L5" s="37"/>
      <c r="N5" s="37" t="s">
        <v>170</v>
      </c>
    </row>
    <row r="6" spans="1:14" ht="15" customHeight="1">
      <c r="A6" s="207"/>
      <c r="B6" s="208"/>
      <c r="C6" s="208"/>
      <c r="D6" s="208"/>
      <c r="E6" s="382" t="s">
        <v>257</v>
      </c>
      <c r="F6" s="383"/>
      <c r="G6" s="382" t="s">
        <v>258</v>
      </c>
      <c r="H6" s="383"/>
      <c r="I6" s="382" t="s">
        <v>259</v>
      </c>
      <c r="J6" s="384"/>
      <c r="K6" s="382"/>
      <c r="L6" s="383"/>
      <c r="M6" s="382"/>
      <c r="N6" s="383"/>
    </row>
    <row r="7" spans="1:14" ht="15" customHeight="1">
      <c r="A7" s="59"/>
      <c r="B7" s="60"/>
      <c r="C7" s="60"/>
      <c r="D7" s="60"/>
      <c r="E7" s="209" t="s">
        <v>244</v>
      </c>
      <c r="F7" s="210" t="s">
        <v>2</v>
      </c>
      <c r="G7" s="302" t="s">
        <v>244</v>
      </c>
      <c r="H7" s="210" t="s">
        <v>2</v>
      </c>
      <c r="I7" s="302" t="s">
        <v>244</v>
      </c>
      <c r="J7" s="210" t="s">
        <v>2</v>
      </c>
      <c r="K7" s="209" t="s">
        <v>244</v>
      </c>
      <c r="L7" s="210" t="s">
        <v>2</v>
      </c>
      <c r="M7" s="209" t="s">
        <v>244</v>
      </c>
      <c r="N7" s="210" t="s">
        <v>2</v>
      </c>
    </row>
    <row r="8" spans="1:14" ht="18" customHeight="1">
      <c r="A8" s="324" t="s">
        <v>171</v>
      </c>
      <c r="B8" s="211" t="s">
        <v>172</v>
      </c>
      <c r="C8" s="212"/>
      <c r="D8" s="212"/>
      <c r="E8" s="213"/>
      <c r="F8" s="214"/>
      <c r="G8" s="303">
        <v>1</v>
      </c>
      <c r="H8" s="259">
        <v>1</v>
      </c>
      <c r="I8" s="303">
        <v>1</v>
      </c>
      <c r="J8" s="259">
        <v>1</v>
      </c>
      <c r="K8" s="213"/>
      <c r="L8" s="215"/>
      <c r="M8" s="213"/>
      <c r="N8" s="215"/>
    </row>
    <row r="9" spans="1:14" ht="18" customHeight="1">
      <c r="A9" s="325"/>
      <c r="B9" s="324" t="s">
        <v>173</v>
      </c>
      <c r="C9" s="171" t="s">
        <v>174</v>
      </c>
      <c r="D9" s="172"/>
      <c r="E9" s="216"/>
      <c r="F9" s="217"/>
      <c r="G9" s="304">
        <v>2987</v>
      </c>
      <c r="H9" s="260">
        <v>2987</v>
      </c>
      <c r="I9" s="304">
        <v>10.2</v>
      </c>
      <c r="J9" s="260">
        <v>10.2</v>
      </c>
      <c r="K9" s="216"/>
      <c r="L9" s="218"/>
      <c r="M9" s="216"/>
      <c r="N9" s="218"/>
    </row>
    <row r="10" spans="1:14" ht="18" customHeight="1">
      <c r="A10" s="325"/>
      <c r="B10" s="325"/>
      <c r="C10" s="44" t="s">
        <v>175</v>
      </c>
      <c r="D10" s="43"/>
      <c r="E10" s="219"/>
      <c r="F10" s="220"/>
      <c r="G10" s="305">
        <v>2987</v>
      </c>
      <c r="H10" s="261">
        <v>2987</v>
      </c>
      <c r="I10" s="305">
        <v>10.2</v>
      </c>
      <c r="J10" s="261">
        <v>10.2</v>
      </c>
      <c r="K10" s="219"/>
      <c r="L10" s="221"/>
      <c r="M10" s="219"/>
      <c r="N10" s="221"/>
    </row>
    <row r="11" spans="1:14" ht="18" customHeight="1">
      <c r="A11" s="325"/>
      <c r="B11" s="325"/>
      <c r="C11" s="44" t="s">
        <v>176</v>
      </c>
      <c r="D11" s="43"/>
      <c r="E11" s="219"/>
      <c r="F11" s="220"/>
      <c r="G11" s="305"/>
      <c r="H11" s="261"/>
      <c r="I11" s="306">
        <v>0</v>
      </c>
      <c r="J11" s="263">
        <v>0</v>
      </c>
      <c r="K11" s="219"/>
      <c r="L11" s="221"/>
      <c r="M11" s="219"/>
      <c r="N11" s="221"/>
    </row>
    <row r="12" spans="1:14" ht="18" customHeight="1">
      <c r="A12" s="325"/>
      <c r="B12" s="325"/>
      <c r="C12" s="44" t="s">
        <v>177</v>
      </c>
      <c r="D12" s="43"/>
      <c r="E12" s="219"/>
      <c r="F12" s="220"/>
      <c r="G12" s="305"/>
      <c r="H12" s="261"/>
      <c r="I12" s="305">
        <v>0</v>
      </c>
      <c r="J12" s="261">
        <v>0</v>
      </c>
      <c r="K12" s="219"/>
      <c r="L12" s="221"/>
      <c r="M12" s="219"/>
      <c r="N12" s="221"/>
    </row>
    <row r="13" spans="1:14" ht="18" customHeight="1">
      <c r="A13" s="325"/>
      <c r="B13" s="325"/>
      <c r="C13" s="44" t="s">
        <v>178</v>
      </c>
      <c r="D13" s="43"/>
      <c r="E13" s="219"/>
      <c r="F13" s="220"/>
      <c r="G13" s="305"/>
      <c r="H13" s="261"/>
      <c r="I13" s="305">
        <v>0</v>
      </c>
      <c r="J13" s="261">
        <v>0</v>
      </c>
      <c r="K13" s="219"/>
      <c r="L13" s="221"/>
      <c r="M13" s="219"/>
      <c r="N13" s="221"/>
    </row>
    <row r="14" spans="1:14" ht="18" customHeight="1">
      <c r="A14" s="326"/>
      <c r="B14" s="326"/>
      <c r="C14" s="47" t="s">
        <v>179</v>
      </c>
      <c r="D14" s="31"/>
      <c r="E14" s="222"/>
      <c r="F14" s="223"/>
      <c r="G14" s="307"/>
      <c r="H14" s="262"/>
      <c r="I14" s="307">
        <v>0</v>
      </c>
      <c r="J14" s="262">
        <v>0</v>
      </c>
      <c r="K14" s="222"/>
      <c r="L14" s="224"/>
      <c r="M14" s="222"/>
      <c r="N14" s="224"/>
    </row>
    <row r="15" spans="1:14" ht="18" customHeight="1">
      <c r="A15" s="381" t="s">
        <v>180</v>
      </c>
      <c r="B15" s="324" t="s">
        <v>181</v>
      </c>
      <c r="C15" s="171" t="s">
        <v>182</v>
      </c>
      <c r="D15" s="172"/>
      <c r="E15" s="225"/>
      <c r="F15" s="226"/>
      <c r="G15" s="308">
        <v>1883</v>
      </c>
      <c r="H15" s="147">
        <v>1334</v>
      </c>
      <c r="I15" s="308">
        <v>3207.1</v>
      </c>
      <c r="J15" s="147">
        <v>2777.2</v>
      </c>
      <c r="K15" s="225"/>
      <c r="L15" s="148"/>
      <c r="M15" s="225"/>
      <c r="N15" s="148"/>
    </row>
    <row r="16" spans="1:14" ht="18" customHeight="1">
      <c r="A16" s="325"/>
      <c r="B16" s="325"/>
      <c r="C16" s="44" t="s">
        <v>183</v>
      </c>
      <c r="D16" s="43"/>
      <c r="E16" s="70"/>
      <c r="F16" s="116"/>
      <c r="G16" s="281">
        <v>17525</v>
      </c>
      <c r="H16" s="69">
        <v>17919</v>
      </c>
      <c r="I16" s="281">
        <v>4787.5</v>
      </c>
      <c r="J16" s="69">
        <v>5493.4</v>
      </c>
      <c r="K16" s="70"/>
      <c r="L16" s="126"/>
      <c r="M16" s="70"/>
      <c r="N16" s="126"/>
    </row>
    <row r="17" spans="1:14" ht="18" customHeight="1">
      <c r="A17" s="325"/>
      <c r="B17" s="325"/>
      <c r="C17" s="44" t="s">
        <v>184</v>
      </c>
      <c r="D17" s="43"/>
      <c r="E17" s="70"/>
      <c r="F17" s="116"/>
      <c r="G17" s="281"/>
      <c r="H17" s="69"/>
      <c r="I17" s="281">
        <v>0</v>
      </c>
      <c r="J17" s="69">
        <v>0</v>
      </c>
      <c r="K17" s="70"/>
      <c r="L17" s="126"/>
      <c r="M17" s="70"/>
      <c r="N17" s="126"/>
    </row>
    <row r="18" spans="1:14" ht="18" customHeight="1">
      <c r="A18" s="325"/>
      <c r="B18" s="326"/>
      <c r="C18" s="47" t="s">
        <v>185</v>
      </c>
      <c r="D18" s="31"/>
      <c r="E18" s="73"/>
      <c r="F18" s="227"/>
      <c r="G18" s="286">
        <v>19408</v>
      </c>
      <c r="H18" s="73">
        <v>19253</v>
      </c>
      <c r="I18" s="286">
        <v>7994.7</v>
      </c>
      <c r="J18" s="73">
        <v>8270.6</v>
      </c>
      <c r="K18" s="73"/>
      <c r="L18" s="227"/>
      <c r="M18" s="73"/>
      <c r="N18" s="227"/>
    </row>
    <row r="19" spans="1:14" ht="18" customHeight="1">
      <c r="A19" s="325"/>
      <c r="B19" s="324" t="s">
        <v>186</v>
      </c>
      <c r="C19" s="171" t="s">
        <v>187</v>
      </c>
      <c r="D19" s="172"/>
      <c r="E19" s="147"/>
      <c r="F19" s="148"/>
      <c r="G19" s="308">
        <v>185</v>
      </c>
      <c r="H19" s="147">
        <v>127</v>
      </c>
      <c r="I19" s="308">
        <v>41.7</v>
      </c>
      <c r="J19" s="147">
        <v>16.4</v>
      </c>
      <c r="K19" s="147"/>
      <c r="L19" s="148"/>
      <c r="M19" s="147"/>
      <c r="N19" s="148"/>
    </row>
    <row r="20" spans="1:14" ht="18" customHeight="1">
      <c r="A20" s="325"/>
      <c r="B20" s="325"/>
      <c r="C20" s="44" t="s">
        <v>188</v>
      </c>
      <c r="D20" s="43"/>
      <c r="E20" s="69"/>
      <c r="F20" s="126"/>
      <c r="G20" s="281">
        <v>1</v>
      </c>
      <c r="H20" s="69">
        <v>2</v>
      </c>
      <c r="I20" s="281">
        <v>489.3</v>
      </c>
      <c r="J20" s="69">
        <v>527.2</v>
      </c>
      <c r="K20" s="69"/>
      <c r="L20" s="126"/>
      <c r="M20" s="69"/>
      <c r="N20" s="126"/>
    </row>
    <row r="21" spans="1:14" s="232" customFormat="1" ht="18" customHeight="1">
      <c r="A21" s="325"/>
      <c r="B21" s="325"/>
      <c r="C21" s="228" t="s">
        <v>189</v>
      </c>
      <c r="D21" s="229"/>
      <c r="E21" s="230"/>
      <c r="F21" s="231"/>
      <c r="G21" s="281">
        <v>16235</v>
      </c>
      <c r="H21" s="230">
        <v>16137</v>
      </c>
      <c r="I21" s="281">
        <v>0</v>
      </c>
      <c r="J21" s="230">
        <v>0</v>
      </c>
      <c r="K21" s="230"/>
      <c r="L21" s="231"/>
      <c r="M21" s="230"/>
      <c r="N21" s="231"/>
    </row>
    <row r="22" spans="1:14" ht="18" customHeight="1">
      <c r="A22" s="325"/>
      <c r="B22" s="326"/>
      <c r="C22" s="11" t="s">
        <v>190</v>
      </c>
      <c r="D22" s="12"/>
      <c r="E22" s="73"/>
      <c r="F22" s="135"/>
      <c r="G22" s="286">
        <v>16421</v>
      </c>
      <c r="H22" s="73">
        <v>16266</v>
      </c>
      <c r="I22" s="286">
        <v>531</v>
      </c>
      <c r="J22" s="73">
        <v>543.6</v>
      </c>
      <c r="K22" s="73"/>
      <c r="L22" s="135"/>
      <c r="M22" s="73"/>
      <c r="N22" s="135"/>
    </row>
    <row r="23" spans="1:14" ht="18" customHeight="1">
      <c r="A23" s="325"/>
      <c r="B23" s="324" t="s">
        <v>191</v>
      </c>
      <c r="C23" s="171" t="s">
        <v>192</v>
      </c>
      <c r="D23" s="172"/>
      <c r="E23" s="147"/>
      <c r="F23" s="148"/>
      <c r="G23" s="308">
        <v>2987</v>
      </c>
      <c r="H23" s="147">
        <v>2987</v>
      </c>
      <c r="I23" s="308">
        <v>10.2</v>
      </c>
      <c r="J23" s="147">
        <v>10.2</v>
      </c>
      <c r="K23" s="147"/>
      <c r="L23" s="148"/>
      <c r="M23" s="147"/>
      <c r="N23" s="148"/>
    </row>
    <row r="24" spans="1:14" ht="18" customHeight="1">
      <c r="A24" s="325"/>
      <c r="B24" s="325"/>
      <c r="C24" s="44" t="s">
        <v>193</v>
      </c>
      <c r="D24" s="43"/>
      <c r="E24" s="69"/>
      <c r="F24" s="126"/>
      <c r="G24" s="281"/>
      <c r="H24" s="69"/>
      <c r="I24" s="281">
        <v>7453.4</v>
      </c>
      <c r="J24" s="69">
        <v>7716.7</v>
      </c>
      <c r="K24" s="69"/>
      <c r="L24" s="126"/>
      <c r="M24" s="69"/>
      <c r="N24" s="126"/>
    </row>
    <row r="25" spans="1:14" ht="18" customHeight="1">
      <c r="A25" s="325"/>
      <c r="B25" s="325"/>
      <c r="C25" s="44" t="s">
        <v>194</v>
      </c>
      <c r="D25" s="43"/>
      <c r="E25" s="69"/>
      <c r="F25" s="126"/>
      <c r="G25" s="281"/>
      <c r="H25" s="69"/>
      <c r="I25" s="281">
        <v>0</v>
      </c>
      <c r="J25" s="69">
        <v>0</v>
      </c>
      <c r="K25" s="69"/>
      <c r="L25" s="126"/>
      <c r="M25" s="69"/>
      <c r="N25" s="126"/>
    </row>
    <row r="26" spans="1:14" ht="18" customHeight="1">
      <c r="A26" s="325"/>
      <c r="B26" s="326"/>
      <c r="C26" s="45" t="s">
        <v>195</v>
      </c>
      <c r="D26" s="46"/>
      <c r="E26" s="71"/>
      <c r="F26" s="135"/>
      <c r="G26" s="311">
        <v>2987</v>
      </c>
      <c r="H26" s="71">
        <v>2987</v>
      </c>
      <c r="I26" s="315">
        <v>7463.6</v>
      </c>
      <c r="J26" s="149">
        <v>7726.9</v>
      </c>
      <c r="K26" s="71"/>
      <c r="L26" s="135"/>
      <c r="M26" s="71"/>
      <c r="N26" s="135"/>
    </row>
    <row r="27" spans="1:14" ht="18" customHeight="1">
      <c r="A27" s="326"/>
      <c r="B27" s="47" t="s">
        <v>196</v>
      </c>
      <c r="C27" s="31"/>
      <c r="D27" s="31"/>
      <c r="E27" s="233"/>
      <c r="F27" s="135"/>
      <c r="G27" s="286">
        <v>19408</v>
      </c>
      <c r="H27" s="73">
        <v>19253</v>
      </c>
      <c r="I27" s="309">
        <v>7994.7</v>
      </c>
      <c r="J27" s="233">
        <v>8270.6</v>
      </c>
      <c r="K27" s="73"/>
      <c r="L27" s="135"/>
      <c r="M27" s="73"/>
      <c r="N27" s="135"/>
    </row>
    <row r="28" spans="1:14" ht="18" customHeight="1">
      <c r="A28" s="324" t="s">
        <v>197</v>
      </c>
      <c r="B28" s="324" t="s">
        <v>198</v>
      </c>
      <c r="C28" s="171" t="s">
        <v>199</v>
      </c>
      <c r="D28" s="234" t="s">
        <v>41</v>
      </c>
      <c r="E28" s="147"/>
      <c r="F28" s="148"/>
      <c r="G28" s="308">
        <v>1041</v>
      </c>
      <c r="H28" s="147">
        <v>1054</v>
      </c>
      <c r="I28" s="308">
        <v>237</v>
      </c>
      <c r="J28" s="147">
        <v>259.8</v>
      </c>
      <c r="K28" s="147"/>
      <c r="L28" s="148"/>
      <c r="M28" s="147"/>
      <c r="N28" s="148"/>
    </row>
    <row r="29" spans="1:14" ht="18" customHeight="1">
      <c r="A29" s="325"/>
      <c r="B29" s="325"/>
      <c r="C29" s="44" t="s">
        <v>200</v>
      </c>
      <c r="D29" s="235" t="s">
        <v>42</v>
      </c>
      <c r="E29" s="69"/>
      <c r="F29" s="126"/>
      <c r="G29" s="281">
        <v>545</v>
      </c>
      <c r="H29" s="69">
        <v>486</v>
      </c>
      <c r="I29" s="281">
        <v>162.8</v>
      </c>
      <c r="J29" s="69">
        <v>206</v>
      </c>
      <c r="K29" s="69"/>
      <c r="L29" s="126"/>
      <c r="M29" s="69"/>
      <c r="N29" s="126"/>
    </row>
    <row r="30" spans="1:14" ht="18" customHeight="1">
      <c r="A30" s="325"/>
      <c r="B30" s="325"/>
      <c r="C30" s="44" t="s">
        <v>201</v>
      </c>
      <c r="D30" s="235" t="s">
        <v>202</v>
      </c>
      <c r="E30" s="69"/>
      <c r="F30" s="126"/>
      <c r="G30" s="281">
        <v>126</v>
      </c>
      <c r="H30" s="69">
        <v>115</v>
      </c>
      <c r="I30" s="281">
        <v>79.5</v>
      </c>
      <c r="J30" s="69">
        <v>75.1</v>
      </c>
      <c r="K30" s="69"/>
      <c r="L30" s="126"/>
      <c r="M30" s="69"/>
      <c r="N30" s="126"/>
    </row>
    <row r="31" spans="1:15" ht="18" customHeight="1">
      <c r="A31" s="325"/>
      <c r="B31" s="325"/>
      <c r="C31" s="11" t="s">
        <v>203</v>
      </c>
      <c r="D31" s="236" t="s">
        <v>204</v>
      </c>
      <c r="E31" s="73">
        <f aca="true" t="shared" si="0" ref="E31:N31">E28-E29-E30</f>
        <v>0</v>
      </c>
      <c r="F31" s="227">
        <f t="shared" si="0"/>
        <v>0</v>
      </c>
      <c r="G31" s="286">
        <v>370</v>
      </c>
      <c r="H31" s="73">
        <f>H28-H29-H30</f>
        <v>453</v>
      </c>
      <c r="I31" s="286">
        <v>-5.300000000000011</v>
      </c>
      <c r="J31" s="73">
        <f t="shared" si="0"/>
        <v>-21.299999999999983</v>
      </c>
      <c r="K31" s="73">
        <f t="shared" si="0"/>
        <v>0</v>
      </c>
      <c r="L31" s="237">
        <f t="shared" si="0"/>
        <v>0</v>
      </c>
      <c r="M31" s="73">
        <f t="shared" si="0"/>
        <v>0</v>
      </c>
      <c r="N31" s="227">
        <f t="shared" si="0"/>
        <v>0</v>
      </c>
      <c r="O31" s="7"/>
    </row>
    <row r="32" spans="1:14" ht="18" customHeight="1">
      <c r="A32" s="325"/>
      <c r="B32" s="325"/>
      <c r="C32" s="171" t="s">
        <v>205</v>
      </c>
      <c r="D32" s="234" t="s">
        <v>206</v>
      </c>
      <c r="E32" s="147"/>
      <c r="F32" s="148"/>
      <c r="G32" s="308">
        <v>3</v>
      </c>
      <c r="H32" s="147">
        <v>1</v>
      </c>
      <c r="I32" s="308">
        <v>31</v>
      </c>
      <c r="J32" s="147">
        <v>27.4</v>
      </c>
      <c r="K32" s="147"/>
      <c r="L32" s="148"/>
      <c r="M32" s="147"/>
      <c r="N32" s="148"/>
    </row>
    <row r="33" spans="1:14" ht="18" customHeight="1">
      <c r="A33" s="325"/>
      <c r="B33" s="325"/>
      <c r="C33" s="44" t="s">
        <v>207</v>
      </c>
      <c r="D33" s="235" t="s">
        <v>208</v>
      </c>
      <c r="E33" s="69"/>
      <c r="F33" s="126"/>
      <c r="G33" s="281">
        <v>390</v>
      </c>
      <c r="H33" s="69">
        <v>2</v>
      </c>
      <c r="I33" s="281">
        <v>18.3</v>
      </c>
      <c r="J33" s="69">
        <v>12.8</v>
      </c>
      <c r="K33" s="69"/>
      <c r="L33" s="126"/>
      <c r="M33" s="69"/>
      <c r="N33" s="126"/>
    </row>
    <row r="34" spans="1:14" ht="18" customHeight="1">
      <c r="A34" s="325"/>
      <c r="B34" s="326"/>
      <c r="C34" s="11" t="s">
        <v>209</v>
      </c>
      <c r="D34" s="236" t="s">
        <v>210</v>
      </c>
      <c r="E34" s="73">
        <f aca="true" t="shared" si="1" ref="E34:N34">E31+E32-E33</f>
        <v>0</v>
      </c>
      <c r="F34" s="135">
        <f t="shared" si="1"/>
        <v>0</v>
      </c>
      <c r="G34" s="286">
        <v>-17</v>
      </c>
      <c r="H34" s="73">
        <f>H31+H32-H33</f>
        <v>452</v>
      </c>
      <c r="I34" s="286">
        <v>7.399999999999988</v>
      </c>
      <c r="J34" s="73">
        <f>J31+J32-J33</f>
        <v>-6.699999999999985</v>
      </c>
      <c r="K34" s="73">
        <f t="shared" si="1"/>
        <v>0</v>
      </c>
      <c r="L34" s="135">
        <f t="shared" si="1"/>
        <v>0</v>
      </c>
      <c r="M34" s="73">
        <f t="shared" si="1"/>
        <v>0</v>
      </c>
      <c r="N34" s="135">
        <f t="shared" si="1"/>
        <v>0</v>
      </c>
    </row>
    <row r="35" spans="1:14" ht="18" customHeight="1">
      <c r="A35" s="325"/>
      <c r="B35" s="324" t="s">
        <v>211</v>
      </c>
      <c r="C35" s="171" t="s">
        <v>212</v>
      </c>
      <c r="D35" s="234" t="s">
        <v>213</v>
      </c>
      <c r="E35" s="147"/>
      <c r="F35" s="148"/>
      <c r="G35" s="308"/>
      <c r="H35" s="147"/>
      <c r="I35" s="308">
        <v>16.6</v>
      </c>
      <c r="J35" s="147">
        <v>3</v>
      </c>
      <c r="K35" s="147"/>
      <c r="L35" s="148"/>
      <c r="M35" s="147"/>
      <c r="N35" s="148"/>
    </row>
    <row r="36" spans="1:14" ht="18" customHeight="1">
      <c r="A36" s="325"/>
      <c r="B36" s="325"/>
      <c r="C36" s="44" t="s">
        <v>214</v>
      </c>
      <c r="D36" s="235" t="s">
        <v>215</v>
      </c>
      <c r="E36" s="69"/>
      <c r="F36" s="126"/>
      <c r="G36" s="281"/>
      <c r="H36" s="69"/>
      <c r="I36" s="281">
        <v>287.4</v>
      </c>
      <c r="J36" s="69">
        <v>0</v>
      </c>
      <c r="K36" s="69"/>
      <c r="L36" s="126"/>
      <c r="M36" s="69"/>
      <c r="N36" s="126"/>
    </row>
    <row r="37" spans="1:14" ht="18" customHeight="1">
      <c r="A37" s="325"/>
      <c r="B37" s="325"/>
      <c r="C37" s="44" t="s">
        <v>216</v>
      </c>
      <c r="D37" s="235" t="s">
        <v>217</v>
      </c>
      <c r="E37" s="69">
        <f aca="true" t="shared" si="2" ref="E37:N37">E34+E35-E36</f>
        <v>0</v>
      </c>
      <c r="F37" s="126">
        <f t="shared" si="2"/>
        <v>0</v>
      </c>
      <c r="G37" s="281">
        <v>-17</v>
      </c>
      <c r="H37" s="69">
        <f>H34+H35-H36</f>
        <v>452</v>
      </c>
      <c r="I37" s="281">
        <v>-263.4</v>
      </c>
      <c r="J37" s="69">
        <f>J34+J35-J36</f>
        <v>-3.699999999999985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325"/>
      <c r="B38" s="325"/>
      <c r="C38" s="44" t="s">
        <v>218</v>
      </c>
      <c r="D38" s="235" t="s">
        <v>219</v>
      </c>
      <c r="E38" s="69"/>
      <c r="F38" s="126"/>
      <c r="G38" s="281"/>
      <c r="H38" s="69"/>
      <c r="I38" s="281">
        <v>0</v>
      </c>
      <c r="J38" s="69">
        <v>0</v>
      </c>
      <c r="K38" s="69"/>
      <c r="L38" s="126"/>
      <c r="M38" s="69"/>
      <c r="N38" s="126"/>
    </row>
    <row r="39" spans="1:14" ht="18" customHeight="1">
      <c r="A39" s="325"/>
      <c r="B39" s="325"/>
      <c r="C39" s="44" t="s">
        <v>220</v>
      </c>
      <c r="D39" s="235" t="s">
        <v>221</v>
      </c>
      <c r="E39" s="69"/>
      <c r="F39" s="126"/>
      <c r="G39" s="281"/>
      <c r="H39" s="69"/>
      <c r="I39" s="281">
        <v>0</v>
      </c>
      <c r="J39" s="69">
        <v>0</v>
      </c>
      <c r="K39" s="69"/>
      <c r="L39" s="126"/>
      <c r="M39" s="69"/>
      <c r="N39" s="126"/>
    </row>
    <row r="40" spans="1:14" ht="18" customHeight="1">
      <c r="A40" s="325"/>
      <c r="B40" s="325"/>
      <c r="C40" s="44" t="s">
        <v>222</v>
      </c>
      <c r="D40" s="235" t="s">
        <v>223</v>
      </c>
      <c r="E40" s="69"/>
      <c r="F40" s="126"/>
      <c r="G40" s="281"/>
      <c r="H40" s="69"/>
      <c r="I40" s="281">
        <v>0</v>
      </c>
      <c r="J40" s="69">
        <v>0</v>
      </c>
      <c r="K40" s="69"/>
      <c r="L40" s="126"/>
      <c r="M40" s="69"/>
      <c r="N40" s="126"/>
    </row>
    <row r="41" spans="1:14" ht="18" customHeight="1">
      <c r="A41" s="325"/>
      <c r="B41" s="325"/>
      <c r="C41" s="183" t="s">
        <v>224</v>
      </c>
      <c r="D41" s="235" t="s">
        <v>225</v>
      </c>
      <c r="E41" s="69">
        <f aca="true" t="shared" si="3" ref="E41:N41">E34+E35-E36-E40</f>
        <v>0</v>
      </c>
      <c r="F41" s="126">
        <f t="shared" si="3"/>
        <v>0</v>
      </c>
      <c r="G41" s="281">
        <v>-17</v>
      </c>
      <c r="H41" s="69">
        <f>H34+H35-H36-H40</f>
        <v>452</v>
      </c>
      <c r="I41" s="281">
        <v>-263.4</v>
      </c>
      <c r="J41" s="69">
        <f>J34+J35-J36-J40</f>
        <v>-3.699999999999985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325"/>
      <c r="B42" s="325"/>
      <c r="C42" s="385" t="s">
        <v>226</v>
      </c>
      <c r="D42" s="386"/>
      <c r="E42" s="70">
        <f aca="true" t="shared" si="4" ref="E42:N42">E37+E38-E39-E40</f>
        <v>0</v>
      </c>
      <c r="F42" s="115">
        <f t="shared" si="4"/>
        <v>0</v>
      </c>
      <c r="G42" s="281">
        <v>-17</v>
      </c>
      <c r="H42" s="69">
        <f>H37+H38-H39-H40</f>
        <v>452</v>
      </c>
      <c r="I42" s="281">
        <v>-263.4</v>
      </c>
      <c r="J42" s="69">
        <f>J37+J38-J39-J40</f>
        <v>-3.699999999999985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325"/>
      <c r="B43" s="325"/>
      <c r="C43" s="44" t="s">
        <v>227</v>
      </c>
      <c r="D43" s="235" t="s">
        <v>228</v>
      </c>
      <c r="E43" s="69"/>
      <c r="F43" s="126"/>
      <c r="G43" s="281"/>
      <c r="H43" s="69"/>
      <c r="I43" s="281"/>
      <c r="J43" s="69"/>
      <c r="K43" s="69"/>
      <c r="L43" s="126"/>
      <c r="M43" s="69"/>
      <c r="N43" s="126"/>
    </row>
    <row r="44" spans="1:14" ht="18" customHeight="1">
      <c r="A44" s="326"/>
      <c r="B44" s="326"/>
      <c r="C44" s="11" t="s">
        <v>229</v>
      </c>
      <c r="D44" s="98" t="s">
        <v>230</v>
      </c>
      <c r="E44" s="73">
        <f aca="true" t="shared" si="5" ref="E44:N44">E41+E43</f>
        <v>0</v>
      </c>
      <c r="F44" s="135">
        <f t="shared" si="5"/>
        <v>0</v>
      </c>
      <c r="G44" s="286">
        <v>-17</v>
      </c>
      <c r="H44" s="73">
        <f>H41+H43</f>
        <v>452</v>
      </c>
      <c r="I44" s="286">
        <v>-263.4</v>
      </c>
      <c r="J44" s="73">
        <f>J41+J43</f>
        <v>-3.699999999999985</v>
      </c>
      <c r="K44" s="73">
        <f t="shared" si="5"/>
        <v>0</v>
      </c>
      <c r="L44" s="135">
        <f t="shared" si="5"/>
        <v>0</v>
      </c>
      <c r="M44" s="73">
        <f t="shared" si="5"/>
        <v>0</v>
      </c>
      <c r="N44" s="135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38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酒井 宏幸</cp:lastModifiedBy>
  <cp:lastPrinted>2016-08-22T05:18:34Z</cp:lastPrinted>
  <dcterms:created xsi:type="dcterms:W3CDTF">1999-07-06T05:17:05Z</dcterms:created>
  <dcterms:modified xsi:type="dcterms:W3CDTF">2016-08-22T05:28:20Z</dcterms:modified>
  <cp:category/>
  <cp:version/>
  <cp:contentType/>
  <cp:contentStatus/>
</cp:coreProperties>
</file>