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60" windowWidth="10455" windowHeight="7395" tabRatio="663" activeTab="5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<sst xmlns="http://schemas.openxmlformats.org/spreadsheetml/2006/main" count="441" uniqueCount="264">
  <si>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</si>
  <si>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</si>
  <si>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</si>
  <si>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</si>
  <si>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</si>
  <si>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</si>
  <si>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</si>
  <si>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</si>
  <si>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</si>
  <si>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</si>
  <si>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</si>
  <si>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</si>
  <si>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</si>
  <si>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</si>
  <si>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</si>
  <si>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</si>
  <si>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</si>
  <si>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</si>
  <si>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</si>
  <si>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</si>
  <si>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</si>
  <si>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</si>
  <si>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</si>
  <si>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</si>
  <si>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</si>
  <si>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</si>
  <si>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</si>
  <si>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</si>
  <si>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</si>
  <si>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</si>
  <si>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</si>
  <si>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</si>
  <si>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</si>
  <si>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</si>
  <si>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</si>
  <si>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</si>
  <si>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</si>
  <si>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</si>
  <si>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</si>
  <si>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</si>
  <si>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</si>
  <si>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</si>
  <si>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</si>
  <si>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</si>
  <si>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</si>
  <si>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</si>
  <si>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</si>
  <si>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</si>
  <si>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</si>
  <si>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</si>
  <si>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</si>
  <si>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</si>
  <si>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</si>
  <si>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</si>
  <si>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</si>
  <si>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</si>
  <si>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</si>
  <si>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</si>
  <si>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</si>
  <si>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</si>
  <si>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</si>
  <si>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</si>
  <si>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</si>
  <si>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</si>
  <si>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</si>
  <si>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</si>
  <si>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</si>
  <si>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</si>
  <si>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</si>
  <si>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</si>
  <si>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</si>
  <si>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</si>
  <si>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</si>
  <si>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</si>
  <si>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</si>
  <si>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</si>
  <si>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</si>
  <si>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</si>
  <si>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</si>
  <si>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</si>
  <si>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</si>
  <si>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</si>
  <si>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</si>
  <si>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</si>
  <si>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</si>
  <si>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</si>
  <si>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</si>
  <si>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</si>
  <si>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</si>
  <si>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</si>
  <si>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</si>
  <si>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</si>
  <si>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</si>
  <si>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</si>
  <si>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</si>
  <si>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</si>
  <si>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</si>
  <si>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</si>
  <si>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</si>
  <si>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</si>
  <si>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</si>
  <si>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</si>
  <si>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</si>
  <si>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</si>
  <si>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</si>
  <si>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</si>
  <si>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</si>
  <si>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</si>
  <si>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</si>
  <si>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</si>
  <si>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</si>
  <si>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</si>
  <si>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</si>
  <si>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</si>
  <si>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</si>
  <si>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</si>
  <si>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</si>
  <si>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</si>
  <si>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</si>
  <si>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</si>
  <si>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</si>
  <si>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</si>
  <si>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</si>
  <si>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</si>
  <si>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</si>
  <si>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</si>
  <si>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</si>
  <si>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</si>
  <si>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</si>
  <si>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</si>
  <si>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</si>
  <si>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</si>
  <si>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</si>
  <si>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</si>
  <si>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</si>
  <si>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</si>
  <si>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</si>
  <si>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</si>
  <si>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</si>
  <si>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</si>
  <si>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</si>
  <si>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</si>
  <si>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</si>
  <si>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</si>
  <si>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</si>
  <si>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</si>
  <si>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</si>
  <si>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</si>
  <si>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</si>
  <si>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</si>
  <si>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</si>
  <si>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</si>
  <si>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</si>
  <si>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</si>
  <si>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</si>
  <si>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</si>
  <si>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</si>
  <si>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</si>
  <si>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</si>
  <si>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</si>
  <si>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</si>
  <si>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</si>
  <si>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</si>
  <si>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</si>
  <si>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</si>
  <si>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</si>
  <si>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</si>
  <si>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</si>
  <si>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</si>
  <si>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</si>
  <si>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</si>
  <si>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</si>
  <si>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</si>
  <si>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</si>
  <si>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</si>
  <si>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</si>
  <si>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</si>
  <si>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</si>
  <si>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</si>
  <si>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</si>
  <si>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</si>
  <si>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</si>
  <si>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</si>
  <si>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</si>
  <si>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</si>
  <si>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</si>
  <si>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</si>
  <si>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</si>
  <si>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</si>
  <si>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</si>
  <si>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</si>
  <si>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</si>
  <si>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</si>
  <si>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</si>
  <si>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</si>
  <si>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</si>
  <si>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</si>
  <si>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</si>
  <si>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</si>
  <si>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</si>
  <si>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</si>
  <si>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</si>
  <si>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</si>
  <si>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</si>
  <si>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</si>
  <si>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</si>
  <si>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</si>
  <si>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</si>
  <si>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</si>
  <si>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</si>
  <si>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</si>
  <si>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</si>
  <si>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</si>
  <si>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</si>
  <si>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</si>
  <si>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</si>
  <si>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</si>
  <si>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</si>
  <si>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</si>
  <si>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</si>
  <si>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</si>
  <si>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</si>
  <si>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</si>
  <si>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</si>
  <si>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</si>
  <si>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</si>
  <si>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</si>
  <si>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</si>
  <si>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</si>
  <si>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</si>
  <si>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</si>
  <si>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</si>
  <si>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</si>
  <si>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</si>
  <si>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</si>
  <si>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</si>
  <si>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</si>
  <si>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</si>
  <si>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</si>
  <si>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</si>
  <si>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</si>
  <si>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</si>
  <si>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</si>
  <si>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</si>
  <si>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</si>
  <si>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</si>
  <si>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</si>
  <si>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</si>
  <si>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水道事業</t>
  </si>
  <si>
    <t>工業用水道事業</t>
  </si>
  <si>
    <t>電気事業</t>
  </si>
  <si>
    <t>宅地造成事業</t>
  </si>
  <si>
    <t>病院事業</t>
  </si>
  <si>
    <t>－</t>
  </si>
  <si>
    <t>港湾整備事業</t>
  </si>
  <si>
    <t>宅地造成事業</t>
  </si>
  <si>
    <t>下水道事業</t>
  </si>
  <si>
    <t>-</t>
  </si>
  <si>
    <t>-</t>
  </si>
  <si>
    <t>島根県土地開発公社</t>
  </si>
  <si>
    <t>島根県住宅供給公社</t>
  </si>
  <si>
    <t>26年度</t>
  </si>
  <si>
    <t>前年度</t>
  </si>
  <si>
    <t>島根県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</si>
</sst>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1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2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0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49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48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8" fontId="0" fillId="0" borderId="49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3" xfId="0" applyNumberFormat="1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41" fontId="0" fillId="0" borderId="56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7" xfId="0" applyNumberFormat="1" applyBorder="1" applyAlignment="1">
      <alignment horizontal="center" vertical="center"/>
    </xf>
    <xf numFmtId="217" fontId="0" fillId="0" borderId="58" xfId="48" applyNumberFormat="1" applyFill="1" applyBorder="1" applyAlignment="1">
      <alignment horizontal="right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Border="1" applyAlignment="1">
      <alignment horizontal="right" vertical="center"/>
    </xf>
    <xf numFmtId="217" fontId="0" fillId="0" borderId="60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1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2" xfId="0" applyNumberFormat="1" applyBorder="1" applyAlignment="1">
      <alignment horizontal="right" vertical="center"/>
    </xf>
    <xf numFmtId="217" fontId="0" fillId="0" borderId="57" xfId="48" applyNumberFormat="1" applyBorder="1" applyAlignment="1">
      <alignment horizontal="right" vertical="center"/>
    </xf>
    <xf numFmtId="225" fontId="0" fillId="0" borderId="59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6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0" xfId="0" applyNumberFormat="1" applyBorder="1" applyAlignment="1">
      <alignment vertical="center"/>
    </xf>
    <xf numFmtId="217" fontId="0" fillId="0" borderId="58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59" xfId="48" applyNumberFormat="1" applyBorder="1" applyAlignment="1">
      <alignment vertical="center"/>
    </xf>
    <xf numFmtId="218" fontId="0" fillId="0" borderId="59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218" fontId="0" fillId="0" borderId="61" xfId="48" applyNumberFormat="1" applyBorder="1" applyAlignment="1">
      <alignment vertical="center"/>
    </xf>
    <xf numFmtId="41" fontId="0" fillId="0" borderId="62" xfId="0" applyNumberFormat="1" applyBorder="1" applyAlignment="1">
      <alignment vertical="center"/>
    </xf>
    <xf numFmtId="218" fontId="0" fillId="0" borderId="57" xfId="48" applyNumberFormat="1" applyBorder="1" applyAlignment="1">
      <alignment vertical="center"/>
    </xf>
    <xf numFmtId="218" fontId="0" fillId="0" borderId="61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3" xfId="0" applyNumberFormat="1" applyFont="1" applyBorder="1" applyAlignment="1">
      <alignment vertical="center"/>
    </xf>
    <xf numFmtId="0" fontId="0" fillId="0" borderId="54" xfId="0" applyBorder="1" applyAlignment="1">
      <alignment horizontal="distributed" vertical="center"/>
    </xf>
    <xf numFmtId="217" fontId="0" fillId="0" borderId="64" xfId="48" applyNumberFormat="1" applyBorder="1" applyAlignment="1">
      <alignment horizontal="center" vertical="center"/>
    </xf>
    <xf numFmtId="217" fontId="0" fillId="0" borderId="65" xfId="48" applyNumberFormat="1" applyBorder="1" applyAlignment="1">
      <alignment horizontal="center" vertical="center"/>
    </xf>
    <xf numFmtId="217" fontId="0" fillId="0" borderId="47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1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6" xfId="48" applyNumberFormat="1" applyBorder="1" applyAlignment="1">
      <alignment vertical="center"/>
    </xf>
    <xf numFmtId="217" fontId="0" fillId="0" borderId="67" xfId="48" applyNumberFormat="1" applyBorder="1" applyAlignment="1">
      <alignment vertical="center"/>
    </xf>
    <xf numFmtId="217" fontId="0" fillId="0" borderId="6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2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7" fontId="0" fillId="0" borderId="29" xfId="48" applyNumberFormat="1" applyFont="1" applyBorder="1" applyAlignment="1" quotePrefix="1">
      <alignment horizontal="right" vertical="center"/>
    </xf>
    <xf numFmtId="38" fontId="0" fillId="0" borderId="38" xfId="48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41" xfId="48" applyNumberFormat="1" applyFill="1" applyBorder="1" applyAlignment="1">
      <alignment vertical="center"/>
    </xf>
    <xf numFmtId="217" fontId="0" fillId="0" borderId="41" xfId="0" applyNumberFormat="1" applyFill="1" applyBorder="1" applyAlignment="1" quotePrefix="1">
      <alignment horizontal="right" vertical="center"/>
    </xf>
    <xf numFmtId="0" fontId="0" fillId="0" borderId="68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2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24" fontId="16" fillId="0" borderId="68" xfId="48" applyNumberFormat="1" applyFont="1" applyBorder="1" applyAlignment="1">
      <alignment vertical="center" textRotation="255"/>
    </xf>
    <xf numFmtId="0" fontId="14" fillId="0" borderId="69" xfId="61" applyFont="1" applyBorder="1" applyAlignment="1">
      <alignment vertical="center" textRotation="255"/>
      <protection/>
    </xf>
    <xf numFmtId="0" fontId="14" fillId="0" borderId="70" xfId="61" applyFont="1" applyBorder="1" applyAlignment="1">
      <alignment vertical="center" textRotation="255"/>
      <protection/>
    </xf>
    <xf numFmtId="0" fontId="14" fillId="0" borderId="69" xfId="61" applyFont="1" applyBorder="1" applyAlignment="1">
      <alignment vertical="center"/>
      <protection/>
    </xf>
    <xf numFmtId="0" fontId="14" fillId="0" borderId="70" xfId="61" applyFont="1" applyBorder="1" applyAlignment="1">
      <alignment vertical="center"/>
      <protection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3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69" xfId="48" applyNumberFormat="1" applyFont="1" applyBorder="1" applyAlignment="1">
      <alignment vertical="center" textRotation="255"/>
    </xf>
    <xf numFmtId="224" fontId="16" fillId="0" borderId="70" xfId="48" applyNumberFormat="1" applyFont="1" applyBorder="1" applyAlignment="1">
      <alignment vertical="center" textRotation="255"/>
    </xf>
    <xf numFmtId="41" fontId="0" fillId="0" borderId="44" xfId="0" applyNumberForma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68" xfId="0" applyNumberFormat="1" applyBorder="1" applyAlignment="1">
      <alignment horizontal="center" vertical="center" textRotation="255"/>
    </xf>
    <xf numFmtId="217" fontId="0" fillId="0" borderId="18" xfId="48" applyNumberFormat="1" applyBorder="1" applyAlignment="1">
      <alignment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2" xfId="0" applyNumberFormat="1" applyBorder="1" applyAlignment="1">
      <alignment horizontal="center" vertical="center"/>
    </xf>
    <xf numFmtId="41" fontId="0" fillId="0" borderId="57" xfId="0" applyNumberFormat="1" applyFont="1" applyBorder="1" applyAlignment="1">
      <alignment horizontal="center" vertical="center"/>
    </xf>
    <xf numFmtId="217" fontId="0" fillId="0" borderId="58" xfId="48" applyNumberFormat="1" applyFont="1" applyFill="1" applyBorder="1" applyAlignment="1">
      <alignment horizontal="right" vertical="center"/>
    </xf>
    <xf numFmtId="217" fontId="0" fillId="0" borderId="59" xfId="48" applyNumberFormat="1" applyFont="1" applyBorder="1" applyAlignment="1">
      <alignment horizontal="right" vertical="center"/>
    </xf>
    <xf numFmtId="217" fontId="0" fillId="0" borderId="60" xfId="48" applyNumberFormat="1" applyFont="1" applyBorder="1" applyAlignment="1">
      <alignment horizontal="right" vertical="center"/>
    </xf>
    <xf numFmtId="217" fontId="0" fillId="0" borderId="61" xfId="48" applyNumberFormat="1" applyFont="1" applyBorder="1" applyAlignment="1">
      <alignment horizontal="right" vertical="center"/>
    </xf>
    <xf numFmtId="217" fontId="0" fillId="0" borderId="57" xfId="48" applyNumberFormat="1" applyFont="1" applyBorder="1" applyAlignment="1">
      <alignment horizontal="right" vertical="center"/>
    </xf>
    <xf numFmtId="217" fontId="0" fillId="0" borderId="59" xfId="0" applyNumberFormat="1" applyFont="1" applyBorder="1" applyAlignment="1">
      <alignment vertical="center"/>
    </xf>
    <xf numFmtId="225" fontId="0" fillId="0" borderId="59" xfId="0" applyNumberFormat="1" applyFont="1" applyBorder="1" applyAlignment="1">
      <alignment vertical="center"/>
    </xf>
    <xf numFmtId="217" fontId="0" fillId="0" borderId="58" xfId="48" applyNumberFormat="1" applyFont="1" applyBorder="1" applyAlignment="1">
      <alignment vertical="center"/>
    </xf>
    <xf numFmtId="226" fontId="0" fillId="0" borderId="59" xfId="48" applyNumberFormat="1" applyFont="1" applyBorder="1" applyAlignment="1">
      <alignment vertical="center"/>
    </xf>
    <xf numFmtId="218" fontId="0" fillId="0" borderId="59" xfId="48" applyNumberFormat="1" applyFont="1" applyBorder="1" applyAlignment="1">
      <alignment vertical="center"/>
    </xf>
    <xf numFmtId="218" fontId="0" fillId="0" borderId="61" xfId="48" applyNumberFormat="1" applyFont="1" applyBorder="1" applyAlignment="1">
      <alignment vertical="center"/>
    </xf>
    <xf numFmtId="218" fontId="0" fillId="0" borderId="57" xfId="48" applyNumberFormat="1" applyFont="1" applyBorder="1" applyAlignment="1">
      <alignment horizontal="right" vertical="center"/>
    </xf>
    <xf numFmtId="218" fontId="0" fillId="0" borderId="59" xfId="48" applyNumberFormat="1" applyFont="1" applyBorder="1" applyAlignment="1">
      <alignment horizontal="right" vertical="center"/>
    </xf>
    <xf numFmtId="218" fontId="0" fillId="0" borderId="61" xfId="48" applyNumberFormat="1" applyFont="1" applyFill="1" applyBorder="1" applyAlignment="1">
      <alignment vertical="center"/>
    </xf>
    <xf numFmtId="217" fontId="0" fillId="0" borderId="53" xfId="48" applyNumberFormat="1" applyBorder="1" applyAlignment="1">
      <alignment horizontal="center" vertical="center"/>
    </xf>
    <xf numFmtId="217" fontId="0" fillId="0" borderId="71" xfId="48" applyNumberFormat="1" applyBorder="1" applyAlignment="1">
      <alignment horizontal="center" vertical="center"/>
    </xf>
    <xf numFmtId="217" fontId="0" fillId="0" borderId="72" xfId="48" applyNumberFormat="1" applyBorder="1" applyAlignment="1">
      <alignment horizontal="center" vertical="center"/>
    </xf>
    <xf numFmtId="217" fontId="0" fillId="0" borderId="13" xfId="48" applyNumberFormat="1" applyBorder="1" applyAlignment="1">
      <alignment horizontal="center" vertical="center"/>
    </xf>
    <xf numFmtId="217" fontId="0" fillId="0" borderId="26" xfId="48" applyNumberFormat="1" applyBorder="1" applyAlignment="1">
      <alignment horizontal="center" vertical="center"/>
    </xf>
    <xf numFmtId="217" fontId="0" fillId="0" borderId="73" xfId="48" applyNumberFormat="1" applyBorder="1" applyAlignment="1">
      <alignment horizontal="center" vertical="center"/>
    </xf>
    <xf numFmtId="217" fontId="0" fillId="0" borderId="33" xfId="48" applyNumberFormat="1" applyBorder="1" applyAlignment="1">
      <alignment horizontal="center" vertical="center"/>
    </xf>
    <xf numFmtId="217" fontId="0" fillId="0" borderId="74" xfId="48" applyNumberFormat="1" applyBorder="1" applyAlignment="1">
      <alignment horizontal="center" vertical="center"/>
    </xf>
    <xf numFmtId="217" fontId="0" fillId="0" borderId="75" xfId="48" applyNumberFormat="1" applyBorder="1" applyAlignment="1">
      <alignment horizontal="center" vertical="center"/>
    </xf>
    <xf numFmtId="217" fontId="0" fillId="0" borderId="75" xfId="48" applyNumberFormat="1" applyFont="1" applyBorder="1" applyAlignment="1">
      <alignment horizontal="center" vertical="center"/>
    </xf>
    <xf numFmtId="217" fontId="0" fillId="0" borderId="14" xfId="48" applyNumberFormat="1" applyBorder="1" applyAlignment="1">
      <alignment horizontal="center" vertical="center"/>
    </xf>
    <xf numFmtId="217" fontId="0" fillId="0" borderId="76" xfId="48" applyNumberFormat="1" applyBorder="1" applyAlignment="1">
      <alignment horizontal="center" vertical="center"/>
    </xf>
    <xf numFmtId="217" fontId="0" fillId="0" borderId="77" xfId="48" applyNumberFormat="1" applyFont="1" applyBorder="1" applyAlignment="1">
      <alignment horizontal="center" vertical="center"/>
    </xf>
    <xf numFmtId="217" fontId="0" fillId="0" borderId="78" xfId="48" applyNumberFormat="1" applyBorder="1" applyAlignment="1">
      <alignment vertical="center"/>
    </xf>
    <xf numFmtId="217" fontId="0" fillId="0" borderId="66" xfId="48" applyNumberFormat="1" applyFill="1" applyBorder="1" applyAlignment="1">
      <alignment vertical="center"/>
    </xf>
    <xf numFmtId="217" fontId="0" fillId="0" borderId="79" xfId="48" applyNumberFormat="1" applyBorder="1" applyAlignment="1">
      <alignment vertical="center"/>
    </xf>
    <xf numFmtId="217" fontId="0" fillId="0" borderId="74" xfId="48" applyNumberFormat="1" applyBorder="1" applyAlignment="1">
      <alignment vertical="center"/>
    </xf>
    <xf numFmtId="217" fontId="0" fillId="0" borderId="75" xfId="48" applyNumberFormat="1" applyBorder="1" applyAlignment="1">
      <alignment vertical="center"/>
    </xf>
    <xf numFmtId="217" fontId="0" fillId="0" borderId="75" xfId="48" applyNumberFormat="1" applyFont="1" applyBorder="1" applyAlignment="1">
      <alignment vertical="center"/>
    </xf>
    <xf numFmtId="217" fontId="0" fillId="0" borderId="29" xfId="48" applyNumberFormat="1" applyFill="1" applyBorder="1" applyAlignment="1">
      <alignment vertical="center"/>
    </xf>
    <xf numFmtId="217" fontId="0" fillId="0" borderId="19" xfId="48" applyNumberFormat="1" applyBorder="1" applyAlignment="1">
      <alignment vertical="center"/>
    </xf>
    <xf numFmtId="217" fontId="0" fillId="0" borderId="21" xfId="48" applyNumberFormat="1" applyFill="1" applyBorder="1" applyAlignment="1">
      <alignment vertical="center"/>
    </xf>
    <xf numFmtId="217" fontId="0" fillId="0" borderId="32" xfId="48" applyNumberFormat="1" applyFill="1" applyBorder="1" applyAlignment="1">
      <alignment vertical="center"/>
    </xf>
    <xf numFmtId="217" fontId="0" fillId="0" borderId="80" xfId="48" applyNumberFormat="1" applyFill="1" applyBorder="1" applyAlignment="1">
      <alignment vertical="center"/>
    </xf>
    <xf numFmtId="217" fontId="0" fillId="0" borderId="33" xfId="48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9" sqref="M9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1" t="s">
        <v>263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31" t="s">
        <v>88</v>
      </c>
      <c r="B9" s="231" t="s">
        <v>90</v>
      </c>
      <c r="C9" s="55" t="s">
        <v>4</v>
      </c>
      <c r="D9" s="56"/>
      <c r="E9" s="56"/>
      <c r="F9" s="65">
        <v>81717</v>
      </c>
      <c r="G9" s="74">
        <f>F9/$F$27*100</f>
        <v>15.808595223586083</v>
      </c>
      <c r="H9" s="65">
        <v>76838</v>
      </c>
      <c r="I9" s="79">
        <f>(F9/H9-1)*100</f>
        <v>6.349722793409507</v>
      </c>
      <c r="K9" s="107"/>
    </row>
    <row r="10" spans="1:9" ht="18" customHeight="1">
      <c r="A10" s="232"/>
      <c r="B10" s="232"/>
      <c r="C10" s="7"/>
      <c r="D10" s="52" t="s">
        <v>23</v>
      </c>
      <c r="E10" s="53"/>
      <c r="F10" s="67">
        <v>23228</v>
      </c>
      <c r="G10" s="75">
        <f aca="true" t="shared" si="0" ref="G10:G27">F10/$F$27*100</f>
        <v>4.493582116982483</v>
      </c>
      <c r="H10" s="67">
        <v>22547</v>
      </c>
      <c r="I10" s="80">
        <f aca="true" t="shared" si="1" ref="I10:I27">(F10/H10-1)*100</f>
        <v>3.0203574754956275</v>
      </c>
    </row>
    <row r="11" spans="1:9" ht="18" customHeight="1">
      <c r="A11" s="232"/>
      <c r="B11" s="232"/>
      <c r="C11" s="7"/>
      <c r="D11" s="16"/>
      <c r="E11" s="23" t="s">
        <v>24</v>
      </c>
      <c r="F11" s="217">
        <v>18444</v>
      </c>
      <c r="G11" s="76">
        <f t="shared" si="0"/>
        <v>3.568091465714866</v>
      </c>
      <c r="H11" s="217">
        <v>18108</v>
      </c>
      <c r="I11" s="81">
        <f t="shared" si="1"/>
        <v>1.8555334658714395</v>
      </c>
    </row>
    <row r="12" spans="1:9" ht="18" customHeight="1">
      <c r="A12" s="232"/>
      <c r="B12" s="232"/>
      <c r="C12" s="7"/>
      <c r="D12" s="16"/>
      <c r="E12" s="23" t="s">
        <v>25</v>
      </c>
      <c r="F12" s="69">
        <v>2477</v>
      </c>
      <c r="G12" s="76">
        <f t="shared" si="0"/>
        <v>0.4791890349477187</v>
      </c>
      <c r="H12" s="217">
        <v>2040</v>
      </c>
      <c r="I12" s="81">
        <f t="shared" si="1"/>
        <v>21.42156862745097</v>
      </c>
    </row>
    <row r="13" spans="1:9" ht="18" customHeight="1">
      <c r="A13" s="232"/>
      <c r="B13" s="232"/>
      <c r="C13" s="7"/>
      <c r="D13" s="33"/>
      <c r="E13" s="23" t="s">
        <v>26</v>
      </c>
      <c r="F13" s="69">
        <v>372</v>
      </c>
      <c r="G13" s="76">
        <f t="shared" si="0"/>
        <v>0.07196541017381967</v>
      </c>
      <c r="H13" s="69">
        <v>376</v>
      </c>
      <c r="I13" s="81">
        <f t="shared" si="1"/>
        <v>-1.0638297872340385</v>
      </c>
    </row>
    <row r="14" spans="1:9" ht="18" customHeight="1">
      <c r="A14" s="232"/>
      <c r="B14" s="232"/>
      <c r="C14" s="7"/>
      <c r="D14" s="61" t="s">
        <v>27</v>
      </c>
      <c r="E14" s="51"/>
      <c r="F14" s="65">
        <v>16166</v>
      </c>
      <c r="G14" s="74">
        <f t="shared" si="0"/>
        <v>3.127400056102067</v>
      </c>
      <c r="H14" s="65">
        <v>14734</v>
      </c>
      <c r="I14" s="82">
        <f t="shared" si="1"/>
        <v>9.719017239038962</v>
      </c>
    </row>
    <row r="15" spans="1:9" ht="18" customHeight="1">
      <c r="A15" s="232"/>
      <c r="B15" s="232"/>
      <c r="C15" s="7"/>
      <c r="D15" s="16"/>
      <c r="E15" s="23" t="s">
        <v>28</v>
      </c>
      <c r="F15" s="69">
        <v>647</v>
      </c>
      <c r="G15" s="76">
        <f t="shared" si="0"/>
        <v>0.12516564618941217</v>
      </c>
      <c r="H15" s="69">
        <v>594</v>
      </c>
      <c r="I15" s="81">
        <f t="shared" si="1"/>
        <v>8.922558922558931</v>
      </c>
    </row>
    <row r="16" spans="1:11" ht="18" customHeight="1">
      <c r="A16" s="232"/>
      <c r="B16" s="232"/>
      <c r="C16" s="7"/>
      <c r="D16" s="16"/>
      <c r="E16" s="29" t="s">
        <v>29</v>
      </c>
      <c r="F16" s="67">
        <v>15519</v>
      </c>
      <c r="G16" s="75">
        <f t="shared" si="0"/>
        <v>3.002234409912655</v>
      </c>
      <c r="H16" s="67">
        <v>14140</v>
      </c>
      <c r="I16" s="80">
        <f t="shared" si="1"/>
        <v>9.75247524752476</v>
      </c>
      <c r="K16" s="108"/>
    </row>
    <row r="17" spans="1:9" ht="18" customHeight="1">
      <c r="A17" s="232"/>
      <c r="B17" s="232"/>
      <c r="C17" s="7"/>
      <c r="D17" s="234" t="s">
        <v>30</v>
      </c>
      <c r="E17" s="235"/>
      <c r="F17" s="67">
        <v>25534</v>
      </c>
      <c r="G17" s="75">
        <f t="shared" si="0"/>
        <v>4.939690277898688</v>
      </c>
      <c r="H17" s="67">
        <v>11237</v>
      </c>
      <c r="I17" s="80">
        <f t="shared" si="1"/>
        <v>127.23146747352496</v>
      </c>
    </row>
    <row r="18" spans="1:9" ht="18" customHeight="1">
      <c r="A18" s="232"/>
      <c r="B18" s="232"/>
      <c r="C18" s="7"/>
      <c r="D18" s="236" t="s">
        <v>94</v>
      </c>
      <c r="E18" s="237"/>
      <c r="F18" s="69">
        <v>1307</v>
      </c>
      <c r="G18" s="76">
        <f t="shared" si="0"/>
        <v>0.2528462126268342</v>
      </c>
      <c r="H18" s="69">
        <v>1025</v>
      </c>
      <c r="I18" s="81">
        <f t="shared" si="1"/>
        <v>27.512195121951223</v>
      </c>
    </row>
    <row r="19" spans="1:26" ht="18" customHeight="1">
      <c r="A19" s="232"/>
      <c r="B19" s="232"/>
      <c r="C19" s="10"/>
      <c r="D19" s="236" t="s">
        <v>95</v>
      </c>
      <c r="E19" s="237"/>
      <c r="F19" s="106">
        <v>0</v>
      </c>
      <c r="G19" s="76">
        <f t="shared" si="0"/>
        <v>0</v>
      </c>
      <c r="H19" s="106">
        <v>0</v>
      </c>
      <c r="I19" s="81" t="e">
        <f t="shared" si="1"/>
        <v>#DIV/0!</v>
      </c>
      <c r="Z19" s="2" t="s">
        <v>96</v>
      </c>
    </row>
    <row r="20" spans="1:9" ht="18" customHeight="1">
      <c r="A20" s="232"/>
      <c r="B20" s="232"/>
      <c r="C20" s="44" t="s">
        <v>5</v>
      </c>
      <c r="D20" s="43"/>
      <c r="E20" s="43"/>
      <c r="F20" s="69">
        <v>13426</v>
      </c>
      <c r="G20" s="76">
        <f t="shared" si="0"/>
        <v>2.5973322499830727</v>
      </c>
      <c r="H20" s="69">
        <v>13934</v>
      </c>
      <c r="I20" s="81">
        <f t="shared" si="1"/>
        <v>-3.6457585761446865</v>
      </c>
    </row>
    <row r="21" spans="1:9" ht="18" customHeight="1">
      <c r="A21" s="232"/>
      <c r="B21" s="232"/>
      <c r="C21" s="44" t="s">
        <v>6</v>
      </c>
      <c r="D21" s="43"/>
      <c r="E21" s="43"/>
      <c r="F21" s="69">
        <v>177421</v>
      </c>
      <c r="G21" s="76">
        <f t="shared" si="0"/>
        <v>34.32305117862705</v>
      </c>
      <c r="H21" s="69">
        <v>179749</v>
      </c>
      <c r="I21" s="81">
        <f t="shared" si="1"/>
        <v>-1.2951393331812722</v>
      </c>
    </row>
    <row r="22" spans="1:9" ht="18" customHeight="1">
      <c r="A22" s="232"/>
      <c r="B22" s="232"/>
      <c r="C22" s="44" t="s">
        <v>31</v>
      </c>
      <c r="D22" s="43"/>
      <c r="E22" s="43"/>
      <c r="F22" s="69">
        <v>5302</v>
      </c>
      <c r="G22" s="76">
        <f t="shared" si="0"/>
        <v>1.0257005503806236</v>
      </c>
      <c r="H22" s="69">
        <v>4802</v>
      </c>
      <c r="I22" s="81">
        <f t="shared" si="1"/>
        <v>10.412328196584753</v>
      </c>
    </row>
    <row r="23" spans="1:9" ht="18" customHeight="1">
      <c r="A23" s="232"/>
      <c r="B23" s="232"/>
      <c r="C23" s="44" t="s">
        <v>7</v>
      </c>
      <c r="D23" s="43"/>
      <c r="E23" s="43"/>
      <c r="F23" s="69">
        <v>70398</v>
      </c>
      <c r="G23" s="76">
        <f t="shared" si="0"/>
        <v>13.618873509184295</v>
      </c>
      <c r="H23" s="69">
        <v>74539</v>
      </c>
      <c r="I23" s="81">
        <f t="shared" si="1"/>
        <v>-5.555481023356901</v>
      </c>
    </row>
    <row r="24" spans="1:9" ht="18" customHeight="1">
      <c r="A24" s="232"/>
      <c r="B24" s="232"/>
      <c r="C24" s="44" t="s">
        <v>32</v>
      </c>
      <c r="D24" s="43"/>
      <c r="E24" s="43"/>
      <c r="F24" s="69">
        <v>1996</v>
      </c>
      <c r="G24" s="76">
        <f t="shared" si="0"/>
        <v>0.3861369857713551</v>
      </c>
      <c r="H24" s="69">
        <v>3054</v>
      </c>
      <c r="I24" s="81">
        <f t="shared" si="1"/>
        <v>-34.64309102815979</v>
      </c>
    </row>
    <row r="25" spans="1:9" ht="18" customHeight="1">
      <c r="A25" s="232"/>
      <c r="B25" s="232"/>
      <c r="C25" s="44" t="s">
        <v>8</v>
      </c>
      <c r="D25" s="43"/>
      <c r="E25" s="43"/>
      <c r="F25" s="69">
        <v>62218</v>
      </c>
      <c r="G25" s="76">
        <f t="shared" si="0"/>
        <v>12.036408306975034</v>
      </c>
      <c r="H25" s="69">
        <v>69326</v>
      </c>
      <c r="I25" s="81">
        <f t="shared" si="1"/>
        <v>-10.253007529642556</v>
      </c>
    </row>
    <row r="26" spans="1:9" ht="18" customHeight="1">
      <c r="A26" s="232"/>
      <c r="B26" s="232"/>
      <c r="C26" s="45" t="s">
        <v>9</v>
      </c>
      <c r="D26" s="46"/>
      <c r="E26" s="46"/>
      <c r="F26" s="71">
        <f>516915-412478</f>
        <v>104437</v>
      </c>
      <c r="G26" s="77">
        <f t="shared" si="0"/>
        <v>20.20390199549249</v>
      </c>
      <c r="H26" s="71">
        <f>526855-SUM(H20:H25,H9)</f>
        <v>104613</v>
      </c>
      <c r="I26" s="83">
        <f t="shared" si="1"/>
        <v>-0.16823912898014104</v>
      </c>
    </row>
    <row r="27" spans="1:9" ht="18" customHeight="1">
      <c r="A27" s="232"/>
      <c r="B27" s="233"/>
      <c r="C27" s="47" t="s">
        <v>10</v>
      </c>
      <c r="D27" s="31"/>
      <c r="E27" s="31"/>
      <c r="F27" s="72">
        <f>SUM(F9,F20:F26)</f>
        <v>516915</v>
      </c>
      <c r="G27" s="78">
        <f t="shared" si="0"/>
        <v>100</v>
      </c>
      <c r="H27" s="72">
        <f>SUM(H9,H20:H26)</f>
        <v>526855</v>
      </c>
      <c r="I27" s="84">
        <f t="shared" si="1"/>
        <v>-1.8866671095462695</v>
      </c>
    </row>
    <row r="28" spans="1:9" ht="18" customHeight="1">
      <c r="A28" s="232"/>
      <c r="B28" s="231" t="s">
        <v>89</v>
      </c>
      <c r="C28" s="55" t="s">
        <v>11</v>
      </c>
      <c r="D28" s="56"/>
      <c r="E28" s="56"/>
      <c r="F28" s="65">
        <f>SUM(F29:F31)</f>
        <v>208995</v>
      </c>
      <c r="G28" s="74">
        <f>F28/$F$45*100</f>
        <v>40.431212094831835</v>
      </c>
      <c r="H28" s="66">
        <f>SUM(H29:H31)</f>
        <v>218278</v>
      </c>
      <c r="I28" s="85">
        <f>(F28/H28-1)*100</f>
        <v>-4.2528335425466635</v>
      </c>
    </row>
    <row r="29" spans="1:9" ht="18" customHeight="1">
      <c r="A29" s="232"/>
      <c r="B29" s="232"/>
      <c r="C29" s="7"/>
      <c r="D29" s="30" t="s">
        <v>12</v>
      </c>
      <c r="E29" s="43"/>
      <c r="F29" s="69">
        <v>120868</v>
      </c>
      <c r="G29" s="76">
        <f aca="true" t="shared" si="2" ref="G29:G45">F29/$F$45*100</f>
        <v>23.382567733573218</v>
      </c>
      <c r="H29" s="69">
        <v>119062</v>
      </c>
      <c r="I29" s="86">
        <f aca="true" t="shared" si="3" ref="I29:I45">(F29/H29-1)*100</f>
        <v>1.516856763702945</v>
      </c>
    </row>
    <row r="30" spans="1:9" ht="18" customHeight="1">
      <c r="A30" s="232"/>
      <c r="B30" s="232"/>
      <c r="C30" s="7"/>
      <c r="D30" s="30" t="s">
        <v>33</v>
      </c>
      <c r="E30" s="43"/>
      <c r="F30" s="69">
        <v>12577</v>
      </c>
      <c r="G30" s="76">
        <f t="shared" si="2"/>
        <v>2.4330886122476616</v>
      </c>
      <c r="H30" s="69">
        <v>12766</v>
      </c>
      <c r="I30" s="86">
        <f t="shared" si="3"/>
        <v>-1.4804950650164517</v>
      </c>
    </row>
    <row r="31" spans="1:9" ht="18" customHeight="1">
      <c r="A31" s="232"/>
      <c r="B31" s="232"/>
      <c r="C31" s="19"/>
      <c r="D31" s="30" t="s">
        <v>13</v>
      </c>
      <c r="E31" s="43"/>
      <c r="F31" s="69">
        <v>75550</v>
      </c>
      <c r="G31" s="76">
        <f t="shared" si="2"/>
        <v>14.615555749010959</v>
      </c>
      <c r="H31" s="69">
        <v>86450</v>
      </c>
      <c r="I31" s="86">
        <f t="shared" si="3"/>
        <v>-12.608444187391555</v>
      </c>
    </row>
    <row r="32" spans="1:9" ht="18" customHeight="1">
      <c r="A32" s="232"/>
      <c r="B32" s="232"/>
      <c r="C32" s="50" t="s">
        <v>14</v>
      </c>
      <c r="D32" s="51"/>
      <c r="E32" s="51"/>
      <c r="F32" s="65">
        <f>SUM(F33:F38)+300</f>
        <v>199008</v>
      </c>
      <c r="G32" s="74">
        <f t="shared" si="2"/>
        <v>38.49917297814921</v>
      </c>
      <c r="H32" s="65">
        <v>193097</v>
      </c>
      <c r="I32" s="85">
        <f t="shared" si="3"/>
        <v>3.0611557921666366</v>
      </c>
    </row>
    <row r="33" spans="1:9" ht="18" customHeight="1">
      <c r="A33" s="232"/>
      <c r="B33" s="232"/>
      <c r="C33" s="7"/>
      <c r="D33" s="30" t="s">
        <v>15</v>
      </c>
      <c r="E33" s="43"/>
      <c r="F33" s="69">
        <v>19802</v>
      </c>
      <c r="G33" s="76">
        <f t="shared" si="2"/>
        <v>3.8308039039300468</v>
      </c>
      <c r="H33" s="69">
        <v>19586</v>
      </c>
      <c r="I33" s="86">
        <f t="shared" si="3"/>
        <v>1.10282855100583</v>
      </c>
    </row>
    <row r="34" spans="1:9" ht="18" customHeight="1">
      <c r="A34" s="232"/>
      <c r="B34" s="232"/>
      <c r="C34" s="7"/>
      <c r="D34" s="30" t="s">
        <v>34</v>
      </c>
      <c r="E34" s="43"/>
      <c r="F34" s="69">
        <v>10479</v>
      </c>
      <c r="G34" s="76">
        <f t="shared" si="2"/>
        <v>2.027219175299614</v>
      </c>
      <c r="H34" s="69">
        <v>10089</v>
      </c>
      <c r="I34" s="86">
        <f t="shared" si="3"/>
        <v>3.865596193874521</v>
      </c>
    </row>
    <row r="35" spans="1:9" ht="18" customHeight="1">
      <c r="A35" s="232"/>
      <c r="B35" s="232"/>
      <c r="C35" s="7"/>
      <c r="D35" s="30" t="s">
        <v>35</v>
      </c>
      <c r="E35" s="43"/>
      <c r="F35" s="69">
        <v>89070</v>
      </c>
      <c r="G35" s="76">
        <f t="shared" si="2"/>
        <v>17.23107280694118</v>
      </c>
      <c r="H35" s="69">
        <v>80258</v>
      </c>
      <c r="I35" s="86">
        <f t="shared" si="3"/>
        <v>10.979590819606777</v>
      </c>
    </row>
    <row r="36" spans="1:9" ht="18" customHeight="1">
      <c r="A36" s="232"/>
      <c r="B36" s="232"/>
      <c r="C36" s="7"/>
      <c r="D36" s="30" t="s">
        <v>36</v>
      </c>
      <c r="E36" s="43"/>
      <c r="F36" s="69">
        <v>906</v>
      </c>
      <c r="G36" s="76">
        <f t="shared" si="2"/>
        <v>0.17527059574591566</v>
      </c>
      <c r="H36" s="69">
        <v>911</v>
      </c>
      <c r="I36" s="86">
        <f t="shared" si="3"/>
        <v>-0.5488474204171201</v>
      </c>
    </row>
    <row r="37" spans="1:9" ht="18" customHeight="1">
      <c r="A37" s="232"/>
      <c r="B37" s="232"/>
      <c r="C37" s="7"/>
      <c r="D37" s="30" t="s">
        <v>16</v>
      </c>
      <c r="E37" s="43"/>
      <c r="F37" s="69">
        <v>3183</v>
      </c>
      <c r="G37" s="76">
        <f t="shared" si="2"/>
        <v>0.6157685499550216</v>
      </c>
      <c r="H37" s="69">
        <v>2863</v>
      </c>
      <c r="I37" s="86">
        <f t="shared" si="3"/>
        <v>11.177086971708006</v>
      </c>
    </row>
    <row r="38" spans="1:9" ht="18" customHeight="1">
      <c r="A38" s="232"/>
      <c r="B38" s="232"/>
      <c r="C38" s="19"/>
      <c r="D38" s="30" t="s">
        <v>37</v>
      </c>
      <c r="E38" s="43"/>
      <c r="F38" s="69">
        <f>75257+11</f>
        <v>75268</v>
      </c>
      <c r="G38" s="76">
        <f t="shared" si="2"/>
        <v>14.561001325169515</v>
      </c>
      <c r="H38" s="69">
        <v>133</v>
      </c>
      <c r="I38" s="86">
        <f t="shared" si="3"/>
        <v>56492.48120300751</v>
      </c>
    </row>
    <row r="39" spans="1:9" ht="18" customHeight="1">
      <c r="A39" s="232"/>
      <c r="B39" s="232"/>
      <c r="C39" s="50" t="s">
        <v>17</v>
      </c>
      <c r="D39" s="51"/>
      <c r="E39" s="51"/>
      <c r="F39" s="65">
        <f>F40+F43+F44</f>
        <v>108912</v>
      </c>
      <c r="G39" s="74">
        <f t="shared" si="2"/>
        <v>21.069614927018947</v>
      </c>
      <c r="H39" s="66">
        <f>H40+H43+H44</f>
        <v>115480</v>
      </c>
      <c r="I39" s="85">
        <f t="shared" si="3"/>
        <v>-5.687564946311053</v>
      </c>
    </row>
    <row r="40" spans="1:9" ht="18" customHeight="1">
      <c r="A40" s="232"/>
      <c r="B40" s="232"/>
      <c r="C40" s="7"/>
      <c r="D40" s="52" t="s">
        <v>18</v>
      </c>
      <c r="E40" s="53"/>
      <c r="F40" s="67">
        <v>103000</v>
      </c>
      <c r="G40" s="75">
        <f t="shared" si="2"/>
        <v>19.925906580385558</v>
      </c>
      <c r="H40" s="67">
        <v>107555</v>
      </c>
      <c r="I40" s="87">
        <f t="shared" si="3"/>
        <v>-4.235042536376743</v>
      </c>
    </row>
    <row r="41" spans="1:9" ht="18" customHeight="1">
      <c r="A41" s="232"/>
      <c r="B41" s="232"/>
      <c r="C41" s="7"/>
      <c r="D41" s="16"/>
      <c r="E41" s="103" t="s">
        <v>92</v>
      </c>
      <c r="F41" s="69">
        <f>59912+10268</f>
        <v>70180</v>
      </c>
      <c r="G41" s="76">
        <f t="shared" si="2"/>
        <v>13.576700231179206</v>
      </c>
      <c r="H41" s="69">
        <f>67724+8546</f>
        <v>76270</v>
      </c>
      <c r="I41" s="88">
        <f t="shared" si="3"/>
        <v>-7.984790874524716</v>
      </c>
    </row>
    <row r="42" spans="1:9" ht="18" customHeight="1">
      <c r="A42" s="232"/>
      <c r="B42" s="232"/>
      <c r="C42" s="7"/>
      <c r="D42" s="33"/>
      <c r="E42" s="32" t="s">
        <v>38</v>
      </c>
      <c r="F42" s="69">
        <v>32820</v>
      </c>
      <c r="G42" s="76">
        <f t="shared" si="2"/>
        <v>6.349206349206349</v>
      </c>
      <c r="H42" s="69">
        <v>31285</v>
      </c>
      <c r="I42" s="88">
        <f t="shared" si="3"/>
        <v>4.906504714719517</v>
      </c>
    </row>
    <row r="43" spans="1:9" ht="18" customHeight="1">
      <c r="A43" s="232"/>
      <c r="B43" s="232"/>
      <c r="C43" s="7"/>
      <c r="D43" s="30" t="s">
        <v>39</v>
      </c>
      <c r="E43" s="54"/>
      <c r="F43" s="69">
        <v>5912</v>
      </c>
      <c r="G43" s="76">
        <f t="shared" si="2"/>
        <v>1.1437083466333924</v>
      </c>
      <c r="H43" s="69">
        <v>7925</v>
      </c>
      <c r="I43" s="88">
        <f t="shared" si="3"/>
        <v>-25.400630914826493</v>
      </c>
    </row>
    <row r="44" spans="1:9" ht="18" customHeight="1">
      <c r="A44" s="232"/>
      <c r="B44" s="232"/>
      <c r="C44" s="11"/>
      <c r="D44" s="48" t="s">
        <v>40</v>
      </c>
      <c r="E44" s="49"/>
      <c r="F44" s="72">
        <v>0</v>
      </c>
      <c r="G44" s="78">
        <f t="shared" si="2"/>
        <v>0</v>
      </c>
      <c r="H44" s="72">
        <v>0</v>
      </c>
      <c r="I44" s="83" t="e">
        <f t="shared" si="3"/>
        <v>#DIV/0!</v>
      </c>
    </row>
    <row r="45" spans="1:9" ht="18" customHeight="1">
      <c r="A45" s="233"/>
      <c r="B45" s="233"/>
      <c r="C45" s="11" t="s">
        <v>19</v>
      </c>
      <c r="D45" s="12"/>
      <c r="E45" s="12"/>
      <c r="F45" s="73">
        <f>SUM(F28,F32,F39)</f>
        <v>516915</v>
      </c>
      <c r="G45" s="84">
        <f t="shared" si="2"/>
        <v>100</v>
      </c>
      <c r="H45" s="73">
        <f>SUM(H28,H32,H39)</f>
        <v>526855</v>
      </c>
      <c r="I45" s="84">
        <f t="shared" si="3"/>
        <v>-1.8866671095462695</v>
      </c>
    </row>
    <row r="46" ht="13.5">
      <c r="A46" s="104" t="s">
        <v>20</v>
      </c>
    </row>
    <row r="47" ht="13.5">
      <c r="A47" s="105" t="s">
        <v>21</v>
      </c>
    </row>
    <row r="48" ht="13.5">
      <c r="A48" s="105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300" verticalDpi="3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2" sqref="D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tr">
        <f>'1.普通会計予算'!E1</f>
        <v>島根県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55" t="s">
        <v>49</v>
      </c>
      <c r="B6" s="256"/>
      <c r="C6" s="256"/>
      <c r="D6" s="256"/>
      <c r="E6" s="257"/>
      <c r="F6" s="238" t="s">
        <v>248</v>
      </c>
      <c r="G6" s="239"/>
      <c r="H6" s="238" t="s">
        <v>249</v>
      </c>
      <c r="I6" s="239"/>
      <c r="J6" s="238" t="s">
        <v>250</v>
      </c>
      <c r="K6" s="239"/>
      <c r="L6" s="238" t="s">
        <v>251</v>
      </c>
      <c r="M6" s="239"/>
      <c r="N6" s="238" t="s">
        <v>252</v>
      </c>
      <c r="O6" s="239"/>
    </row>
    <row r="7" spans="1:15" ht="15.75" customHeight="1">
      <c r="A7" s="258"/>
      <c r="B7" s="259"/>
      <c r="C7" s="259"/>
      <c r="D7" s="259"/>
      <c r="E7" s="260"/>
      <c r="F7" s="109" t="s">
        <v>246</v>
      </c>
      <c r="G7" s="38" t="s">
        <v>2</v>
      </c>
      <c r="H7" s="109" t="s">
        <v>246</v>
      </c>
      <c r="I7" s="38" t="s">
        <v>2</v>
      </c>
      <c r="J7" s="109" t="s">
        <v>246</v>
      </c>
      <c r="K7" s="38" t="s">
        <v>2</v>
      </c>
      <c r="L7" s="109" t="s">
        <v>246</v>
      </c>
      <c r="M7" s="38" t="s">
        <v>2</v>
      </c>
      <c r="N7" s="109" t="s">
        <v>246</v>
      </c>
      <c r="O7" s="38" t="s">
        <v>2</v>
      </c>
    </row>
    <row r="8" spans="1:25" ht="15.75" customHeight="1">
      <c r="A8" s="245" t="s">
        <v>83</v>
      </c>
      <c r="B8" s="55" t="s">
        <v>50</v>
      </c>
      <c r="C8" s="56"/>
      <c r="D8" s="56"/>
      <c r="E8" s="92" t="s">
        <v>41</v>
      </c>
      <c r="F8" s="110">
        <v>2302</v>
      </c>
      <c r="G8" s="110">
        <v>2563.1</v>
      </c>
      <c r="H8" s="110">
        <v>228</v>
      </c>
      <c r="I8" s="110">
        <v>271.1</v>
      </c>
      <c r="J8" s="110">
        <v>2671</v>
      </c>
      <c r="K8" s="110">
        <v>2410.1</v>
      </c>
      <c r="L8" s="110">
        <v>68</v>
      </c>
      <c r="M8" s="110">
        <v>63.2</v>
      </c>
      <c r="N8" s="110">
        <v>21460</v>
      </c>
      <c r="O8" s="110">
        <v>22043.7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ht="15.75" customHeight="1">
      <c r="A9" s="267"/>
      <c r="B9" s="8"/>
      <c r="C9" s="30" t="s">
        <v>51</v>
      </c>
      <c r="D9" s="43"/>
      <c r="E9" s="90" t="s">
        <v>42</v>
      </c>
      <c r="F9" s="70">
        <v>2302</v>
      </c>
      <c r="G9" s="70">
        <v>2192.7999999999997</v>
      </c>
      <c r="H9" s="70">
        <v>228</v>
      </c>
      <c r="I9" s="70">
        <v>271.1</v>
      </c>
      <c r="J9" s="70">
        <v>2524</v>
      </c>
      <c r="K9" s="70">
        <v>2410.1</v>
      </c>
      <c r="L9" s="70">
        <v>68</v>
      </c>
      <c r="M9" s="70">
        <v>63.2</v>
      </c>
      <c r="N9" s="70">
        <v>21449</v>
      </c>
      <c r="O9" s="70">
        <v>22032.7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ht="15.75" customHeight="1">
      <c r="A10" s="267"/>
      <c r="B10" s="10"/>
      <c r="C10" s="30" t="s">
        <v>52</v>
      </c>
      <c r="D10" s="43"/>
      <c r="E10" s="90" t="s">
        <v>43</v>
      </c>
      <c r="F10" s="70">
        <v>0</v>
      </c>
      <c r="G10" s="70">
        <v>370.3</v>
      </c>
      <c r="H10" s="70">
        <v>0</v>
      </c>
      <c r="I10" s="70">
        <v>0</v>
      </c>
      <c r="J10" s="114">
        <v>147</v>
      </c>
      <c r="K10" s="114">
        <v>0</v>
      </c>
      <c r="L10" s="70">
        <v>0</v>
      </c>
      <c r="M10" s="70">
        <v>0</v>
      </c>
      <c r="N10" s="70">
        <v>11</v>
      </c>
      <c r="O10" s="70">
        <v>11</v>
      </c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ht="15.75" customHeight="1">
      <c r="A11" s="267"/>
      <c r="B11" s="50" t="s">
        <v>53</v>
      </c>
      <c r="C11" s="63"/>
      <c r="D11" s="63"/>
      <c r="E11" s="89" t="s">
        <v>44</v>
      </c>
      <c r="F11" s="115">
        <v>2246</v>
      </c>
      <c r="G11" s="115">
        <v>3523.2</v>
      </c>
      <c r="H11" s="115">
        <v>206</v>
      </c>
      <c r="I11" s="115">
        <v>269.3</v>
      </c>
      <c r="J11" s="115">
        <v>2376</v>
      </c>
      <c r="K11" s="115">
        <v>1958</v>
      </c>
      <c r="L11" s="115">
        <v>79</v>
      </c>
      <c r="M11" s="115">
        <v>75.1</v>
      </c>
      <c r="N11" s="115">
        <v>22498</v>
      </c>
      <c r="O11" s="115">
        <v>22854.1</v>
      </c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ht="15.75" customHeight="1">
      <c r="A12" s="267"/>
      <c r="B12" s="7"/>
      <c r="C12" s="30" t="s">
        <v>54</v>
      </c>
      <c r="D12" s="43"/>
      <c r="E12" s="90" t="s">
        <v>45</v>
      </c>
      <c r="F12" s="70">
        <v>2246</v>
      </c>
      <c r="G12" s="70">
        <v>2220.2</v>
      </c>
      <c r="H12" s="115">
        <v>206</v>
      </c>
      <c r="I12" s="115">
        <v>269.3</v>
      </c>
      <c r="J12" s="115">
        <v>2298</v>
      </c>
      <c r="K12" s="115">
        <v>1879.7</v>
      </c>
      <c r="L12" s="70">
        <v>79</v>
      </c>
      <c r="M12" s="70">
        <v>0</v>
      </c>
      <c r="N12" s="70">
        <v>22429</v>
      </c>
      <c r="O12" s="70">
        <v>22811.1</v>
      </c>
      <c r="P12" s="111"/>
      <c r="Q12" s="111"/>
      <c r="R12" s="111"/>
      <c r="S12" s="111"/>
      <c r="T12" s="111"/>
      <c r="U12" s="111"/>
      <c r="V12" s="111"/>
      <c r="W12" s="111"/>
      <c r="X12" s="111"/>
      <c r="Y12" s="111"/>
    </row>
    <row r="13" spans="1:25" ht="15.75" customHeight="1">
      <c r="A13" s="267"/>
      <c r="B13" s="8"/>
      <c r="C13" s="52" t="s">
        <v>55</v>
      </c>
      <c r="D13" s="53"/>
      <c r="E13" s="94" t="s">
        <v>46</v>
      </c>
      <c r="F13" s="67">
        <v>0</v>
      </c>
      <c r="G13" s="68">
        <v>1303</v>
      </c>
      <c r="H13" s="114">
        <v>0</v>
      </c>
      <c r="I13" s="114">
        <v>0</v>
      </c>
      <c r="J13" s="114">
        <v>78</v>
      </c>
      <c r="K13" s="114">
        <v>78.3</v>
      </c>
      <c r="L13" s="68">
        <v>0</v>
      </c>
      <c r="M13" s="68">
        <v>0</v>
      </c>
      <c r="N13" s="68">
        <v>69</v>
      </c>
      <c r="O13" s="68">
        <v>43</v>
      </c>
      <c r="P13" s="111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25" ht="15.75" customHeight="1">
      <c r="A14" s="267"/>
      <c r="B14" s="44" t="s">
        <v>56</v>
      </c>
      <c r="C14" s="43"/>
      <c r="D14" s="43"/>
      <c r="E14" s="90" t="s">
        <v>97</v>
      </c>
      <c r="F14" s="69">
        <f aca="true" t="shared" si="0" ref="F14:O15">F9-F12</f>
        <v>56</v>
      </c>
      <c r="G14" s="70">
        <f t="shared" si="0"/>
        <v>-27.40000000000009</v>
      </c>
      <c r="H14" s="69">
        <f t="shared" si="0"/>
        <v>22</v>
      </c>
      <c r="I14" s="70">
        <f t="shared" si="0"/>
        <v>1.8000000000000114</v>
      </c>
      <c r="J14" s="69">
        <f t="shared" si="0"/>
        <v>226</v>
      </c>
      <c r="K14" s="70">
        <f t="shared" si="0"/>
        <v>530.3999999999999</v>
      </c>
      <c r="L14" s="69">
        <f t="shared" si="0"/>
        <v>-11</v>
      </c>
      <c r="M14" s="70">
        <f t="shared" si="0"/>
        <v>63.2</v>
      </c>
      <c r="N14" s="69">
        <f t="shared" si="0"/>
        <v>-980</v>
      </c>
      <c r="O14" s="70">
        <f t="shared" si="0"/>
        <v>-778.3999999999978</v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ht="15.75" customHeight="1">
      <c r="A15" s="267"/>
      <c r="B15" s="44" t="s">
        <v>57</v>
      </c>
      <c r="C15" s="43"/>
      <c r="D15" s="43"/>
      <c r="E15" s="90" t="s">
        <v>98</v>
      </c>
      <c r="F15" s="69">
        <f aca="true" t="shared" si="1" ref="F15:N15">F10-F13</f>
        <v>0</v>
      </c>
      <c r="G15" s="70">
        <f t="shared" si="0"/>
        <v>-932.7</v>
      </c>
      <c r="H15" s="69">
        <f t="shared" si="1"/>
        <v>0</v>
      </c>
      <c r="I15" s="70">
        <f t="shared" si="0"/>
        <v>0</v>
      </c>
      <c r="J15" s="69">
        <f t="shared" si="1"/>
        <v>69</v>
      </c>
      <c r="K15" s="70">
        <f t="shared" si="0"/>
        <v>-78.3</v>
      </c>
      <c r="L15" s="69">
        <f t="shared" si="1"/>
        <v>0</v>
      </c>
      <c r="M15" s="70">
        <f t="shared" si="0"/>
        <v>0</v>
      </c>
      <c r="N15" s="69">
        <f t="shared" si="1"/>
        <v>-58</v>
      </c>
      <c r="O15" s="70">
        <f t="shared" si="0"/>
        <v>-32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</row>
    <row r="16" spans="1:25" ht="15.75" customHeight="1">
      <c r="A16" s="267"/>
      <c r="B16" s="44" t="s">
        <v>58</v>
      </c>
      <c r="C16" s="43"/>
      <c r="D16" s="43"/>
      <c r="E16" s="90" t="s">
        <v>99</v>
      </c>
      <c r="F16" s="67">
        <f aca="true" t="shared" si="2" ref="F16:O16">F8-F11</f>
        <v>56</v>
      </c>
      <c r="G16" s="68">
        <f t="shared" si="2"/>
        <v>-960.0999999999999</v>
      </c>
      <c r="H16" s="67">
        <f t="shared" si="2"/>
        <v>22</v>
      </c>
      <c r="I16" s="68">
        <f t="shared" si="2"/>
        <v>1.8000000000000114</v>
      </c>
      <c r="J16" s="67">
        <f t="shared" si="2"/>
        <v>295</v>
      </c>
      <c r="K16" s="68">
        <f t="shared" si="2"/>
        <v>452.0999999999999</v>
      </c>
      <c r="L16" s="67">
        <f t="shared" si="2"/>
        <v>-11</v>
      </c>
      <c r="M16" s="68">
        <f t="shared" si="2"/>
        <v>-11.899999999999991</v>
      </c>
      <c r="N16" s="67">
        <f t="shared" si="2"/>
        <v>-1038</v>
      </c>
      <c r="O16" s="68">
        <f t="shared" si="2"/>
        <v>-810.3999999999978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ht="15.75" customHeight="1">
      <c r="A17" s="267"/>
      <c r="B17" s="44" t="s">
        <v>59</v>
      </c>
      <c r="C17" s="43"/>
      <c r="D17" s="43"/>
      <c r="E17" s="34"/>
      <c r="F17" s="217">
        <v>923</v>
      </c>
      <c r="G17" s="229">
        <v>1026.2</v>
      </c>
      <c r="H17" s="230">
        <v>1438</v>
      </c>
      <c r="I17" s="230">
        <v>1555.7</v>
      </c>
      <c r="J17" s="229">
        <v>0</v>
      </c>
      <c r="K17" s="229">
        <v>0</v>
      </c>
      <c r="L17" s="229">
        <v>11</v>
      </c>
      <c r="M17" s="229">
        <v>50.4</v>
      </c>
      <c r="N17" s="230">
        <v>24477</v>
      </c>
      <c r="O17" s="114">
        <v>23679.4</v>
      </c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15.75" customHeight="1">
      <c r="A18" s="268"/>
      <c r="B18" s="47" t="s">
        <v>60</v>
      </c>
      <c r="C18" s="31"/>
      <c r="D18" s="31"/>
      <c r="E18" s="17"/>
      <c r="F18" s="120">
        <v>0</v>
      </c>
      <c r="G18" s="226" t="s">
        <v>253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ht="15.75" customHeight="1">
      <c r="A19" s="267" t="s">
        <v>84</v>
      </c>
      <c r="B19" s="50" t="s">
        <v>61</v>
      </c>
      <c r="C19" s="51"/>
      <c r="D19" s="51"/>
      <c r="E19" s="95"/>
      <c r="F19" s="65">
        <v>163</v>
      </c>
      <c r="G19" s="66">
        <v>138.1</v>
      </c>
      <c r="H19" s="66">
        <v>173</v>
      </c>
      <c r="I19" s="66">
        <v>231</v>
      </c>
      <c r="J19" s="66">
        <v>2698</v>
      </c>
      <c r="K19" s="66">
        <v>3199.1</v>
      </c>
      <c r="L19" s="66">
        <v>0</v>
      </c>
      <c r="M19" s="66">
        <v>0</v>
      </c>
      <c r="N19" s="66">
        <v>2904</v>
      </c>
      <c r="O19" s="66">
        <v>2685</v>
      </c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ht="15.75" customHeight="1">
      <c r="A20" s="267"/>
      <c r="B20" s="19"/>
      <c r="C20" s="30" t="s">
        <v>62</v>
      </c>
      <c r="D20" s="43"/>
      <c r="E20" s="90"/>
      <c r="F20" s="69">
        <v>156</v>
      </c>
      <c r="G20" s="70">
        <v>132</v>
      </c>
      <c r="H20" s="70">
        <v>158</v>
      </c>
      <c r="I20" s="70">
        <v>224.2</v>
      </c>
      <c r="J20" s="70">
        <v>2633</v>
      </c>
      <c r="K20" s="70">
        <v>3134</v>
      </c>
      <c r="L20" s="70">
        <v>0</v>
      </c>
      <c r="M20" s="70">
        <v>0</v>
      </c>
      <c r="N20" s="70">
        <v>953</v>
      </c>
      <c r="O20" s="70">
        <v>984.7</v>
      </c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ht="15.75" customHeight="1">
      <c r="A21" s="267"/>
      <c r="B21" s="9" t="s">
        <v>63</v>
      </c>
      <c r="C21" s="63"/>
      <c r="D21" s="63"/>
      <c r="E21" s="89" t="s">
        <v>100</v>
      </c>
      <c r="F21" s="124">
        <v>163</v>
      </c>
      <c r="G21" s="115">
        <f>G19</f>
        <v>138.1</v>
      </c>
      <c r="H21" s="115">
        <v>173</v>
      </c>
      <c r="I21" s="115">
        <f>I19</f>
        <v>231</v>
      </c>
      <c r="J21" s="115">
        <v>2698</v>
      </c>
      <c r="K21" s="115">
        <f>K19</f>
        <v>3199.1</v>
      </c>
      <c r="L21" s="115">
        <v>0</v>
      </c>
      <c r="M21" s="115">
        <v>0</v>
      </c>
      <c r="N21" s="115">
        <v>2904</v>
      </c>
      <c r="O21" s="115">
        <f>O19</f>
        <v>2685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ht="15.75" customHeight="1">
      <c r="A22" s="267"/>
      <c r="B22" s="50" t="s">
        <v>64</v>
      </c>
      <c r="C22" s="51"/>
      <c r="D22" s="51"/>
      <c r="E22" s="95" t="s">
        <v>101</v>
      </c>
      <c r="F22" s="65">
        <v>903</v>
      </c>
      <c r="G22" s="66">
        <v>868.8</v>
      </c>
      <c r="H22" s="66">
        <v>240</v>
      </c>
      <c r="I22" s="66">
        <v>303.1</v>
      </c>
      <c r="J22" s="66">
        <v>3601</v>
      </c>
      <c r="K22" s="66">
        <v>4144.9</v>
      </c>
      <c r="L22" s="66">
        <v>51</v>
      </c>
      <c r="M22" s="66">
        <v>26.3</v>
      </c>
      <c r="N22" s="66">
        <v>4107</v>
      </c>
      <c r="O22" s="66">
        <v>3858.8</v>
      </c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ht="15.75" customHeight="1">
      <c r="A23" s="267"/>
      <c r="B23" s="7" t="s">
        <v>65</v>
      </c>
      <c r="C23" s="52" t="s">
        <v>66</v>
      </c>
      <c r="D23" s="53"/>
      <c r="E23" s="94"/>
      <c r="F23" s="67">
        <v>585</v>
      </c>
      <c r="G23" s="68">
        <v>571.9</v>
      </c>
      <c r="H23" s="68">
        <v>69</v>
      </c>
      <c r="I23" s="68">
        <v>60.5</v>
      </c>
      <c r="J23" s="68">
        <v>359</v>
      </c>
      <c r="K23" s="68">
        <v>356.4</v>
      </c>
      <c r="L23" s="68">
        <v>0</v>
      </c>
      <c r="M23" s="68">
        <v>0</v>
      </c>
      <c r="N23" s="68">
        <v>2876</v>
      </c>
      <c r="O23" s="68">
        <v>2775.4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ht="15.75" customHeight="1">
      <c r="A24" s="267"/>
      <c r="B24" s="44" t="s">
        <v>102</v>
      </c>
      <c r="C24" s="43"/>
      <c r="D24" s="43"/>
      <c r="E24" s="90" t="s">
        <v>103</v>
      </c>
      <c r="F24" s="69">
        <f aca="true" t="shared" si="3" ref="F24:O24">F21-F22</f>
        <v>-740</v>
      </c>
      <c r="G24" s="70">
        <f t="shared" si="3"/>
        <v>-730.6999999999999</v>
      </c>
      <c r="H24" s="69">
        <f t="shared" si="3"/>
        <v>-67</v>
      </c>
      <c r="I24" s="70">
        <f t="shared" si="3"/>
        <v>-72.10000000000002</v>
      </c>
      <c r="J24" s="69">
        <f t="shared" si="3"/>
        <v>-903</v>
      </c>
      <c r="K24" s="70">
        <f t="shared" si="3"/>
        <v>-945.7999999999997</v>
      </c>
      <c r="L24" s="69">
        <f t="shared" si="3"/>
        <v>-51</v>
      </c>
      <c r="M24" s="70">
        <f t="shared" si="3"/>
        <v>-26.3</v>
      </c>
      <c r="N24" s="69">
        <f t="shared" si="3"/>
        <v>-1203</v>
      </c>
      <c r="O24" s="70">
        <f t="shared" si="3"/>
        <v>-1173.8000000000002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ht="15.75" customHeight="1">
      <c r="A25" s="267"/>
      <c r="B25" s="100" t="s">
        <v>67</v>
      </c>
      <c r="C25" s="53"/>
      <c r="D25" s="53"/>
      <c r="E25" s="269" t="s">
        <v>104</v>
      </c>
      <c r="F25" s="250">
        <v>740</v>
      </c>
      <c r="G25" s="243">
        <f>-G24</f>
        <v>730.6999999999999</v>
      </c>
      <c r="H25" s="243">
        <v>67</v>
      </c>
      <c r="I25" s="243">
        <f>-I24</f>
        <v>72.10000000000002</v>
      </c>
      <c r="J25" s="243">
        <v>903</v>
      </c>
      <c r="K25" s="243">
        <f>-K24</f>
        <v>945.7999999999997</v>
      </c>
      <c r="L25" s="243">
        <v>51</v>
      </c>
      <c r="M25" s="243">
        <f>-M24</f>
        <v>26.3</v>
      </c>
      <c r="N25" s="243">
        <v>1203</v>
      </c>
      <c r="O25" s="243">
        <f>-O24</f>
        <v>1173.8000000000002</v>
      </c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ht="15.75" customHeight="1">
      <c r="A26" s="267"/>
      <c r="B26" s="9" t="s">
        <v>68</v>
      </c>
      <c r="C26" s="63"/>
      <c r="D26" s="63"/>
      <c r="E26" s="270"/>
      <c r="F26" s="251"/>
      <c r="G26" s="244"/>
      <c r="H26" s="244"/>
      <c r="I26" s="244"/>
      <c r="J26" s="244"/>
      <c r="K26" s="244"/>
      <c r="L26" s="244"/>
      <c r="M26" s="244"/>
      <c r="N26" s="244"/>
      <c r="O26" s="244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ht="15.75" customHeight="1">
      <c r="A27" s="268"/>
      <c r="B27" s="47" t="s">
        <v>105</v>
      </c>
      <c r="C27" s="31"/>
      <c r="D27" s="31"/>
      <c r="E27" s="91" t="s">
        <v>106</v>
      </c>
      <c r="F27" s="72">
        <f aca="true" t="shared" si="4" ref="F27:O27">F24+F25</f>
        <v>0</v>
      </c>
      <c r="G27" s="73">
        <f t="shared" si="4"/>
        <v>0</v>
      </c>
      <c r="H27" s="72">
        <f t="shared" si="4"/>
        <v>0</v>
      </c>
      <c r="I27" s="73">
        <f t="shared" si="4"/>
        <v>0</v>
      </c>
      <c r="J27" s="72">
        <f t="shared" si="4"/>
        <v>0</v>
      </c>
      <c r="K27" s="73">
        <f t="shared" si="4"/>
        <v>0</v>
      </c>
      <c r="L27" s="72">
        <f t="shared" si="4"/>
        <v>0</v>
      </c>
      <c r="M27" s="73">
        <f t="shared" si="4"/>
        <v>0</v>
      </c>
      <c r="N27" s="72">
        <f t="shared" si="4"/>
        <v>0</v>
      </c>
      <c r="O27" s="73">
        <f t="shared" si="4"/>
        <v>0</v>
      </c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ht="15.75" customHeight="1">
      <c r="A28" s="13"/>
      <c r="F28" s="111"/>
      <c r="G28" s="111"/>
      <c r="H28" s="111"/>
      <c r="I28" s="111"/>
      <c r="J28" s="111"/>
      <c r="K28" s="111"/>
      <c r="L28" s="127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ht="15.75" customHeight="1">
      <c r="A29" s="31"/>
      <c r="F29" s="111"/>
      <c r="G29" s="111"/>
      <c r="H29" s="111"/>
      <c r="I29" s="111"/>
      <c r="J29" s="128"/>
      <c r="K29" s="128"/>
      <c r="L29" s="127"/>
      <c r="M29" s="111"/>
      <c r="N29" s="111"/>
      <c r="O29" s="128" t="s">
        <v>107</v>
      </c>
      <c r="P29" s="111"/>
      <c r="Q29" s="111"/>
      <c r="R29" s="111"/>
      <c r="S29" s="111"/>
      <c r="T29" s="111"/>
      <c r="U29" s="111"/>
      <c r="V29" s="111"/>
      <c r="W29" s="111"/>
      <c r="X29" s="111"/>
      <c r="Y29" s="128"/>
    </row>
    <row r="30" spans="1:25" ht="15.75" customHeight="1">
      <c r="A30" s="261" t="s">
        <v>69</v>
      </c>
      <c r="B30" s="262"/>
      <c r="C30" s="262"/>
      <c r="D30" s="262"/>
      <c r="E30" s="263"/>
      <c r="F30" s="240" t="s">
        <v>254</v>
      </c>
      <c r="G30" s="241"/>
      <c r="H30" s="242" t="s">
        <v>255</v>
      </c>
      <c r="I30" s="241"/>
      <c r="J30" s="240" t="s">
        <v>256</v>
      </c>
      <c r="K30" s="241"/>
      <c r="L30" s="240"/>
      <c r="M30" s="241"/>
      <c r="N30" s="240"/>
      <c r="O30" s="241"/>
      <c r="P30" s="129"/>
      <c r="Q30" s="127"/>
      <c r="R30" s="129"/>
      <c r="S30" s="127"/>
      <c r="T30" s="129"/>
      <c r="U30" s="127"/>
      <c r="V30" s="129"/>
      <c r="W30" s="127"/>
      <c r="X30" s="129"/>
      <c r="Y30" s="127"/>
    </row>
    <row r="31" spans="1:25" ht="15.75" customHeight="1">
      <c r="A31" s="264"/>
      <c r="B31" s="265"/>
      <c r="C31" s="265"/>
      <c r="D31" s="265"/>
      <c r="E31" s="266"/>
      <c r="F31" s="109" t="s">
        <v>246</v>
      </c>
      <c r="G31" s="130" t="s">
        <v>2</v>
      </c>
      <c r="H31" s="109" t="s">
        <v>246</v>
      </c>
      <c r="I31" s="130" t="s">
        <v>2</v>
      </c>
      <c r="J31" s="109" t="s">
        <v>246</v>
      </c>
      <c r="K31" s="131" t="s">
        <v>2</v>
      </c>
      <c r="L31" s="109" t="s">
        <v>246</v>
      </c>
      <c r="M31" s="130" t="s">
        <v>2</v>
      </c>
      <c r="N31" s="109" t="s">
        <v>246</v>
      </c>
      <c r="O31" s="132" t="s">
        <v>2</v>
      </c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2" spans="1:25" ht="15.75" customHeight="1">
      <c r="A32" s="245" t="s">
        <v>85</v>
      </c>
      <c r="B32" s="55" t="s">
        <v>50</v>
      </c>
      <c r="C32" s="56"/>
      <c r="D32" s="56"/>
      <c r="E32" s="15" t="s">
        <v>41</v>
      </c>
      <c r="F32" s="66">
        <v>228</v>
      </c>
      <c r="G32" s="110">
        <v>408.7</v>
      </c>
      <c r="H32" s="110">
        <v>18</v>
      </c>
      <c r="I32" s="110">
        <v>27</v>
      </c>
      <c r="J32" s="110">
        <v>1696</v>
      </c>
      <c r="K32" s="110">
        <v>1736.1</v>
      </c>
      <c r="L32" s="66"/>
      <c r="M32" s="134"/>
      <c r="N32" s="110"/>
      <c r="O32" s="135"/>
      <c r="P32" s="134"/>
      <c r="Q32" s="134"/>
      <c r="R32" s="134"/>
      <c r="S32" s="134"/>
      <c r="T32" s="136"/>
      <c r="U32" s="136"/>
      <c r="V32" s="134"/>
      <c r="W32" s="134"/>
      <c r="X32" s="136"/>
      <c r="Y32" s="136"/>
    </row>
    <row r="33" spans="1:25" ht="15.75" customHeight="1">
      <c r="A33" s="246"/>
      <c r="B33" s="8"/>
      <c r="C33" s="52" t="s">
        <v>70</v>
      </c>
      <c r="D33" s="53"/>
      <c r="E33" s="98"/>
      <c r="F33" s="68">
        <v>201</v>
      </c>
      <c r="G33" s="68">
        <v>356.2</v>
      </c>
      <c r="H33" s="68">
        <v>18</v>
      </c>
      <c r="I33" s="68">
        <v>27</v>
      </c>
      <c r="J33" s="68">
        <v>1482</v>
      </c>
      <c r="K33" s="68">
        <v>1510.8</v>
      </c>
      <c r="L33" s="68"/>
      <c r="M33" s="137"/>
      <c r="N33" s="68"/>
      <c r="O33" s="117"/>
      <c r="P33" s="134"/>
      <c r="Q33" s="134"/>
      <c r="R33" s="134"/>
      <c r="S33" s="134"/>
      <c r="T33" s="136"/>
      <c r="U33" s="136"/>
      <c r="V33" s="134"/>
      <c r="W33" s="134"/>
      <c r="X33" s="136"/>
      <c r="Y33" s="136"/>
    </row>
    <row r="34" spans="1:25" ht="15.75" customHeight="1">
      <c r="A34" s="246"/>
      <c r="B34" s="8"/>
      <c r="C34" s="24"/>
      <c r="D34" s="30" t="s">
        <v>71</v>
      </c>
      <c r="E34" s="93"/>
      <c r="F34" s="70">
        <v>201</v>
      </c>
      <c r="G34" s="70">
        <v>352.4</v>
      </c>
      <c r="H34" s="70">
        <v>0</v>
      </c>
      <c r="I34" s="70">
        <v>0</v>
      </c>
      <c r="J34" s="70">
        <v>1437</v>
      </c>
      <c r="K34" s="70">
        <v>1448.2</v>
      </c>
      <c r="L34" s="70"/>
      <c r="M34" s="112"/>
      <c r="N34" s="70"/>
      <c r="O34" s="118"/>
      <c r="P34" s="134"/>
      <c r="Q34" s="134"/>
      <c r="R34" s="134"/>
      <c r="S34" s="134"/>
      <c r="T34" s="136"/>
      <c r="U34" s="136"/>
      <c r="V34" s="134"/>
      <c r="W34" s="134"/>
      <c r="X34" s="136"/>
      <c r="Y34" s="136"/>
    </row>
    <row r="35" spans="1:25" ht="15.75" customHeight="1">
      <c r="A35" s="246"/>
      <c r="B35" s="10"/>
      <c r="C35" s="62" t="s">
        <v>72</v>
      </c>
      <c r="D35" s="63"/>
      <c r="E35" s="99"/>
      <c r="F35" s="115">
        <v>27</v>
      </c>
      <c r="G35" s="138">
        <v>52.6</v>
      </c>
      <c r="H35" s="115">
        <v>18</v>
      </c>
      <c r="I35" s="138">
        <v>0</v>
      </c>
      <c r="J35" s="138">
        <v>214</v>
      </c>
      <c r="K35" s="138">
        <v>225.3</v>
      </c>
      <c r="L35" s="115"/>
      <c r="M35" s="116"/>
      <c r="N35" s="115"/>
      <c r="O35" s="125"/>
      <c r="P35" s="134"/>
      <c r="Q35" s="134"/>
      <c r="R35" s="134"/>
      <c r="S35" s="134"/>
      <c r="T35" s="136"/>
      <c r="U35" s="136"/>
      <c r="V35" s="134"/>
      <c r="W35" s="134"/>
      <c r="X35" s="136"/>
      <c r="Y35" s="136"/>
    </row>
    <row r="36" spans="1:25" ht="15.75" customHeight="1">
      <c r="A36" s="246"/>
      <c r="B36" s="50" t="s">
        <v>53</v>
      </c>
      <c r="C36" s="51"/>
      <c r="D36" s="51"/>
      <c r="E36" s="15" t="s">
        <v>42</v>
      </c>
      <c r="F36" s="65">
        <v>249</v>
      </c>
      <c r="G36" s="66">
        <v>298.6</v>
      </c>
      <c r="H36" s="66">
        <v>4</v>
      </c>
      <c r="I36" s="66">
        <v>20</v>
      </c>
      <c r="J36" s="66">
        <v>2028</v>
      </c>
      <c r="K36" s="227">
        <v>2127.5</v>
      </c>
      <c r="L36" s="66"/>
      <c r="M36" s="134"/>
      <c r="N36" s="66"/>
      <c r="O36" s="123"/>
      <c r="P36" s="134"/>
      <c r="Q36" s="134"/>
      <c r="R36" s="134"/>
      <c r="S36" s="134"/>
      <c r="T36" s="134"/>
      <c r="U36" s="134"/>
      <c r="V36" s="134"/>
      <c r="W36" s="134"/>
      <c r="X36" s="136"/>
      <c r="Y36" s="136"/>
    </row>
    <row r="37" spans="1:25" ht="15.75" customHeight="1">
      <c r="A37" s="246"/>
      <c r="B37" s="8"/>
      <c r="C37" s="30" t="s">
        <v>73</v>
      </c>
      <c r="D37" s="43"/>
      <c r="E37" s="93"/>
      <c r="F37" s="69">
        <v>191</v>
      </c>
      <c r="G37" s="70">
        <v>246.9</v>
      </c>
      <c r="H37" s="70">
        <v>0</v>
      </c>
      <c r="I37" s="70">
        <v>0</v>
      </c>
      <c r="J37" s="70">
        <v>1780</v>
      </c>
      <c r="K37" s="70">
        <v>1787.7</v>
      </c>
      <c r="L37" s="70"/>
      <c r="M37" s="112"/>
      <c r="N37" s="70"/>
      <c r="O37" s="118"/>
      <c r="P37" s="134"/>
      <c r="Q37" s="134"/>
      <c r="R37" s="134"/>
      <c r="S37" s="134"/>
      <c r="T37" s="134"/>
      <c r="U37" s="134"/>
      <c r="V37" s="134"/>
      <c r="W37" s="134"/>
      <c r="X37" s="136"/>
      <c r="Y37" s="136"/>
    </row>
    <row r="38" spans="1:25" ht="15.75" customHeight="1">
      <c r="A38" s="246"/>
      <c r="B38" s="10"/>
      <c r="C38" s="30" t="s">
        <v>74</v>
      </c>
      <c r="D38" s="43"/>
      <c r="E38" s="93"/>
      <c r="F38" s="69">
        <v>58</v>
      </c>
      <c r="G38" s="70">
        <v>65.8</v>
      </c>
      <c r="H38" s="70">
        <v>4</v>
      </c>
      <c r="I38" s="70">
        <v>6</v>
      </c>
      <c r="J38" s="70">
        <v>147</v>
      </c>
      <c r="K38" s="70">
        <v>166.6</v>
      </c>
      <c r="L38" s="70"/>
      <c r="M38" s="112"/>
      <c r="N38" s="70"/>
      <c r="O38" s="118"/>
      <c r="P38" s="134"/>
      <c r="Q38" s="134"/>
      <c r="R38" s="136"/>
      <c r="S38" s="136"/>
      <c r="T38" s="134"/>
      <c r="U38" s="134"/>
      <c r="V38" s="134"/>
      <c r="W38" s="134"/>
      <c r="X38" s="136"/>
      <c r="Y38" s="136"/>
    </row>
    <row r="39" spans="1:25" ht="15.75" customHeight="1">
      <c r="A39" s="247"/>
      <c r="B39" s="11" t="s">
        <v>75</v>
      </c>
      <c r="C39" s="12"/>
      <c r="D39" s="12"/>
      <c r="E39" s="97" t="s">
        <v>108</v>
      </c>
      <c r="F39" s="72">
        <f>F32-F36</f>
        <v>-21</v>
      </c>
      <c r="G39" s="73">
        <f>G32-G36</f>
        <v>110.09999999999997</v>
      </c>
      <c r="H39" s="72">
        <f aca="true" t="shared" si="5" ref="H39:O39">H32-H36</f>
        <v>14</v>
      </c>
      <c r="I39" s="73">
        <f t="shared" si="5"/>
        <v>7</v>
      </c>
      <c r="J39" s="72">
        <f t="shared" si="5"/>
        <v>-332</v>
      </c>
      <c r="K39" s="73">
        <f t="shared" si="5"/>
        <v>-391.4000000000001</v>
      </c>
      <c r="L39" s="72">
        <f t="shared" si="5"/>
        <v>0</v>
      </c>
      <c r="M39" s="126">
        <f t="shared" si="5"/>
        <v>0</v>
      </c>
      <c r="N39" s="72">
        <f t="shared" si="5"/>
        <v>0</v>
      </c>
      <c r="O39" s="126">
        <f t="shared" si="5"/>
        <v>0</v>
      </c>
      <c r="P39" s="134"/>
      <c r="Q39" s="134"/>
      <c r="R39" s="134"/>
      <c r="S39" s="134"/>
      <c r="T39" s="134"/>
      <c r="U39" s="134"/>
      <c r="V39" s="134"/>
      <c r="W39" s="134"/>
      <c r="X39" s="136"/>
      <c r="Y39" s="136"/>
    </row>
    <row r="40" spans="1:25" ht="15.75" customHeight="1">
      <c r="A40" s="245" t="s">
        <v>86</v>
      </c>
      <c r="B40" s="50" t="s">
        <v>76</v>
      </c>
      <c r="C40" s="51"/>
      <c r="D40" s="51"/>
      <c r="E40" s="15" t="s">
        <v>44</v>
      </c>
      <c r="F40" s="65">
        <v>1109</v>
      </c>
      <c r="G40" s="66">
        <v>309.4</v>
      </c>
      <c r="H40" s="66">
        <v>113</v>
      </c>
      <c r="I40" s="66">
        <v>53</v>
      </c>
      <c r="J40" s="66">
        <v>2190</v>
      </c>
      <c r="K40" s="66">
        <v>2157.1</v>
      </c>
      <c r="L40" s="66"/>
      <c r="M40" s="134"/>
      <c r="N40" s="66"/>
      <c r="O40" s="123"/>
      <c r="P40" s="134"/>
      <c r="Q40" s="134"/>
      <c r="R40" s="134"/>
      <c r="S40" s="134"/>
      <c r="T40" s="136"/>
      <c r="U40" s="136"/>
      <c r="V40" s="136"/>
      <c r="W40" s="136"/>
      <c r="X40" s="134"/>
      <c r="Y40" s="134"/>
    </row>
    <row r="41" spans="1:25" ht="15.75" customHeight="1">
      <c r="A41" s="248"/>
      <c r="B41" s="10"/>
      <c r="C41" s="30" t="s">
        <v>77</v>
      </c>
      <c r="D41" s="43"/>
      <c r="E41" s="93"/>
      <c r="F41" s="139">
        <v>840</v>
      </c>
      <c r="G41" s="70">
        <v>180.6</v>
      </c>
      <c r="H41" s="138">
        <v>106</v>
      </c>
      <c r="I41" s="70">
        <v>53</v>
      </c>
      <c r="J41" s="70">
        <v>435</v>
      </c>
      <c r="K41" s="70">
        <v>405.3</v>
      </c>
      <c r="L41" s="70"/>
      <c r="M41" s="112"/>
      <c r="N41" s="70"/>
      <c r="O41" s="118"/>
      <c r="P41" s="136"/>
      <c r="Q41" s="136"/>
      <c r="R41" s="136"/>
      <c r="S41" s="136"/>
      <c r="T41" s="136"/>
      <c r="U41" s="136"/>
      <c r="V41" s="136"/>
      <c r="W41" s="136"/>
      <c r="X41" s="134"/>
      <c r="Y41" s="134"/>
    </row>
    <row r="42" spans="1:25" ht="15.75" customHeight="1">
      <c r="A42" s="248"/>
      <c r="B42" s="50" t="s">
        <v>64</v>
      </c>
      <c r="C42" s="51"/>
      <c r="D42" s="51"/>
      <c r="E42" s="15" t="s">
        <v>45</v>
      </c>
      <c r="F42" s="65">
        <v>1088</v>
      </c>
      <c r="G42" s="66">
        <v>419.5</v>
      </c>
      <c r="H42" s="66">
        <v>127</v>
      </c>
      <c r="I42" s="66">
        <v>60</v>
      </c>
      <c r="J42" s="66">
        <v>2190</v>
      </c>
      <c r="K42" s="66">
        <v>2157.1</v>
      </c>
      <c r="L42" s="66"/>
      <c r="M42" s="134"/>
      <c r="N42" s="66"/>
      <c r="O42" s="123"/>
      <c r="P42" s="134"/>
      <c r="Q42" s="134"/>
      <c r="R42" s="134"/>
      <c r="S42" s="134"/>
      <c r="T42" s="136"/>
      <c r="U42" s="136"/>
      <c r="V42" s="134"/>
      <c r="W42" s="134"/>
      <c r="X42" s="134"/>
      <c r="Y42" s="134"/>
    </row>
    <row r="43" spans="1:25" ht="15.75" customHeight="1">
      <c r="A43" s="248"/>
      <c r="B43" s="10"/>
      <c r="C43" s="30" t="s">
        <v>78</v>
      </c>
      <c r="D43" s="43"/>
      <c r="E43" s="93"/>
      <c r="F43" s="69">
        <v>436</v>
      </c>
      <c r="G43" s="138">
        <v>421.3</v>
      </c>
      <c r="H43" s="70">
        <v>21</v>
      </c>
      <c r="I43" s="138">
        <v>7</v>
      </c>
      <c r="J43" s="138">
        <v>628</v>
      </c>
      <c r="K43" s="138">
        <v>646.3</v>
      </c>
      <c r="L43" s="70"/>
      <c r="M43" s="112"/>
      <c r="N43" s="70"/>
      <c r="O43" s="118"/>
      <c r="P43" s="134"/>
      <c r="Q43" s="134"/>
      <c r="R43" s="136"/>
      <c r="S43" s="134"/>
      <c r="T43" s="136"/>
      <c r="U43" s="136"/>
      <c r="V43" s="134"/>
      <c r="W43" s="134"/>
      <c r="X43" s="136"/>
      <c r="Y43" s="136"/>
    </row>
    <row r="44" spans="1:25" ht="15.75" customHeight="1">
      <c r="A44" s="249"/>
      <c r="B44" s="47" t="s">
        <v>75</v>
      </c>
      <c r="C44" s="31"/>
      <c r="D44" s="31"/>
      <c r="E44" s="97" t="s">
        <v>109</v>
      </c>
      <c r="F44" s="120">
        <f>F40-F42</f>
        <v>21</v>
      </c>
      <c r="G44" s="122">
        <f>G40-G42</f>
        <v>-110.10000000000002</v>
      </c>
      <c r="H44" s="120">
        <f aca="true" t="shared" si="6" ref="H44:O44">H40-H42</f>
        <v>-14</v>
      </c>
      <c r="I44" s="122">
        <f t="shared" si="6"/>
        <v>-7</v>
      </c>
      <c r="J44" s="120">
        <f t="shared" si="6"/>
        <v>0</v>
      </c>
      <c r="K44" s="122">
        <f t="shared" si="6"/>
        <v>0</v>
      </c>
      <c r="L44" s="120">
        <f t="shared" si="6"/>
        <v>0</v>
      </c>
      <c r="M44" s="121">
        <f t="shared" si="6"/>
        <v>0</v>
      </c>
      <c r="N44" s="120">
        <f t="shared" si="6"/>
        <v>0</v>
      </c>
      <c r="O44" s="121">
        <f t="shared" si="6"/>
        <v>0</v>
      </c>
      <c r="P44" s="136"/>
      <c r="Q44" s="136"/>
      <c r="R44" s="134"/>
      <c r="S44" s="134"/>
      <c r="T44" s="136"/>
      <c r="U44" s="136"/>
      <c r="V44" s="134"/>
      <c r="W44" s="134"/>
      <c r="X44" s="134"/>
      <c r="Y44" s="134"/>
    </row>
    <row r="45" spans="1:25" ht="15.75" customHeight="1">
      <c r="A45" s="252" t="s">
        <v>87</v>
      </c>
      <c r="B45" s="25" t="s">
        <v>79</v>
      </c>
      <c r="C45" s="20"/>
      <c r="D45" s="20"/>
      <c r="E45" s="96" t="s">
        <v>110</v>
      </c>
      <c r="F45" s="140">
        <f>F39+F44</f>
        <v>0</v>
      </c>
      <c r="G45" s="212">
        <f>G39+G44</f>
        <v>0</v>
      </c>
      <c r="H45" s="140">
        <f aca="true" t="shared" si="7" ref="H45:O45">H39+H44</f>
        <v>0</v>
      </c>
      <c r="I45" s="212">
        <f t="shared" si="7"/>
        <v>0</v>
      </c>
      <c r="J45" s="140">
        <f t="shared" si="7"/>
        <v>-332</v>
      </c>
      <c r="K45" s="212">
        <f t="shared" si="7"/>
        <v>-391.4000000000001</v>
      </c>
      <c r="L45" s="140">
        <f t="shared" si="7"/>
        <v>0</v>
      </c>
      <c r="M45" s="141">
        <f t="shared" si="7"/>
        <v>0</v>
      </c>
      <c r="N45" s="140">
        <f t="shared" si="7"/>
        <v>0</v>
      </c>
      <c r="O45" s="141">
        <f t="shared" si="7"/>
        <v>0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1:25" ht="15.75" customHeight="1">
      <c r="A46" s="253"/>
      <c r="B46" s="44" t="s">
        <v>80</v>
      </c>
      <c r="C46" s="43"/>
      <c r="D46" s="43"/>
      <c r="E46" s="43"/>
      <c r="F46" s="139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70"/>
      <c r="M46" s="112"/>
      <c r="N46" s="138"/>
      <c r="O46" s="119"/>
      <c r="P46" s="136"/>
      <c r="Q46" s="136"/>
      <c r="R46" s="136"/>
      <c r="S46" s="136"/>
      <c r="T46" s="136"/>
      <c r="U46" s="136"/>
      <c r="V46" s="136"/>
      <c r="W46" s="136"/>
      <c r="X46" s="136"/>
      <c r="Y46" s="136"/>
    </row>
    <row r="47" spans="1:25" ht="15.75" customHeight="1">
      <c r="A47" s="253"/>
      <c r="B47" s="44" t="s">
        <v>81</v>
      </c>
      <c r="C47" s="43"/>
      <c r="D47" s="43"/>
      <c r="E47" s="43"/>
      <c r="F47" s="69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/>
      <c r="M47" s="112"/>
      <c r="N47" s="70"/>
      <c r="O47" s="118"/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ht="15.75" customHeight="1">
      <c r="A48" s="254"/>
      <c r="B48" s="47" t="s">
        <v>82</v>
      </c>
      <c r="C48" s="31"/>
      <c r="D48" s="31"/>
      <c r="E48" s="31"/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/>
      <c r="M48" s="142"/>
      <c r="N48" s="73"/>
      <c r="O48" s="126"/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3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2" sqref="F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1" t="str">
        <f>'1.普通会計予算'!E1</f>
        <v>島根県</v>
      </c>
      <c r="F1" s="1"/>
    </row>
    <row r="3" ht="14.25">
      <c r="A3" s="27" t="s">
        <v>112</v>
      </c>
    </row>
    <row r="5" spans="1:5" ht="13.5">
      <c r="A5" s="58" t="s">
        <v>240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241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31" t="s">
        <v>88</v>
      </c>
      <c r="B9" s="231" t="s">
        <v>90</v>
      </c>
      <c r="C9" s="55" t="s">
        <v>4</v>
      </c>
      <c r="D9" s="56"/>
      <c r="E9" s="56"/>
      <c r="F9" s="65">
        <v>68429</v>
      </c>
      <c r="G9" s="74">
        <f>F9/$F$27*100</f>
        <v>12.75501549897761</v>
      </c>
      <c r="H9" s="65">
        <v>63794</v>
      </c>
      <c r="I9" s="79">
        <f aca="true" t="shared" si="0" ref="I9:I45">(F9/H9-1)*100</f>
        <v>7.2655735649120645</v>
      </c>
    </row>
    <row r="10" spans="1:9" ht="18" customHeight="1">
      <c r="A10" s="232"/>
      <c r="B10" s="232"/>
      <c r="C10" s="7"/>
      <c r="D10" s="52" t="s">
        <v>23</v>
      </c>
      <c r="E10" s="53"/>
      <c r="F10" s="67">
        <v>23612</v>
      </c>
      <c r="G10" s="75">
        <f aca="true" t="shared" si="1" ref="G10:G27">F10/$F$27*100</f>
        <v>4.4012250063841245</v>
      </c>
      <c r="H10" s="67">
        <v>22568</v>
      </c>
      <c r="I10" s="80">
        <f t="shared" si="0"/>
        <v>4.6260191421481744</v>
      </c>
    </row>
    <row r="11" spans="1:9" ht="18" customHeight="1">
      <c r="A11" s="232"/>
      <c r="B11" s="232"/>
      <c r="C11" s="7"/>
      <c r="D11" s="16"/>
      <c r="E11" s="23" t="s">
        <v>24</v>
      </c>
      <c r="F11" s="69">
        <v>18267</v>
      </c>
      <c r="G11" s="76">
        <f t="shared" si="1"/>
        <v>3.404928730798696</v>
      </c>
      <c r="H11" s="69">
        <v>18177</v>
      </c>
      <c r="I11" s="81">
        <f t="shared" si="0"/>
        <v>0.4951312097705829</v>
      </c>
    </row>
    <row r="12" spans="1:9" ht="18" customHeight="1">
      <c r="A12" s="232"/>
      <c r="B12" s="232"/>
      <c r="C12" s="7"/>
      <c r="D12" s="16"/>
      <c r="E12" s="23" t="s">
        <v>25</v>
      </c>
      <c r="F12" s="69">
        <v>2345</v>
      </c>
      <c r="G12" s="76">
        <f t="shared" si="1"/>
        <v>0.4371028561735885</v>
      </c>
      <c r="H12" s="69">
        <v>1798</v>
      </c>
      <c r="I12" s="81">
        <f t="shared" si="0"/>
        <v>30.422691879866527</v>
      </c>
    </row>
    <row r="13" spans="1:9" ht="18" customHeight="1">
      <c r="A13" s="232"/>
      <c r="B13" s="232"/>
      <c r="C13" s="7"/>
      <c r="D13" s="33"/>
      <c r="E13" s="23" t="s">
        <v>26</v>
      </c>
      <c r="F13" s="69">
        <v>406</v>
      </c>
      <c r="G13" s="76">
        <f t="shared" si="1"/>
        <v>0.07567750942706906</v>
      </c>
      <c r="H13" s="69">
        <v>406</v>
      </c>
      <c r="I13" s="81">
        <f t="shared" si="0"/>
        <v>0</v>
      </c>
    </row>
    <row r="14" spans="1:9" ht="18" customHeight="1">
      <c r="A14" s="232"/>
      <c r="B14" s="232"/>
      <c r="C14" s="7"/>
      <c r="D14" s="61" t="s">
        <v>27</v>
      </c>
      <c r="E14" s="51"/>
      <c r="F14" s="65">
        <v>12577</v>
      </c>
      <c r="G14" s="74">
        <f t="shared" si="1"/>
        <v>2.3443252119809053</v>
      </c>
      <c r="H14" s="65">
        <v>10856</v>
      </c>
      <c r="I14" s="82">
        <f t="shared" si="0"/>
        <v>15.85298452468682</v>
      </c>
    </row>
    <row r="15" spans="1:9" ht="18" customHeight="1">
      <c r="A15" s="232"/>
      <c r="B15" s="232"/>
      <c r="C15" s="7"/>
      <c r="D15" s="16"/>
      <c r="E15" s="23" t="s">
        <v>28</v>
      </c>
      <c r="F15" s="69">
        <v>602</v>
      </c>
      <c r="G15" s="76">
        <f t="shared" si="1"/>
        <v>0.1122114794953093</v>
      </c>
      <c r="H15" s="69">
        <v>572</v>
      </c>
      <c r="I15" s="81">
        <f t="shared" si="0"/>
        <v>5.24475524475525</v>
      </c>
    </row>
    <row r="16" spans="1:9" ht="18" customHeight="1">
      <c r="A16" s="232"/>
      <c r="B16" s="232"/>
      <c r="C16" s="7"/>
      <c r="D16" s="16"/>
      <c r="E16" s="29" t="s">
        <v>29</v>
      </c>
      <c r="F16" s="67">
        <v>11975</v>
      </c>
      <c r="G16" s="75">
        <f t="shared" si="1"/>
        <v>2.2321137324855957</v>
      </c>
      <c r="H16" s="67">
        <v>10284</v>
      </c>
      <c r="I16" s="80">
        <f t="shared" si="0"/>
        <v>16.443018280824575</v>
      </c>
    </row>
    <row r="17" spans="1:9" ht="18" customHeight="1">
      <c r="A17" s="232"/>
      <c r="B17" s="232"/>
      <c r="C17" s="7"/>
      <c r="D17" s="236" t="s">
        <v>30</v>
      </c>
      <c r="E17" s="271"/>
      <c r="F17" s="67">
        <v>7851</v>
      </c>
      <c r="G17" s="75">
        <f t="shared" si="1"/>
        <v>1.4634091786007863</v>
      </c>
      <c r="H17" s="67">
        <v>6768</v>
      </c>
      <c r="I17" s="80">
        <f t="shared" si="0"/>
        <v>16.001773049645386</v>
      </c>
    </row>
    <row r="18" spans="1:9" ht="18" customHeight="1">
      <c r="A18" s="232"/>
      <c r="B18" s="232"/>
      <c r="C18" s="7"/>
      <c r="D18" s="236" t="s">
        <v>94</v>
      </c>
      <c r="E18" s="237"/>
      <c r="F18" s="69">
        <v>966</v>
      </c>
      <c r="G18" s="76">
        <f t="shared" si="1"/>
        <v>0.1800602810506126</v>
      </c>
      <c r="H18" s="69">
        <v>1113</v>
      </c>
      <c r="I18" s="81">
        <f t="shared" si="0"/>
        <v>-13.207547169811317</v>
      </c>
    </row>
    <row r="19" spans="1:9" ht="18" customHeight="1">
      <c r="A19" s="232"/>
      <c r="B19" s="232"/>
      <c r="C19" s="10"/>
      <c r="D19" s="236" t="s">
        <v>95</v>
      </c>
      <c r="E19" s="237"/>
      <c r="F19" s="69">
        <v>0</v>
      </c>
      <c r="G19" s="76">
        <f t="shared" si="1"/>
        <v>0</v>
      </c>
      <c r="H19" s="69">
        <v>0</v>
      </c>
      <c r="I19" s="81" t="e">
        <f t="shared" si="0"/>
        <v>#DIV/0!</v>
      </c>
    </row>
    <row r="20" spans="1:9" ht="18" customHeight="1">
      <c r="A20" s="232"/>
      <c r="B20" s="232"/>
      <c r="C20" s="44" t="s">
        <v>5</v>
      </c>
      <c r="D20" s="43"/>
      <c r="E20" s="43"/>
      <c r="F20" s="69">
        <v>15480</v>
      </c>
      <c r="G20" s="76">
        <f t="shared" si="1"/>
        <v>2.885438044165096</v>
      </c>
      <c r="H20" s="69">
        <v>13463</v>
      </c>
      <c r="I20" s="81">
        <f t="shared" si="0"/>
        <v>14.98180197578549</v>
      </c>
    </row>
    <row r="21" spans="1:9" ht="18" customHeight="1">
      <c r="A21" s="232"/>
      <c r="B21" s="232"/>
      <c r="C21" s="44" t="s">
        <v>6</v>
      </c>
      <c r="D21" s="43"/>
      <c r="E21" s="43"/>
      <c r="F21" s="69">
        <v>185198</v>
      </c>
      <c r="G21" s="76">
        <f t="shared" si="1"/>
        <v>34.52050096274467</v>
      </c>
      <c r="H21" s="69">
        <v>184091</v>
      </c>
      <c r="I21" s="81">
        <f t="shared" si="0"/>
        <v>0.6013330363787484</v>
      </c>
    </row>
    <row r="22" spans="1:9" ht="18" customHeight="1">
      <c r="A22" s="232"/>
      <c r="B22" s="232"/>
      <c r="C22" s="44" t="s">
        <v>31</v>
      </c>
      <c r="D22" s="43"/>
      <c r="E22" s="43"/>
      <c r="F22" s="69">
        <v>4427</v>
      </c>
      <c r="G22" s="76">
        <f t="shared" si="1"/>
        <v>0.8251830892454057</v>
      </c>
      <c r="H22" s="69">
        <v>3847</v>
      </c>
      <c r="I22" s="81">
        <f t="shared" si="0"/>
        <v>15.076683129711466</v>
      </c>
    </row>
    <row r="23" spans="1:9" ht="18" customHeight="1">
      <c r="A23" s="232"/>
      <c r="B23" s="232"/>
      <c r="C23" s="44" t="s">
        <v>7</v>
      </c>
      <c r="D23" s="43"/>
      <c r="E23" s="43"/>
      <c r="F23" s="69">
        <v>84487</v>
      </c>
      <c r="G23" s="76">
        <f t="shared" si="1"/>
        <v>15.748191475282718</v>
      </c>
      <c r="H23" s="69">
        <v>89491</v>
      </c>
      <c r="I23" s="81">
        <f t="shared" si="0"/>
        <v>-5.59162373869998</v>
      </c>
    </row>
    <row r="24" spans="1:9" ht="18" customHeight="1">
      <c r="A24" s="232"/>
      <c r="B24" s="232"/>
      <c r="C24" s="44" t="s">
        <v>32</v>
      </c>
      <c r="D24" s="43"/>
      <c r="E24" s="43"/>
      <c r="F24" s="69">
        <v>2242</v>
      </c>
      <c r="G24" s="76">
        <f t="shared" si="1"/>
        <v>0.4179038821071153</v>
      </c>
      <c r="H24" s="69">
        <v>2139</v>
      </c>
      <c r="I24" s="81">
        <f t="shared" si="0"/>
        <v>4.8153342683497025</v>
      </c>
    </row>
    <row r="25" spans="1:9" ht="18" customHeight="1">
      <c r="A25" s="232"/>
      <c r="B25" s="232"/>
      <c r="C25" s="44" t="s">
        <v>8</v>
      </c>
      <c r="D25" s="43"/>
      <c r="E25" s="43"/>
      <c r="F25" s="69">
        <v>70848</v>
      </c>
      <c r="G25" s="76">
        <f t="shared" si="1"/>
        <v>13.205911792830022</v>
      </c>
      <c r="H25" s="69">
        <v>80187</v>
      </c>
      <c r="I25" s="81">
        <f t="shared" si="0"/>
        <v>-11.646526244902544</v>
      </c>
    </row>
    <row r="26" spans="1:9" ht="18" customHeight="1">
      <c r="A26" s="232"/>
      <c r="B26" s="232"/>
      <c r="C26" s="45" t="s">
        <v>9</v>
      </c>
      <c r="D26" s="46"/>
      <c r="E26" s="46"/>
      <c r="F26" s="71">
        <f>536487-431111</f>
        <v>105376</v>
      </c>
      <c r="G26" s="77">
        <f t="shared" si="1"/>
        <v>19.641855254647364</v>
      </c>
      <c r="H26" s="71">
        <f>542667-SUM(H20:H25,H9)</f>
        <v>105655</v>
      </c>
      <c r="I26" s="83">
        <f t="shared" si="0"/>
        <v>-0.264067010553215</v>
      </c>
    </row>
    <row r="27" spans="1:9" ht="18" customHeight="1">
      <c r="A27" s="232"/>
      <c r="B27" s="233"/>
      <c r="C27" s="47" t="s">
        <v>10</v>
      </c>
      <c r="D27" s="31"/>
      <c r="E27" s="31"/>
      <c r="F27" s="72">
        <f>SUM(F9,F20:F26)</f>
        <v>536487</v>
      </c>
      <c r="G27" s="78">
        <f t="shared" si="1"/>
        <v>100</v>
      </c>
      <c r="H27" s="72">
        <f>SUM(H9,H20:H26)</f>
        <v>542667</v>
      </c>
      <c r="I27" s="84">
        <f t="shared" si="0"/>
        <v>-1.1388199392997955</v>
      </c>
    </row>
    <row r="28" spans="1:9" ht="18" customHeight="1">
      <c r="A28" s="232"/>
      <c r="B28" s="231" t="s">
        <v>89</v>
      </c>
      <c r="C28" s="55" t="s">
        <v>11</v>
      </c>
      <c r="D28" s="56"/>
      <c r="E28" s="56"/>
      <c r="F28" s="65">
        <f>SUM(F29:F31)</f>
        <v>223299</v>
      </c>
      <c r="G28" s="74">
        <f aca="true" t="shared" si="2" ref="G28:G45">F28/$F$45*100</f>
        <v>43.06144527430823</v>
      </c>
      <c r="H28" s="66">
        <f>SUM(H29:H31)</f>
        <v>219336</v>
      </c>
      <c r="I28" s="85">
        <f t="shared" si="0"/>
        <v>1.8068169383958832</v>
      </c>
    </row>
    <row r="29" spans="1:9" ht="18" customHeight="1">
      <c r="A29" s="232"/>
      <c r="B29" s="232"/>
      <c r="C29" s="7"/>
      <c r="D29" s="30" t="s">
        <v>12</v>
      </c>
      <c r="E29" s="43"/>
      <c r="F29" s="69">
        <v>118236</v>
      </c>
      <c r="G29" s="76">
        <f t="shared" si="2"/>
        <v>22.800877045813493</v>
      </c>
      <c r="H29" s="69">
        <v>114182</v>
      </c>
      <c r="I29" s="86">
        <f t="shared" si="0"/>
        <v>3.5504720533884537</v>
      </c>
    </row>
    <row r="30" spans="1:9" ht="18" customHeight="1">
      <c r="A30" s="232"/>
      <c r="B30" s="232"/>
      <c r="C30" s="7"/>
      <c r="D30" s="30" t="s">
        <v>33</v>
      </c>
      <c r="E30" s="43"/>
      <c r="F30" s="69">
        <v>10422</v>
      </c>
      <c r="G30" s="76">
        <f t="shared" si="2"/>
        <v>2.0098002348816624</v>
      </c>
      <c r="H30" s="69">
        <v>10107</v>
      </c>
      <c r="I30" s="86">
        <f t="shared" si="0"/>
        <v>3.116651825467498</v>
      </c>
    </row>
    <row r="31" spans="1:9" ht="18" customHeight="1">
      <c r="A31" s="232"/>
      <c r="B31" s="232"/>
      <c r="C31" s="19"/>
      <c r="D31" s="30" t="s">
        <v>13</v>
      </c>
      <c r="E31" s="43"/>
      <c r="F31" s="69">
        <v>94641</v>
      </c>
      <c r="G31" s="76">
        <f t="shared" si="2"/>
        <v>18.25076799361307</v>
      </c>
      <c r="H31" s="69">
        <v>95047</v>
      </c>
      <c r="I31" s="86">
        <f t="shared" si="0"/>
        <v>-0.4271570907024902</v>
      </c>
    </row>
    <row r="32" spans="1:9" ht="18" customHeight="1">
      <c r="A32" s="232"/>
      <c r="B32" s="232"/>
      <c r="C32" s="50" t="s">
        <v>14</v>
      </c>
      <c r="D32" s="51"/>
      <c r="E32" s="51"/>
      <c r="F32" s="65">
        <f>SUM(F33:F38)</f>
        <v>167447</v>
      </c>
      <c r="G32" s="74">
        <f t="shared" si="2"/>
        <v>32.29082900884953</v>
      </c>
      <c r="H32" s="65">
        <f>523610-SUM(H39,H28)</f>
        <v>178607</v>
      </c>
      <c r="I32" s="85">
        <f t="shared" si="0"/>
        <v>-6.248355327618738</v>
      </c>
    </row>
    <row r="33" spans="1:9" ht="18" customHeight="1">
      <c r="A33" s="232"/>
      <c r="B33" s="232"/>
      <c r="C33" s="7"/>
      <c r="D33" s="30" t="s">
        <v>15</v>
      </c>
      <c r="E33" s="43"/>
      <c r="F33" s="69">
        <v>18273</v>
      </c>
      <c r="G33" s="76">
        <f t="shared" si="2"/>
        <v>3.523803463058205</v>
      </c>
      <c r="H33" s="69">
        <v>18309</v>
      </c>
      <c r="I33" s="86">
        <f t="shared" si="0"/>
        <v>-0.19662461084712923</v>
      </c>
    </row>
    <row r="34" spans="1:9" ht="18" customHeight="1">
      <c r="A34" s="232"/>
      <c r="B34" s="232"/>
      <c r="C34" s="7"/>
      <c r="D34" s="30" t="s">
        <v>34</v>
      </c>
      <c r="E34" s="43"/>
      <c r="F34" s="69">
        <v>9264</v>
      </c>
      <c r="G34" s="76">
        <f t="shared" si="2"/>
        <v>1.786489097672589</v>
      </c>
      <c r="H34" s="69">
        <v>9888</v>
      </c>
      <c r="I34" s="86">
        <f t="shared" si="0"/>
        <v>-6.310679611650483</v>
      </c>
    </row>
    <row r="35" spans="1:9" ht="18" customHeight="1">
      <c r="A35" s="232"/>
      <c r="B35" s="232"/>
      <c r="C35" s="7"/>
      <c r="D35" s="30" t="s">
        <v>35</v>
      </c>
      <c r="E35" s="43"/>
      <c r="F35" s="69">
        <v>76527</v>
      </c>
      <c r="G35" s="76">
        <f t="shared" si="2"/>
        <v>14.757626422451448</v>
      </c>
      <c r="H35" s="69">
        <v>72984</v>
      </c>
      <c r="I35" s="86">
        <f t="shared" si="0"/>
        <v>4.854488655047673</v>
      </c>
    </row>
    <row r="36" spans="1:9" ht="18" customHeight="1">
      <c r="A36" s="232"/>
      <c r="B36" s="232"/>
      <c r="C36" s="7"/>
      <c r="D36" s="30" t="s">
        <v>36</v>
      </c>
      <c r="E36" s="43"/>
      <c r="F36" s="69">
        <v>844</v>
      </c>
      <c r="G36" s="76">
        <f t="shared" si="2"/>
        <v>0.16275872176550787</v>
      </c>
      <c r="H36" s="69">
        <v>982</v>
      </c>
      <c r="I36" s="86">
        <f t="shared" si="0"/>
        <v>-14.052953156822811</v>
      </c>
    </row>
    <row r="37" spans="1:9" ht="18" customHeight="1">
      <c r="A37" s="232"/>
      <c r="B37" s="232"/>
      <c r="C37" s="7"/>
      <c r="D37" s="30" t="s">
        <v>16</v>
      </c>
      <c r="E37" s="43"/>
      <c r="F37" s="69">
        <v>3788</v>
      </c>
      <c r="G37" s="76">
        <f t="shared" si="2"/>
        <v>0.7304858270707866</v>
      </c>
      <c r="H37" s="69">
        <v>11700</v>
      </c>
      <c r="I37" s="86">
        <f t="shared" si="0"/>
        <v>-67.62393162393163</v>
      </c>
    </row>
    <row r="38" spans="1:9" ht="18" customHeight="1">
      <c r="A38" s="232"/>
      <c r="B38" s="232"/>
      <c r="C38" s="19"/>
      <c r="D38" s="30" t="s">
        <v>37</v>
      </c>
      <c r="E38" s="43"/>
      <c r="F38" s="69">
        <f>12+58739</f>
        <v>58751</v>
      </c>
      <c r="G38" s="76">
        <f t="shared" si="2"/>
        <v>11.329665476830987</v>
      </c>
      <c r="H38" s="69">
        <v>64743</v>
      </c>
      <c r="I38" s="86">
        <f t="shared" si="0"/>
        <v>-9.255054600497347</v>
      </c>
    </row>
    <row r="39" spans="1:9" ht="18" customHeight="1">
      <c r="A39" s="232"/>
      <c r="B39" s="232"/>
      <c r="C39" s="50" t="s">
        <v>17</v>
      </c>
      <c r="D39" s="51"/>
      <c r="E39" s="51"/>
      <c r="F39" s="65">
        <f>F40+F43+F44</f>
        <v>127813</v>
      </c>
      <c r="G39" s="74">
        <f t="shared" si="2"/>
        <v>24.64772571684225</v>
      </c>
      <c r="H39" s="66">
        <f>H40+H43+H44</f>
        <v>125667</v>
      </c>
      <c r="I39" s="85">
        <f t="shared" si="0"/>
        <v>1.707687778016509</v>
      </c>
    </row>
    <row r="40" spans="1:9" ht="18" customHeight="1">
      <c r="A40" s="232"/>
      <c r="B40" s="232"/>
      <c r="C40" s="7"/>
      <c r="D40" s="52" t="s">
        <v>18</v>
      </c>
      <c r="E40" s="53"/>
      <c r="F40" s="67">
        <v>119037</v>
      </c>
      <c r="G40" s="75">
        <f t="shared" si="2"/>
        <v>22.955343557820807</v>
      </c>
      <c r="H40" s="67">
        <v>122153</v>
      </c>
      <c r="I40" s="87">
        <f t="shared" si="0"/>
        <v>-2.550899282047925</v>
      </c>
    </row>
    <row r="41" spans="1:9" ht="18" customHeight="1">
      <c r="A41" s="232"/>
      <c r="B41" s="232"/>
      <c r="C41" s="7"/>
      <c r="D41" s="16"/>
      <c r="E41" s="103" t="s">
        <v>92</v>
      </c>
      <c r="F41" s="69">
        <f>76187+6759</f>
        <v>82946</v>
      </c>
      <c r="G41" s="76">
        <f t="shared" si="2"/>
        <v>15.995479781471348</v>
      </c>
      <c r="H41" s="69">
        <v>86390</v>
      </c>
      <c r="I41" s="88">
        <f t="shared" si="0"/>
        <v>-3.9865725199675905</v>
      </c>
    </row>
    <row r="42" spans="1:9" ht="18" customHeight="1">
      <c r="A42" s="232"/>
      <c r="B42" s="232"/>
      <c r="C42" s="7"/>
      <c r="D42" s="33"/>
      <c r="E42" s="32" t="s">
        <v>38</v>
      </c>
      <c r="F42" s="69">
        <v>36091</v>
      </c>
      <c r="G42" s="76">
        <f t="shared" si="2"/>
        <v>6.959863776349461</v>
      </c>
      <c r="H42" s="69">
        <v>34875</v>
      </c>
      <c r="I42" s="88">
        <f t="shared" si="0"/>
        <v>3.4867383512544814</v>
      </c>
    </row>
    <row r="43" spans="1:9" ht="18" customHeight="1">
      <c r="A43" s="232"/>
      <c r="B43" s="232"/>
      <c r="C43" s="7"/>
      <c r="D43" s="30" t="s">
        <v>39</v>
      </c>
      <c r="E43" s="54"/>
      <c r="F43" s="69">
        <v>8776</v>
      </c>
      <c r="G43" s="76">
        <f t="shared" si="2"/>
        <v>1.692382159021442</v>
      </c>
      <c r="H43" s="69">
        <v>3514</v>
      </c>
      <c r="I43" s="144">
        <f t="shared" si="0"/>
        <v>149.74388161639158</v>
      </c>
    </row>
    <row r="44" spans="1:9" ht="18" customHeight="1">
      <c r="A44" s="232"/>
      <c r="B44" s="232"/>
      <c r="C44" s="11"/>
      <c r="D44" s="48" t="s">
        <v>40</v>
      </c>
      <c r="E44" s="49"/>
      <c r="F44" s="72">
        <v>0</v>
      </c>
      <c r="G44" s="78">
        <f t="shared" si="2"/>
        <v>0</v>
      </c>
      <c r="H44" s="72">
        <v>0</v>
      </c>
      <c r="I44" s="83" t="e">
        <f t="shared" si="0"/>
        <v>#DIV/0!</v>
      </c>
    </row>
    <row r="45" spans="1:9" ht="18" customHeight="1">
      <c r="A45" s="233"/>
      <c r="B45" s="233"/>
      <c r="C45" s="11" t="s">
        <v>19</v>
      </c>
      <c r="D45" s="12"/>
      <c r="E45" s="12"/>
      <c r="F45" s="73">
        <f>SUM(F28,F32,F39)</f>
        <v>518559</v>
      </c>
      <c r="G45" s="78">
        <f t="shared" si="2"/>
        <v>100</v>
      </c>
      <c r="H45" s="73">
        <f>SUM(H28,H32,H39)</f>
        <v>523610</v>
      </c>
      <c r="I45" s="145">
        <f t="shared" si="0"/>
        <v>-0.9646492618551994</v>
      </c>
    </row>
    <row r="46" ht="13.5">
      <c r="A46" s="104" t="s">
        <v>20</v>
      </c>
    </row>
    <row r="47" ht="13.5">
      <c r="A47" s="10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C2" sqref="C2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46" t="s">
        <v>0</v>
      </c>
      <c r="B1" s="146"/>
      <c r="C1" s="101" t="str">
        <f>'1.普通会計予算'!E1</f>
        <v>島根県</v>
      </c>
      <c r="D1" s="147"/>
      <c r="E1" s="147"/>
    </row>
    <row r="4" ht="13.5">
      <c r="A4" s="148" t="s">
        <v>114</v>
      </c>
    </row>
    <row r="5" ht="13.5">
      <c r="I5" s="14" t="s">
        <v>115</v>
      </c>
    </row>
    <row r="6" spans="1:9" s="153" customFormat="1" ht="29.25" customHeight="1">
      <c r="A6" s="149" t="s">
        <v>116</v>
      </c>
      <c r="B6" s="150"/>
      <c r="C6" s="150"/>
      <c r="D6" s="151"/>
      <c r="E6" s="152" t="s">
        <v>233</v>
      </c>
      <c r="F6" s="152" t="s">
        <v>234</v>
      </c>
      <c r="G6" s="152" t="s">
        <v>235</v>
      </c>
      <c r="H6" s="152" t="s">
        <v>236</v>
      </c>
      <c r="I6" s="152" t="s">
        <v>242</v>
      </c>
    </row>
    <row r="7" spans="1:9" ht="27" customHeight="1">
      <c r="A7" s="272" t="s">
        <v>117</v>
      </c>
      <c r="B7" s="55" t="s">
        <v>118</v>
      </c>
      <c r="C7" s="56"/>
      <c r="D7" s="92" t="s">
        <v>119</v>
      </c>
      <c r="E7" s="278">
        <v>566854</v>
      </c>
      <c r="F7" s="154">
        <v>551693</v>
      </c>
      <c r="G7" s="154">
        <v>539911</v>
      </c>
      <c r="H7" s="154">
        <v>542667</v>
      </c>
      <c r="I7" s="154">
        <v>536486.89</v>
      </c>
    </row>
    <row r="8" spans="1:9" ht="27" customHeight="1">
      <c r="A8" s="232"/>
      <c r="B8" s="9"/>
      <c r="C8" s="30" t="s">
        <v>120</v>
      </c>
      <c r="D8" s="90" t="s">
        <v>42</v>
      </c>
      <c r="E8" s="279">
        <v>250425</v>
      </c>
      <c r="F8" s="155">
        <v>259309</v>
      </c>
      <c r="G8" s="155">
        <v>260024</v>
      </c>
      <c r="H8" s="155">
        <v>261749</v>
      </c>
      <c r="I8" s="155">
        <v>269471.254</v>
      </c>
    </row>
    <row r="9" spans="1:9" ht="27" customHeight="1">
      <c r="A9" s="232"/>
      <c r="B9" s="44" t="s">
        <v>121</v>
      </c>
      <c r="C9" s="43"/>
      <c r="D9" s="93"/>
      <c r="E9" s="280">
        <v>547088</v>
      </c>
      <c r="F9" s="157">
        <v>535568</v>
      </c>
      <c r="G9" s="157">
        <v>525197</v>
      </c>
      <c r="H9" s="157">
        <v>523610</v>
      </c>
      <c r="I9" s="157">
        <v>518558.603</v>
      </c>
    </row>
    <row r="10" spans="1:9" ht="27" customHeight="1">
      <c r="A10" s="232"/>
      <c r="B10" s="44" t="s">
        <v>122</v>
      </c>
      <c r="C10" s="43"/>
      <c r="D10" s="93"/>
      <c r="E10" s="280">
        <v>19766</v>
      </c>
      <c r="F10" s="157">
        <v>16125</v>
      </c>
      <c r="G10" s="157">
        <f>G7-G9</f>
        <v>14714</v>
      </c>
      <c r="H10" s="157">
        <f>H7-H9</f>
        <v>19057</v>
      </c>
      <c r="I10" s="157">
        <f>I7-I9</f>
        <v>17928.28700000001</v>
      </c>
    </row>
    <row r="11" spans="1:9" ht="27" customHeight="1">
      <c r="A11" s="232"/>
      <c r="B11" s="44" t="s">
        <v>123</v>
      </c>
      <c r="C11" s="43"/>
      <c r="D11" s="93"/>
      <c r="E11" s="280">
        <v>15443</v>
      </c>
      <c r="F11" s="157">
        <v>10802</v>
      </c>
      <c r="G11" s="157">
        <v>9941</v>
      </c>
      <c r="H11" s="157">
        <v>13773</v>
      </c>
      <c r="I11" s="157">
        <v>12888.377</v>
      </c>
    </row>
    <row r="12" spans="1:9" ht="27" customHeight="1">
      <c r="A12" s="232"/>
      <c r="B12" s="44" t="s">
        <v>124</v>
      </c>
      <c r="C12" s="43"/>
      <c r="D12" s="93"/>
      <c r="E12" s="280">
        <v>4323</v>
      </c>
      <c r="F12" s="157">
        <v>5323</v>
      </c>
      <c r="G12" s="157">
        <f>G10-G11</f>
        <v>4773</v>
      </c>
      <c r="H12" s="157">
        <f>H10-H11</f>
        <v>5284</v>
      </c>
      <c r="I12" s="157">
        <f>I10-I11</f>
        <v>5039.910000000011</v>
      </c>
    </row>
    <row r="13" spans="1:9" ht="27" customHeight="1">
      <c r="A13" s="232"/>
      <c r="B13" s="44" t="s">
        <v>125</v>
      </c>
      <c r="C13" s="43"/>
      <c r="D13" s="98"/>
      <c r="E13" s="281">
        <v>954</v>
      </c>
      <c r="F13" s="158">
        <v>999</v>
      </c>
      <c r="G13" s="158">
        <v>-550</v>
      </c>
      <c r="H13" s="158">
        <f>H12-G12</f>
        <v>511</v>
      </c>
      <c r="I13" s="158">
        <f>I12-H12</f>
        <v>-244.08999999998923</v>
      </c>
    </row>
    <row r="14" spans="1:9" ht="27" customHeight="1">
      <c r="A14" s="232"/>
      <c r="B14" s="100" t="s">
        <v>126</v>
      </c>
      <c r="C14" s="53"/>
      <c r="D14" s="98"/>
      <c r="E14" s="281">
        <v>12450</v>
      </c>
      <c r="F14" s="158">
        <v>7359</v>
      </c>
      <c r="G14" s="158">
        <v>6000</v>
      </c>
      <c r="H14" s="158">
        <v>2300</v>
      </c>
      <c r="I14" s="158">
        <v>4921.791</v>
      </c>
    </row>
    <row r="15" spans="1:9" ht="27" customHeight="1">
      <c r="A15" s="232"/>
      <c r="B15" s="45" t="s">
        <v>127</v>
      </c>
      <c r="C15" s="46"/>
      <c r="D15" s="159"/>
      <c r="E15" s="282">
        <v>13404</v>
      </c>
      <c r="F15" s="160">
        <v>8359</v>
      </c>
      <c r="G15" s="160">
        <f>G13+G14</f>
        <v>5450</v>
      </c>
      <c r="H15" s="160">
        <f>H13+H14</f>
        <v>2811</v>
      </c>
      <c r="I15" s="160">
        <f>I13+I14</f>
        <v>4677.701000000011</v>
      </c>
    </row>
    <row r="16" spans="1:9" ht="27" customHeight="1">
      <c r="A16" s="232"/>
      <c r="B16" s="161" t="s">
        <v>128</v>
      </c>
      <c r="C16" s="162"/>
      <c r="D16" s="163" t="s">
        <v>43</v>
      </c>
      <c r="E16" s="283">
        <v>76929</v>
      </c>
      <c r="F16" s="164">
        <v>65381</v>
      </c>
      <c r="G16" s="164">
        <v>59775</v>
      </c>
      <c r="H16" s="164">
        <v>52435</v>
      </c>
      <c r="I16" s="164">
        <v>38281</v>
      </c>
    </row>
    <row r="17" spans="1:9" ht="27" customHeight="1">
      <c r="A17" s="232"/>
      <c r="B17" s="44" t="s">
        <v>129</v>
      </c>
      <c r="C17" s="43"/>
      <c r="D17" s="90" t="s">
        <v>44</v>
      </c>
      <c r="E17" s="280">
        <v>85257</v>
      </c>
      <c r="F17" s="157">
        <v>76720</v>
      </c>
      <c r="G17" s="157">
        <v>78492</v>
      </c>
      <c r="H17" s="157">
        <v>79491</v>
      </c>
      <c r="I17" s="157">
        <v>87561</v>
      </c>
    </row>
    <row r="18" spans="1:9" ht="27" customHeight="1">
      <c r="A18" s="232"/>
      <c r="B18" s="44" t="s">
        <v>130</v>
      </c>
      <c r="C18" s="43"/>
      <c r="D18" s="90" t="s">
        <v>45</v>
      </c>
      <c r="E18" s="280">
        <v>1007394</v>
      </c>
      <c r="F18" s="157">
        <v>994483</v>
      </c>
      <c r="G18" s="157">
        <v>994217</v>
      </c>
      <c r="H18" s="157">
        <v>991450</v>
      </c>
      <c r="I18" s="157">
        <v>978608</v>
      </c>
    </row>
    <row r="19" spans="1:9" ht="27" customHeight="1">
      <c r="A19" s="232"/>
      <c r="B19" s="44" t="s">
        <v>131</v>
      </c>
      <c r="C19" s="43"/>
      <c r="D19" s="90" t="s">
        <v>132</v>
      </c>
      <c r="E19" s="284">
        <f>E17+E18-E16</f>
        <v>1015722</v>
      </c>
      <c r="F19" s="156">
        <f>F17+F18-F16</f>
        <v>1005822</v>
      </c>
      <c r="G19" s="156">
        <f>G17+G18-G16</f>
        <v>1012934</v>
      </c>
      <c r="H19" s="156">
        <f>H17+H18-H16</f>
        <v>1018506</v>
      </c>
      <c r="I19" s="156">
        <f>I17+I18-I16</f>
        <v>1027888</v>
      </c>
    </row>
    <row r="20" spans="1:9" ht="27" customHeight="1">
      <c r="A20" s="232"/>
      <c r="B20" s="44" t="s">
        <v>133</v>
      </c>
      <c r="C20" s="43"/>
      <c r="D20" s="93" t="s">
        <v>134</v>
      </c>
      <c r="E20" s="285">
        <f>E18/E8</f>
        <v>4.022737346510931</v>
      </c>
      <c r="F20" s="165">
        <f>F18/F8</f>
        <v>3.835127203452252</v>
      </c>
      <c r="G20" s="165">
        <f>G18/G8</f>
        <v>3.8235585945912685</v>
      </c>
      <c r="H20" s="165">
        <f>H18/H8</f>
        <v>3.7877890650967148</v>
      </c>
      <c r="I20" s="165">
        <f>I18/I8</f>
        <v>3.6315858759465303</v>
      </c>
    </row>
    <row r="21" spans="1:9" ht="27" customHeight="1">
      <c r="A21" s="232"/>
      <c r="B21" s="44" t="s">
        <v>135</v>
      </c>
      <c r="C21" s="43"/>
      <c r="D21" s="93" t="s">
        <v>136</v>
      </c>
      <c r="E21" s="285">
        <f>E19/E8</f>
        <v>4.055992812219228</v>
      </c>
      <c r="F21" s="165">
        <f>F19/F8</f>
        <v>3.8788549568275688</v>
      </c>
      <c r="G21" s="165">
        <f>G19/G8</f>
        <v>3.895540411654309</v>
      </c>
      <c r="H21" s="165">
        <f>H19/H8</f>
        <v>3.891155267068833</v>
      </c>
      <c r="I21" s="165">
        <f>I19/I8</f>
        <v>3.8144625251938744</v>
      </c>
    </row>
    <row r="22" spans="1:9" ht="27" customHeight="1">
      <c r="A22" s="232"/>
      <c r="B22" s="44" t="s">
        <v>137</v>
      </c>
      <c r="C22" s="43"/>
      <c r="D22" s="93" t="s">
        <v>138</v>
      </c>
      <c r="E22" s="284">
        <f>E18/E24*1000000</f>
        <v>1404235.0330430712</v>
      </c>
      <c r="F22" s="156">
        <f>F18/F24*1000000</f>
        <v>1386238.0244132609</v>
      </c>
      <c r="G22" s="156">
        <f>G18/G24*1000000</f>
        <v>1385867.2394782805</v>
      </c>
      <c r="H22" s="156">
        <f>H18/H24*1000000</f>
        <v>1382010.23979749</v>
      </c>
      <c r="I22" s="156">
        <f>I18/I24*1000000</f>
        <v>1364109.4122222424</v>
      </c>
    </row>
    <row r="23" spans="1:9" ht="27" customHeight="1">
      <c r="A23" s="232"/>
      <c r="B23" s="44" t="s">
        <v>139</v>
      </c>
      <c r="C23" s="43"/>
      <c r="D23" s="93" t="s">
        <v>140</v>
      </c>
      <c r="E23" s="284">
        <f>E19/E24*1000000</f>
        <v>1415843.668150271</v>
      </c>
      <c r="F23" s="156">
        <f>F19/F24*1000000</f>
        <v>1402043.7777130376</v>
      </c>
      <c r="G23" s="156">
        <f>G19/G24*1000000</f>
        <v>1411957.3959746137</v>
      </c>
      <c r="H23" s="156">
        <f>H19/H24*1000000</f>
        <v>1419724.3646126203</v>
      </c>
      <c r="I23" s="156">
        <f>I19/I24*1000000</f>
        <v>1432802.2001764714</v>
      </c>
    </row>
    <row r="24" spans="1:9" ht="27" customHeight="1">
      <c r="A24" s="232"/>
      <c r="B24" s="166" t="s">
        <v>141</v>
      </c>
      <c r="C24" s="167"/>
      <c r="D24" s="168" t="s">
        <v>142</v>
      </c>
      <c r="E24" s="282">
        <v>717397</v>
      </c>
      <c r="F24" s="160">
        <f>E24</f>
        <v>717397</v>
      </c>
      <c r="G24" s="160">
        <f>F24</f>
        <v>717397</v>
      </c>
      <c r="H24" s="160">
        <f>G24</f>
        <v>717397</v>
      </c>
      <c r="I24" s="160">
        <f>H24</f>
        <v>717397</v>
      </c>
    </row>
    <row r="25" spans="1:9" ht="27" customHeight="1">
      <c r="A25" s="232"/>
      <c r="B25" s="10" t="s">
        <v>143</v>
      </c>
      <c r="C25" s="169"/>
      <c r="D25" s="170"/>
      <c r="E25" s="286">
        <v>288171</v>
      </c>
      <c r="F25" s="171">
        <v>283882</v>
      </c>
      <c r="G25" s="171">
        <v>284415</v>
      </c>
      <c r="H25" s="171">
        <v>284659</v>
      </c>
      <c r="I25" s="171">
        <v>283523</v>
      </c>
    </row>
    <row r="26" spans="1:9" ht="27" customHeight="1">
      <c r="A26" s="232"/>
      <c r="B26" s="172" t="s">
        <v>144</v>
      </c>
      <c r="C26" s="173"/>
      <c r="D26" s="174"/>
      <c r="E26" s="287">
        <v>0.236</v>
      </c>
      <c r="F26" s="175">
        <v>0.229</v>
      </c>
      <c r="G26" s="175">
        <v>0.22137</v>
      </c>
      <c r="H26" s="175">
        <v>0.22401</v>
      </c>
      <c r="I26" s="175">
        <v>0.22864</v>
      </c>
    </row>
    <row r="27" spans="1:9" ht="27" customHeight="1">
      <c r="A27" s="232"/>
      <c r="B27" s="172" t="s">
        <v>145</v>
      </c>
      <c r="C27" s="173"/>
      <c r="D27" s="174"/>
      <c r="E27" s="288">
        <f>E12/E25*100</f>
        <v>1.5001509520388936</v>
      </c>
      <c r="F27" s="176">
        <f>F12/F25*100</f>
        <v>1.8750748550454062</v>
      </c>
      <c r="G27" s="176">
        <f>G12/G25*100</f>
        <v>1.678181530509994</v>
      </c>
      <c r="H27" s="176">
        <f>H12/H25*100</f>
        <v>1.8562560818382696</v>
      </c>
      <c r="I27" s="176">
        <f>I12/I25*100</f>
        <v>1.7776018171365322</v>
      </c>
    </row>
    <row r="28" spans="1:9" ht="27" customHeight="1">
      <c r="A28" s="232"/>
      <c r="B28" s="172" t="s">
        <v>146</v>
      </c>
      <c r="C28" s="173"/>
      <c r="D28" s="174"/>
      <c r="E28" s="288">
        <v>89.3</v>
      </c>
      <c r="F28" s="176">
        <v>89.7</v>
      </c>
      <c r="G28" s="176">
        <v>89.8</v>
      </c>
      <c r="H28" s="176">
        <v>89.8</v>
      </c>
      <c r="I28" s="176">
        <v>90.5</v>
      </c>
    </row>
    <row r="29" spans="1:9" ht="27" customHeight="1">
      <c r="A29" s="232"/>
      <c r="B29" s="177" t="s">
        <v>147</v>
      </c>
      <c r="C29" s="178"/>
      <c r="D29" s="179"/>
      <c r="E29" s="289">
        <v>33.3</v>
      </c>
      <c r="F29" s="180">
        <v>35.3</v>
      </c>
      <c r="G29" s="180">
        <v>33.3</v>
      </c>
      <c r="H29" s="180">
        <f>175035460/542667160*100</f>
        <v>32.25466232377135</v>
      </c>
      <c r="I29" s="180">
        <f>180110/I7*100</f>
        <v>33.57211580696781</v>
      </c>
    </row>
    <row r="30" spans="1:9" ht="27" customHeight="1">
      <c r="A30" s="232"/>
      <c r="B30" s="272" t="s">
        <v>148</v>
      </c>
      <c r="C30" s="25" t="s">
        <v>149</v>
      </c>
      <c r="D30" s="181"/>
      <c r="E30" s="290" t="s">
        <v>258</v>
      </c>
      <c r="F30" s="290" t="s">
        <v>258</v>
      </c>
      <c r="G30" s="182">
        <v>0</v>
      </c>
      <c r="H30" s="182">
        <v>0</v>
      </c>
      <c r="I30" s="182">
        <v>0</v>
      </c>
    </row>
    <row r="31" spans="1:9" ht="27" customHeight="1">
      <c r="A31" s="232"/>
      <c r="B31" s="232"/>
      <c r="C31" s="172" t="s">
        <v>150</v>
      </c>
      <c r="D31" s="174"/>
      <c r="E31" s="291" t="s">
        <v>258</v>
      </c>
      <c r="F31" s="291" t="s">
        <v>258</v>
      </c>
      <c r="G31" s="176">
        <v>0</v>
      </c>
      <c r="H31" s="176">
        <v>0</v>
      </c>
      <c r="I31" s="176">
        <v>0</v>
      </c>
    </row>
    <row r="32" spans="1:9" ht="27" customHeight="1">
      <c r="A32" s="232"/>
      <c r="B32" s="232"/>
      <c r="C32" s="172" t="s">
        <v>151</v>
      </c>
      <c r="D32" s="174"/>
      <c r="E32" s="288">
        <v>17</v>
      </c>
      <c r="F32" s="176">
        <v>16</v>
      </c>
      <c r="G32" s="176">
        <v>14.6</v>
      </c>
      <c r="H32" s="176">
        <v>13.2</v>
      </c>
      <c r="I32" s="176">
        <v>12.6</v>
      </c>
    </row>
    <row r="33" spans="1:9" ht="27" customHeight="1">
      <c r="A33" s="233"/>
      <c r="B33" s="233"/>
      <c r="C33" s="177" t="s">
        <v>152</v>
      </c>
      <c r="D33" s="179"/>
      <c r="E33" s="292">
        <v>187</v>
      </c>
      <c r="F33" s="183">
        <v>183.4</v>
      </c>
      <c r="G33" s="183">
        <v>179.7</v>
      </c>
      <c r="H33" s="183">
        <v>178.2</v>
      </c>
      <c r="I33" s="183">
        <v>177.3</v>
      </c>
    </row>
    <row r="34" spans="1:9" ht="27" customHeight="1">
      <c r="A34" s="2" t="s">
        <v>247</v>
      </c>
      <c r="B34" s="8"/>
      <c r="C34" s="8"/>
      <c r="D34" s="8"/>
      <c r="E34" s="184"/>
      <c r="F34" s="184"/>
      <c r="G34" s="184"/>
      <c r="H34" s="184"/>
      <c r="I34" s="185"/>
    </row>
    <row r="35" ht="27" customHeight="1">
      <c r="A35" s="13" t="s">
        <v>111</v>
      </c>
    </row>
    <row r="36" ht="13.5">
      <c r="A36" s="186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32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2" sqref="D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tr">
        <f>'1.普通会計予算'!E1</f>
        <v>島根県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243</v>
      </c>
      <c r="B5" s="31"/>
      <c r="C5" s="31"/>
      <c r="D5" s="31"/>
      <c r="K5" s="37"/>
      <c r="O5" s="37" t="s">
        <v>48</v>
      </c>
    </row>
    <row r="6" spans="1:15" ht="15.75" customHeight="1">
      <c r="A6" s="255" t="s">
        <v>49</v>
      </c>
      <c r="B6" s="256"/>
      <c r="C6" s="256"/>
      <c r="D6" s="256"/>
      <c r="E6" s="257"/>
      <c r="F6" s="238" t="s">
        <v>248</v>
      </c>
      <c r="G6" s="239"/>
      <c r="H6" s="238" t="s">
        <v>249</v>
      </c>
      <c r="I6" s="239"/>
      <c r="J6" s="238" t="s">
        <v>250</v>
      </c>
      <c r="K6" s="239"/>
      <c r="L6" s="238" t="s">
        <v>251</v>
      </c>
      <c r="M6" s="239"/>
      <c r="N6" s="238" t="s">
        <v>252</v>
      </c>
      <c r="O6" s="239"/>
    </row>
    <row r="7" spans="1:15" ht="15.75" customHeight="1">
      <c r="A7" s="258"/>
      <c r="B7" s="259"/>
      <c r="C7" s="259"/>
      <c r="D7" s="259"/>
      <c r="E7" s="260"/>
      <c r="F7" s="109" t="s">
        <v>244</v>
      </c>
      <c r="G7" s="38" t="s">
        <v>2</v>
      </c>
      <c r="H7" s="109" t="s">
        <v>244</v>
      </c>
      <c r="I7" s="38" t="s">
        <v>2</v>
      </c>
      <c r="J7" s="109" t="s">
        <v>244</v>
      </c>
      <c r="K7" s="38" t="s">
        <v>2</v>
      </c>
      <c r="L7" s="109" t="s">
        <v>244</v>
      </c>
      <c r="M7" s="38" t="s">
        <v>2</v>
      </c>
      <c r="N7" s="109" t="s">
        <v>244</v>
      </c>
      <c r="O7" s="38" t="s">
        <v>2</v>
      </c>
    </row>
    <row r="8" spans="1:25" ht="15.75" customHeight="1">
      <c r="A8" s="245" t="s">
        <v>83</v>
      </c>
      <c r="B8" s="55" t="s">
        <v>50</v>
      </c>
      <c r="C8" s="56"/>
      <c r="D8" s="56"/>
      <c r="E8" s="92" t="s">
        <v>41</v>
      </c>
      <c r="F8" s="110">
        <v>2062</v>
      </c>
      <c r="G8" s="110">
        <v>1754.8</v>
      </c>
      <c r="H8" s="110">
        <v>1777</v>
      </c>
      <c r="I8" s="110">
        <v>285.8</v>
      </c>
      <c r="J8" s="110">
        <v>2731</v>
      </c>
      <c r="K8" s="110">
        <v>2235.6</v>
      </c>
      <c r="L8" s="110">
        <v>433</v>
      </c>
      <c r="M8" s="110">
        <v>22.5</v>
      </c>
      <c r="N8" s="110">
        <v>22155</v>
      </c>
      <c r="O8" s="110">
        <v>20324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ht="15.75" customHeight="1">
      <c r="A9" s="267"/>
      <c r="B9" s="8"/>
      <c r="C9" s="30" t="s">
        <v>51</v>
      </c>
      <c r="D9" s="43"/>
      <c r="E9" s="90" t="s">
        <v>42</v>
      </c>
      <c r="F9" s="70">
        <v>2062</v>
      </c>
      <c r="G9" s="70">
        <v>1754.8</v>
      </c>
      <c r="H9" s="70">
        <v>239</v>
      </c>
      <c r="I9" s="70">
        <v>162.7</v>
      </c>
      <c r="J9" s="70">
        <v>2346</v>
      </c>
      <c r="K9" s="70">
        <v>2233.4</v>
      </c>
      <c r="L9" s="70">
        <v>433</v>
      </c>
      <c r="M9" s="70">
        <v>22.5</v>
      </c>
      <c r="N9" s="70">
        <v>22089</v>
      </c>
      <c r="O9" s="70">
        <v>20309.3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ht="15.75" customHeight="1">
      <c r="A10" s="267"/>
      <c r="B10" s="10"/>
      <c r="C10" s="30" t="s">
        <v>52</v>
      </c>
      <c r="D10" s="43"/>
      <c r="E10" s="90" t="s">
        <v>43</v>
      </c>
      <c r="F10" s="70">
        <v>0</v>
      </c>
      <c r="G10" s="70">
        <v>0</v>
      </c>
      <c r="H10" s="70">
        <v>1538</v>
      </c>
      <c r="I10" s="70">
        <v>123.1</v>
      </c>
      <c r="J10" s="114">
        <v>385</v>
      </c>
      <c r="K10" s="114">
        <v>2.2</v>
      </c>
      <c r="L10" s="70">
        <v>0</v>
      </c>
      <c r="M10" s="70">
        <v>0</v>
      </c>
      <c r="N10" s="70">
        <v>66</v>
      </c>
      <c r="O10" s="70">
        <v>14.7</v>
      </c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ht="15.75" customHeight="1">
      <c r="A11" s="267"/>
      <c r="B11" s="50" t="s">
        <v>53</v>
      </c>
      <c r="C11" s="63"/>
      <c r="D11" s="63"/>
      <c r="E11" s="89" t="s">
        <v>44</v>
      </c>
      <c r="F11" s="115">
        <v>2017</v>
      </c>
      <c r="G11" s="115">
        <v>1684.9</v>
      </c>
      <c r="H11" s="115">
        <v>2576</v>
      </c>
      <c r="I11" s="115">
        <v>323.2</v>
      </c>
      <c r="J11" s="115">
        <v>1911</v>
      </c>
      <c r="K11" s="115">
        <v>1794.6</v>
      </c>
      <c r="L11" s="115">
        <v>434</v>
      </c>
      <c r="M11" s="115">
        <v>22.6</v>
      </c>
      <c r="N11" s="115">
        <v>26724</v>
      </c>
      <c r="O11" s="115">
        <v>21484.7</v>
      </c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ht="15.75" customHeight="1">
      <c r="A12" s="267"/>
      <c r="B12" s="7"/>
      <c r="C12" s="30" t="s">
        <v>54</v>
      </c>
      <c r="D12" s="43"/>
      <c r="E12" s="90" t="s">
        <v>45</v>
      </c>
      <c r="F12" s="70">
        <v>2005</v>
      </c>
      <c r="G12" s="70">
        <v>1684.9</v>
      </c>
      <c r="H12" s="115">
        <v>228</v>
      </c>
      <c r="I12" s="115">
        <v>176.4</v>
      </c>
      <c r="J12" s="115">
        <v>1748</v>
      </c>
      <c r="K12" s="115">
        <v>1789</v>
      </c>
      <c r="L12" s="70">
        <v>431</v>
      </c>
      <c r="M12" s="70">
        <v>22.6</v>
      </c>
      <c r="N12" s="70">
        <v>22265</v>
      </c>
      <c r="O12" s="70">
        <v>21468.8</v>
      </c>
      <c r="P12" s="111"/>
      <c r="Q12" s="111"/>
      <c r="R12" s="111"/>
      <c r="S12" s="111"/>
      <c r="T12" s="111"/>
      <c r="U12" s="111"/>
      <c r="V12" s="111"/>
      <c r="W12" s="111"/>
      <c r="X12" s="111"/>
      <c r="Y12" s="111"/>
    </row>
    <row r="13" spans="1:25" ht="15.75" customHeight="1">
      <c r="A13" s="267"/>
      <c r="B13" s="8"/>
      <c r="C13" s="52" t="s">
        <v>55</v>
      </c>
      <c r="D13" s="53"/>
      <c r="E13" s="94" t="s">
        <v>46</v>
      </c>
      <c r="F13" s="68">
        <v>12</v>
      </c>
      <c r="G13" s="68">
        <v>0</v>
      </c>
      <c r="H13" s="114">
        <v>2348</v>
      </c>
      <c r="I13" s="114">
        <v>146.8</v>
      </c>
      <c r="J13" s="114">
        <v>163</v>
      </c>
      <c r="K13" s="114">
        <v>5.6</v>
      </c>
      <c r="L13" s="68">
        <v>3</v>
      </c>
      <c r="M13" s="68">
        <v>0</v>
      </c>
      <c r="N13" s="68">
        <v>4459</v>
      </c>
      <c r="O13" s="68">
        <v>15.9</v>
      </c>
      <c r="P13" s="111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25" ht="15.75" customHeight="1">
      <c r="A14" s="267"/>
      <c r="B14" s="44" t="s">
        <v>56</v>
      </c>
      <c r="C14" s="43"/>
      <c r="D14" s="43"/>
      <c r="E14" s="90" t="s">
        <v>154</v>
      </c>
      <c r="F14" s="69">
        <f aca="true" t="shared" si="0" ref="F14:N15">F9-F12</f>
        <v>57</v>
      </c>
      <c r="G14" s="70">
        <v>69.9</v>
      </c>
      <c r="H14" s="69">
        <f t="shared" si="0"/>
        <v>11</v>
      </c>
      <c r="I14" s="70">
        <v>-13.7</v>
      </c>
      <c r="J14" s="69">
        <f t="shared" si="0"/>
        <v>598</v>
      </c>
      <c r="K14" s="70">
        <v>444.3</v>
      </c>
      <c r="L14" s="69">
        <f t="shared" si="0"/>
        <v>2</v>
      </c>
      <c r="M14" s="70">
        <v>-0.1</v>
      </c>
      <c r="N14" s="69">
        <f t="shared" si="0"/>
        <v>-176</v>
      </c>
      <c r="O14" s="70">
        <v>-1159.5</v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ht="15.75" customHeight="1">
      <c r="A15" s="267"/>
      <c r="B15" s="44" t="s">
        <v>57</v>
      </c>
      <c r="C15" s="43"/>
      <c r="D15" s="43"/>
      <c r="E15" s="90" t="s">
        <v>155</v>
      </c>
      <c r="F15" s="69">
        <f t="shared" si="0"/>
        <v>-12</v>
      </c>
      <c r="G15" s="70">
        <v>0</v>
      </c>
      <c r="H15" s="69">
        <f t="shared" si="0"/>
        <v>-810</v>
      </c>
      <c r="I15" s="70">
        <v>-23.7</v>
      </c>
      <c r="J15" s="69">
        <f t="shared" si="0"/>
        <v>222</v>
      </c>
      <c r="K15" s="70">
        <v>-3.4</v>
      </c>
      <c r="L15" s="69">
        <f t="shared" si="0"/>
        <v>-3</v>
      </c>
      <c r="M15" s="70">
        <v>0</v>
      </c>
      <c r="N15" s="69">
        <f t="shared" si="0"/>
        <v>-4393</v>
      </c>
      <c r="O15" s="70">
        <v>-1.2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</row>
    <row r="16" spans="1:25" ht="15.75" customHeight="1">
      <c r="A16" s="267"/>
      <c r="B16" s="44" t="s">
        <v>58</v>
      </c>
      <c r="C16" s="43"/>
      <c r="D16" s="43"/>
      <c r="E16" s="90" t="s">
        <v>156</v>
      </c>
      <c r="F16" s="69">
        <f aca="true" t="shared" si="1" ref="F16:N16">F8-F11</f>
        <v>45</v>
      </c>
      <c r="G16" s="70">
        <v>69.9</v>
      </c>
      <c r="H16" s="69">
        <f t="shared" si="1"/>
        <v>-799</v>
      </c>
      <c r="I16" s="70">
        <v>-37.4</v>
      </c>
      <c r="J16" s="69">
        <f t="shared" si="1"/>
        <v>820</v>
      </c>
      <c r="K16" s="70">
        <v>440.9</v>
      </c>
      <c r="L16" s="69">
        <f t="shared" si="1"/>
        <v>-1</v>
      </c>
      <c r="M16" s="70">
        <v>-0.1</v>
      </c>
      <c r="N16" s="69">
        <f t="shared" si="1"/>
        <v>-4569</v>
      </c>
      <c r="O16" s="70">
        <v>-1160.7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ht="15.75" customHeight="1">
      <c r="A17" s="267"/>
      <c r="B17" s="44" t="s">
        <v>59</v>
      </c>
      <c r="C17" s="43"/>
      <c r="D17" s="43"/>
      <c r="E17" s="34"/>
      <c r="F17" s="188">
        <v>0</v>
      </c>
      <c r="G17" s="114">
        <v>0</v>
      </c>
      <c r="H17" s="114">
        <v>1463</v>
      </c>
      <c r="I17" s="114">
        <v>665.8</v>
      </c>
      <c r="J17" s="70">
        <v>0</v>
      </c>
      <c r="K17" s="70">
        <v>0</v>
      </c>
      <c r="L17" s="70">
        <v>2</v>
      </c>
      <c r="M17" s="70">
        <v>0.9</v>
      </c>
      <c r="N17" s="114">
        <v>22090</v>
      </c>
      <c r="O17" s="114">
        <v>18061.6</v>
      </c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15.75" customHeight="1">
      <c r="A18" s="268"/>
      <c r="B18" s="47" t="s">
        <v>60</v>
      </c>
      <c r="C18" s="31"/>
      <c r="D18" s="31"/>
      <c r="E18" s="17"/>
      <c r="F18" s="120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ht="15.75" customHeight="1">
      <c r="A19" s="267" t="s">
        <v>84</v>
      </c>
      <c r="B19" s="50" t="s">
        <v>61</v>
      </c>
      <c r="C19" s="51"/>
      <c r="D19" s="51"/>
      <c r="E19" s="95"/>
      <c r="F19" s="65">
        <v>67</v>
      </c>
      <c r="G19" s="66">
        <v>121.5</v>
      </c>
      <c r="H19" s="66">
        <v>141</v>
      </c>
      <c r="I19" s="66">
        <v>123.8</v>
      </c>
      <c r="J19" s="66">
        <v>166</v>
      </c>
      <c r="K19" s="66">
        <v>112</v>
      </c>
      <c r="L19" s="66">
        <v>0</v>
      </c>
      <c r="M19" s="66">
        <v>0</v>
      </c>
      <c r="N19" s="66">
        <v>2116</v>
      </c>
      <c r="O19" s="66">
        <v>2751.9</v>
      </c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ht="15.75" customHeight="1">
      <c r="A20" s="267"/>
      <c r="B20" s="19"/>
      <c r="C20" s="30" t="s">
        <v>62</v>
      </c>
      <c r="D20" s="43"/>
      <c r="E20" s="90"/>
      <c r="F20" s="69">
        <v>17</v>
      </c>
      <c r="G20" s="70">
        <v>106.4</v>
      </c>
      <c r="H20" s="70">
        <v>94</v>
      </c>
      <c r="I20" s="70">
        <v>106.9</v>
      </c>
      <c r="J20" s="70">
        <v>52</v>
      </c>
      <c r="K20" s="70">
        <v>75</v>
      </c>
      <c r="L20" s="70">
        <v>0</v>
      </c>
      <c r="M20" s="70">
        <v>0</v>
      </c>
      <c r="N20" s="70">
        <v>595</v>
      </c>
      <c r="O20" s="70">
        <v>1185.9</v>
      </c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ht="15.75" customHeight="1">
      <c r="A21" s="267"/>
      <c r="B21" s="9" t="s">
        <v>63</v>
      </c>
      <c r="C21" s="63"/>
      <c r="D21" s="63"/>
      <c r="E21" s="89" t="s">
        <v>157</v>
      </c>
      <c r="F21" s="124">
        <v>67</v>
      </c>
      <c r="G21" s="115">
        <v>121.5</v>
      </c>
      <c r="H21" s="115">
        <v>141</v>
      </c>
      <c r="I21" s="115">
        <v>123.8</v>
      </c>
      <c r="J21" s="115">
        <v>166</v>
      </c>
      <c r="K21" s="115">
        <v>112</v>
      </c>
      <c r="L21" s="115">
        <v>0</v>
      </c>
      <c r="M21" s="115">
        <v>0</v>
      </c>
      <c r="N21" s="115">
        <v>2116</v>
      </c>
      <c r="O21" s="115">
        <v>2751.9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ht="15.75" customHeight="1">
      <c r="A22" s="267"/>
      <c r="B22" s="50" t="s">
        <v>64</v>
      </c>
      <c r="C22" s="51"/>
      <c r="D22" s="51"/>
      <c r="E22" s="95" t="s">
        <v>158</v>
      </c>
      <c r="F22" s="65">
        <v>841</v>
      </c>
      <c r="G22" s="66">
        <v>865.5</v>
      </c>
      <c r="H22" s="66">
        <v>158</v>
      </c>
      <c r="I22" s="66">
        <v>179.3</v>
      </c>
      <c r="J22" s="66">
        <v>668</v>
      </c>
      <c r="K22" s="66">
        <v>730</v>
      </c>
      <c r="L22" s="66">
        <v>355</v>
      </c>
      <c r="M22" s="66">
        <v>32.4</v>
      </c>
      <c r="N22" s="66">
        <v>3969</v>
      </c>
      <c r="O22" s="66">
        <v>4254.2</v>
      </c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ht="15.75" customHeight="1">
      <c r="A23" s="267"/>
      <c r="B23" s="7" t="s">
        <v>65</v>
      </c>
      <c r="C23" s="52" t="s">
        <v>66</v>
      </c>
      <c r="D23" s="53"/>
      <c r="E23" s="94"/>
      <c r="F23" s="67">
        <v>615</v>
      </c>
      <c r="G23" s="68">
        <v>587.3</v>
      </c>
      <c r="H23" s="68">
        <v>63</v>
      </c>
      <c r="I23" s="68">
        <v>65.1</v>
      </c>
      <c r="J23" s="68">
        <v>353</v>
      </c>
      <c r="K23" s="68">
        <v>348.1</v>
      </c>
      <c r="L23" s="68">
        <v>0</v>
      </c>
      <c r="M23" s="68">
        <v>0</v>
      </c>
      <c r="N23" s="68">
        <v>2703</v>
      </c>
      <c r="O23" s="68">
        <v>2609.3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ht="15.75" customHeight="1">
      <c r="A24" s="267"/>
      <c r="B24" s="44" t="s">
        <v>159</v>
      </c>
      <c r="C24" s="43"/>
      <c r="D24" s="43"/>
      <c r="E24" s="90" t="s">
        <v>160</v>
      </c>
      <c r="F24" s="69">
        <f aca="true" t="shared" si="2" ref="F24:O24">F21-F22</f>
        <v>-774</v>
      </c>
      <c r="G24" s="70">
        <f t="shared" si="2"/>
        <v>-744</v>
      </c>
      <c r="H24" s="69">
        <f t="shared" si="2"/>
        <v>-17</v>
      </c>
      <c r="I24" s="70">
        <f t="shared" si="2"/>
        <v>-55.500000000000014</v>
      </c>
      <c r="J24" s="69">
        <f t="shared" si="2"/>
        <v>-502</v>
      </c>
      <c r="K24" s="70">
        <f t="shared" si="2"/>
        <v>-618</v>
      </c>
      <c r="L24" s="69">
        <f t="shared" si="2"/>
        <v>-355</v>
      </c>
      <c r="M24" s="70">
        <f t="shared" si="2"/>
        <v>-32.4</v>
      </c>
      <c r="N24" s="69">
        <f t="shared" si="2"/>
        <v>-1853</v>
      </c>
      <c r="O24" s="70">
        <f t="shared" si="2"/>
        <v>-1502.2999999999997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ht="15.75" customHeight="1">
      <c r="A25" s="267"/>
      <c r="B25" s="100" t="s">
        <v>67</v>
      </c>
      <c r="C25" s="53"/>
      <c r="D25" s="53"/>
      <c r="E25" s="269" t="s">
        <v>161</v>
      </c>
      <c r="F25" s="250">
        <v>774</v>
      </c>
      <c r="G25" s="243">
        <v>744</v>
      </c>
      <c r="H25" s="243">
        <v>17</v>
      </c>
      <c r="I25" s="243">
        <f>-I24</f>
        <v>55.500000000000014</v>
      </c>
      <c r="J25" s="243">
        <v>502</v>
      </c>
      <c r="K25" s="243">
        <v>618</v>
      </c>
      <c r="L25" s="243">
        <v>355</v>
      </c>
      <c r="M25" s="243">
        <f>-M24</f>
        <v>32.4</v>
      </c>
      <c r="N25" s="243">
        <v>1853</v>
      </c>
      <c r="O25" s="243">
        <f>-O24</f>
        <v>1502.2999999999997</v>
      </c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ht="15.75" customHeight="1">
      <c r="A26" s="267"/>
      <c r="B26" s="9" t="s">
        <v>68</v>
      </c>
      <c r="C26" s="63"/>
      <c r="D26" s="63"/>
      <c r="E26" s="270"/>
      <c r="F26" s="251"/>
      <c r="G26" s="244"/>
      <c r="H26" s="244"/>
      <c r="I26" s="244"/>
      <c r="J26" s="273"/>
      <c r="K26" s="244"/>
      <c r="L26" s="273"/>
      <c r="M26" s="244"/>
      <c r="N26" s="273"/>
      <c r="O26" s="244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ht="15.75" customHeight="1">
      <c r="A27" s="268"/>
      <c r="B27" s="47" t="s">
        <v>162</v>
      </c>
      <c r="C27" s="31"/>
      <c r="D27" s="31"/>
      <c r="E27" s="91" t="s">
        <v>163</v>
      </c>
      <c r="F27" s="72">
        <f aca="true" t="shared" si="3" ref="F27:O27">F24+F25</f>
        <v>0</v>
      </c>
      <c r="G27" s="73">
        <f t="shared" si="3"/>
        <v>0</v>
      </c>
      <c r="H27" s="72">
        <f t="shared" si="3"/>
        <v>0</v>
      </c>
      <c r="I27" s="73">
        <f t="shared" si="3"/>
        <v>0</v>
      </c>
      <c r="J27" s="72">
        <f t="shared" si="3"/>
        <v>0</v>
      </c>
      <c r="K27" s="73">
        <f t="shared" si="3"/>
        <v>0</v>
      </c>
      <c r="L27" s="72">
        <f t="shared" si="3"/>
        <v>0</v>
      </c>
      <c r="M27" s="73">
        <f t="shared" si="3"/>
        <v>0</v>
      </c>
      <c r="N27" s="72">
        <f t="shared" si="3"/>
        <v>0</v>
      </c>
      <c r="O27" s="73">
        <f t="shared" si="3"/>
        <v>0</v>
      </c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ht="15.75" customHeight="1">
      <c r="A28" s="13"/>
      <c r="F28" s="111"/>
      <c r="G28" s="111"/>
      <c r="H28" s="111"/>
      <c r="I28" s="111"/>
      <c r="J28" s="111"/>
      <c r="K28" s="111"/>
      <c r="L28" s="127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ht="15.75" customHeight="1">
      <c r="A29" s="31"/>
      <c r="F29" s="111"/>
      <c r="G29" s="111"/>
      <c r="H29" s="111"/>
      <c r="I29" s="111"/>
      <c r="J29" s="128"/>
      <c r="K29" s="128"/>
      <c r="L29" s="127"/>
      <c r="M29" s="111"/>
      <c r="N29" s="111"/>
      <c r="O29" s="128" t="s">
        <v>164</v>
      </c>
      <c r="P29" s="111"/>
      <c r="Q29" s="111"/>
      <c r="R29" s="111"/>
      <c r="S29" s="111"/>
      <c r="T29" s="111"/>
      <c r="U29" s="111"/>
      <c r="V29" s="111"/>
      <c r="W29" s="111"/>
      <c r="X29" s="111"/>
      <c r="Y29" s="128"/>
    </row>
    <row r="30" spans="1:25" ht="15.75" customHeight="1">
      <c r="A30" s="261" t="s">
        <v>69</v>
      </c>
      <c r="B30" s="262"/>
      <c r="C30" s="262"/>
      <c r="D30" s="262"/>
      <c r="E30" s="263"/>
      <c r="F30" s="240" t="s">
        <v>254</v>
      </c>
      <c r="G30" s="241"/>
      <c r="H30" s="242" t="s">
        <v>255</v>
      </c>
      <c r="I30" s="241"/>
      <c r="J30" s="240" t="s">
        <v>256</v>
      </c>
      <c r="K30" s="241"/>
      <c r="L30" s="240"/>
      <c r="M30" s="241"/>
      <c r="N30" s="240"/>
      <c r="O30" s="241"/>
      <c r="P30" s="129"/>
      <c r="Q30" s="127"/>
      <c r="R30" s="129"/>
      <c r="S30" s="127"/>
      <c r="T30" s="129"/>
      <c r="U30" s="127"/>
      <c r="V30" s="129"/>
      <c r="W30" s="127"/>
      <c r="X30" s="129"/>
      <c r="Y30" s="127"/>
    </row>
    <row r="31" spans="1:25" ht="15.75" customHeight="1">
      <c r="A31" s="264"/>
      <c r="B31" s="265"/>
      <c r="C31" s="265"/>
      <c r="D31" s="265"/>
      <c r="E31" s="266"/>
      <c r="F31" s="109" t="s">
        <v>244</v>
      </c>
      <c r="G31" s="38" t="s">
        <v>2</v>
      </c>
      <c r="H31" s="109" t="s">
        <v>244</v>
      </c>
      <c r="I31" s="38" t="s">
        <v>2</v>
      </c>
      <c r="J31" s="109" t="s">
        <v>244</v>
      </c>
      <c r="K31" s="38" t="s">
        <v>2</v>
      </c>
      <c r="L31" s="109" t="s">
        <v>244</v>
      </c>
      <c r="M31" s="38" t="s">
        <v>2</v>
      </c>
      <c r="N31" s="109" t="s">
        <v>244</v>
      </c>
      <c r="O31" s="187" t="s">
        <v>2</v>
      </c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2" spans="1:25" ht="15.75" customHeight="1">
      <c r="A32" s="245" t="s">
        <v>85</v>
      </c>
      <c r="B32" s="55" t="s">
        <v>50</v>
      </c>
      <c r="C32" s="56"/>
      <c r="D32" s="56"/>
      <c r="E32" s="15" t="s">
        <v>41</v>
      </c>
      <c r="F32" s="66">
        <v>340</v>
      </c>
      <c r="G32" s="66">
        <v>295</v>
      </c>
      <c r="H32" s="66">
        <v>58</v>
      </c>
      <c r="I32" s="110">
        <v>42.2</v>
      </c>
      <c r="J32" s="66">
        <v>2055</v>
      </c>
      <c r="K32" s="110">
        <v>1947.2</v>
      </c>
      <c r="L32" s="66"/>
      <c r="M32" s="134"/>
      <c r="N32" s="110"/>
      <c r="O32" s="135"/>
      <c r="P32" s="134"/>
      <c r="Q32" s="134"/>
      <c r="R32" s="134"/>
      <c r="S32" s="134"/>
      <c r="T32" s="136"/>
      <c r="U32" s="136"/>
      <c r="V32" s="134"/>
      <c r="W32" s="134"/>
      <c r="X32" s="136"/>
      <c r="Y32" s="136"/>
    </row>
    <row r="33" spans="1:25" ht="15.75" customHeight="1">
      <c r="A33" s="246"/>
      <c r="B33" s="8"/>
      <c r="C33" s="52" t="s">
        <v>70</v>
      </c>
      <c r="D33" s="53"/>
      <c r="E33" s="98"/>
      <c r="F33" s="68">
        <v>215</v>
      </c>
      <c r="G33" s="68">
        <v>241.3</v>
      </c>
      <c r="H33" s="68">
        <v>58</v>
      </c>
      <c r="I33" s="68">
        <v>42.2</v>
      </c>
      <c r="J33" s="68">
        <v>1767</v>
      </c>
      <c r="K33" s="68">
        <v>1675.8</v>
      </c>
      <c r="L33" s="68"/>
      <c r="M33" s="137"/>
      <c r="N33" s="68"/>
      <c r="O33" s="117"/>
      <c r="P33" s="134"/>
      <c r="Q33" s="134"/>
      <c r="R33" s="134"/>
      <c r="S33" s="134"/>
      <c r="T33" s="136"/>
      <c r="U33" s="136"/>
      <c r="V33" s="134"/>
      <c r="W33" s="134"/>
      <c r="X33" s="136"/>
      <c r="Y33" s="136"/>
    </row>
    <row r="34" spans="1:25" ht="15.75" customHeight="1">
      <c r="A34" s="246"/>
      <c r="B34" s="8"/>
      <c r="C34" s="24"/>
      <c r="D34" s="30" t="s">
        <v>71</v>
      </c>
      <c r="E34" s="93"/>
      <c r="F34" s="70">
        <v>215</v>
      </c>
      <c r="G34" s="70">
        <v>204.6</v>
      </c>
      <c r="H34" s="70">
        <v>19</v>
      </c>
      <c r="I34" s="70">
        <v>5.5</v>
      </c>
      <c r="J34" s="70">
        <v>1767</v>
      </c>
      <c r="K34" s="70">
        <v>1640.8</v>
      </c>
      <c r="L34" s="70"/>
      <c r="M34" s="112"/>
      <c r="N34" s="70"/>
      <c r="O34" s="118"/>
      <c r="P34" s="134"/>
      <c r="Q34" s="134"/>
      <c r="R34" s="134"/>
      <c r="S34" s="134"/>
      <c r="T34" s="136"/>
      <c r="U34" s="136"/>
      <c r="V34" s="134"/>
      <c r="W34" s="134"/>
      <c r="X34" s="136"/>
      <c r="Y34" s="136"/>
    </row>
    <row r="35" spans="1:25" ht="15.75" customHeight="1">
      <c r="A35" s="246"/>
      <c r="B35" s="10"/>
      <c r="C35" s="62" t="s">
        <v>72</v>
      </c>
      <c r="D35" s="63"/>
      <c r="E35" s="99"/>
      <c r="F35" s="115">
        <v>125</v>
      </c>
      <c r="G35" s="115">
        <v>53.7</v>
      </c>
      <c r="H35" s="115">
        <v>0</v>
      </c>
      <c r="I35" s="115">
        <v>0</v>
      </c>
      <c r="J35" s="115">
        <v>288</v>
      </c>
      <c r="K35" s="138">
        <v>271.4</v>
      </c>
      <c r="L35" s="115"/>
      <c r="M35" s="116"/>
      <c r="N35" s="115"/>
      <c r="O35" s="125"/>
      <c r="P35" s="134"/>
      <c r="Q35" s="134"/>
      <c r="R35" s="134"/>
      <c r="S35" s="134"/>
      <c r="T35" s="136"/>
      <c r="U35" s="136"/>
      <c r="V35" s="134"/>
      <c r="W35" s="134"/>
      <c r="X35" s="136"/>
      <c r="Y35" s="136"/>
    </row>
    <row r="36" spans="1:25" ht="15.75" customHeight="1">
      <c r="A36" s="246"/>
      <c r="B36" s="50" t="s">
        <v>53</v>
      </c>
      <c r="C36" s="51"/>
      <c r="D36" s="51"/>
      <c r="E36" s="15" t="s">
        <v>42</v>
      </c>
      <c r="F36" s="66">
        <v>288</v>
      </c>
      <c r="G36" s="66">
        <v>248.8</v>
      </c>
      <c r="H36" s="66">
        <v>1</v>
      </c>
      <c r="I36" s="115">
        <v>0</v>
      </c>
      <c r="J36" s="66">
        <v>1884</v>
      </c>
      <c r="K36" s="66">
        <v>1830.3</v>
      </c>
      <c r="L36" s="66"/>
      <c r="M36" s="134"/>
      <c r="N36" s="66"/>
      <c r="O36" s="123"/>
      <c r="P36" s="134"/>
      <c r="Q36" s="134"/>
      <c r="R36" s="134"/>
      <c r="S36" s="134"/>
      <c r="T36" s="134"/>
      <c r="U36" s="134"/>
      <c r="V36" s="134"/>
      <c r="W36" s="134"/>
      <c r="X36" s="136"/>
      <c r="Y36" s="136"/>
    </row>
    <row r="37" spans="1:25" ht="15.75" customHeight="1">
      <c r="A37" s="246"/>
      <c r="B37" s="8"/>
      <c r="C37" s="30" t="s">
        <v>73</v>
      </c>
      <c r="D37" s="43"/>
      <c r="E37" s="93"/>
      <c r="F37" s="70">
        <v>223</v>
      </c>
      <c r="G37" s="70">
        <v>177.7</v>
      </c>
      <c r="H37" s="70">
        <v>0</v>
      </c>
      <c r="I37" s="115">
        <v>0</v>
      </c>
      <c r="J37" s="70">
        <v>1712</v>
      </c>
      <c r="K37" s="70">
        <v>1643</v>
      </c>
      <c r="L37" s="70"/>
      <c r="M37" s="112"/>
      <c r="N37" s="70"/>
      <c r="O37" s="118"/>
      <c r="P37" s="134"/>
      <c r="Q37" s="134"/>
      <c r="R37" s="134"/>
      <c r="S37" s="134"/>
      <c r="T37" s="134"/>
      <c r="U37" s="134"/>
      <c r="V37" s="134"/>
      <c r="W37" s="134"/>
      <c r="X37" s="136"/>
      <c r="Y37" s="136"/>
    </row>
    <row r="38" spans="1:25" ht="15.75" customHeight="1">
      <c r="A38" s="246"/>
      <c r="B38" s="10"/>
      <c r="C38" s="30" t="s">
        <v>74</v>
      </c>
      <c r="D38" s="43"/>
      <c r="E38" s="93"/>
      <c r="F38" s="70">
        <v>65</v>
      </c>
      <c r="G38" s="70">
        <v>71.1</v>
      </c>
      <c r="H38" s="70">
        <v>1</v>
      </c>
      <c r="I38" s="115">
        <v>0</v>
      </c>
      <c r="J38" s="70">
        <v>172</v>
      </c>
      <c r="K38" s="70">
        <v>187.3</v>
      </c>
      <c r="L38" s="70"/>
      <c r="M38" s="112"/>
      <c r="N38" s="70"/>
      <c r="O38" s="118"/>
      <c r="P38" s="134"/>
      <c r="Q38" s="134"/>
      <c r="R38" s="136"/>
      <c r="S38" s="136"/>
      <c r="T38" s="134"/>
      <c r="U38" s="134"/>
      <c r="V38" s="134"/>
      <c r="W38" s="134"/>
      <c r="X38" s="136"/>
      <c r="Y38" s="136"/>
    </row>
    <row r="39" spans="1:25" ht="15.75" customHeight="1">
      <c r="A39" s="247"/>
      <c r="B39" s="11" t="s">
        <v>75</v>
      </c>
      <c r="C39" s="12"/>
      <c r="D39" s="12"/>
      <c r="E39" s="97" t="s">
        <v>165</v>
      </c>
      <c r="F39" s="72">
        <f aca="true" t="shared" si="4" ref="F39:O39">F32-F36</f>
        <v>52</v>
      </c>
      <c r="G39" s="73">
        <f t="shared" si="4"/>
        <v>46.19999999999999</v>
      </c>
      <c r="H39" s="72">
        <f t="shared" si="4"/>
        <v>57</v>
      </c>
      <c r="I39" s="73">
        <f t="shared" si="4"/>
        <v>42.2</v>
      </c>
      <c r="J39" s="72">
        <f t="shared" si="4"/>
        <v>171</v>
      </c>
      <c r="K39" s="73">
        <f t="shared" si="4"/>
        <v>116.90000000000009</v>
      </c>
      <c r="L39" s="72">
        <f t="shared" si="4"/>
        <v>0</v>
      </c>
      <c r="M39" s="126">
        <f t="shared" si="4"/>
        <v>0</v>
      </c>
      <c r="N39" s="72">
        <f t="shared" si="4"/>
        <v>0</v>
      </c>
      <c r="O39" s="126">
        <f t="shared" si="4"/>
        <v>0</v>
      </c>
      <c r="P39" s="134"/>
      <c r="Q39" s="134"/>
      <c r="R39" s="134"/>
      <c r="S39" s="134"/>
      <c r="T39" s="134"/>
      <c r="U39" s="134"/>
      <c r="V39" s="134"/>
      <c r="W39" s="134"/>
      <c r="X39" s="136"/>
      <c r="Y39" s="136"/>
    </row>
    <row r="40" spans="1:25" ht="15.75" customHeight="1">
      <c r="A40" s="245" t="s">
        <v>86</v>
      </c>
      <c r="B40" s="50" t="s">
        <v>76</v>
      </c>
      <c r="C40" s="51"/>
      <c r="D40" s="51"/>
      <c r="E40" s="15" t="s">
        <v>44</v>
      </c>
      <c r="F40" s="66">
        <v>433</v>
      </c>
      <c r="G40" s="66">
        <v>811.4</v>
      </c>
      <c r="H40" s="66">
        <v>172</v>
      </c>
      <c r="I40" s="66">
        <v>126.7</v>
      </c>
      <c r="J40" s="66">
        <v>1828</v>
      </c>
      <c r="K40" s="66">
        <v>1687.6</v>
      </c>
      <c r="L40" s="66"/>
      <c r="M40" s="134"/>
      <c r="N40" s="66"/>
      <c r="O40" s="123"/>
      <c r="P40" s="134"/>
      <c r="Q40" s="134"/>
      <c r="R40" s="134"/>
      <c r="S40" s="134"/>
      <c r="T40" s="136"/>
      <c r="U40" s="136"/>
      <c r="V40" s="136"/>
      <c r="W40" s="136"/>
      <c r="X40" s="134"/>
      <c r="Y40" s="134"/>
    </row>
    <row r="41" spans="1:25" ht="15.75" customHeight="1">
      <c r="A41" s="248"/>
      <c r="B41" s="10"/>
      <c r="C41" s="30" t="s">
        <v>77</v>
      </c>
      <c r="D41" s="43"/>
      <c r="E41" s="93"/>
      <c r="F41" s="70">
        <v>248</v>
      </c>
      <c r="G41" s="138">
        <v>408.7</v>
      </c>
      <c r="H41" s="70">
        <v>172</v>
      </c>
      <c r="I41" s="138">
        <v>126.7</v>
      </c>
      <c r="J41" s="70">
        <v>430</v>
      </c>
      <c r="K41" s="70">
        <v>371</v>
      </c>
      <c r="L41" s="70"/>
      <c r="M41" s="112"/>
      <c r="N41" s="70"/>
      <c r="O41" s="118"/>
      <c r="P41" s="136"/>
      <c r="Q41" s="136"/>
      <c r="R41" s="136"/>
      <c r="S41" s="136"/>
      <c r="T41" s="136"/>
      <c r="U41" s="136"/>
      <c r="V41" s="136"/>
      <c r="W41" s="136"/>
      <c r="X41" s="134"/>
      <c r="Y41" s="134"/>
    </row>
    <row r="42" spans="1:25" ht="15.75" customHeight="1">
      <c r="A42" s="248"/>
      <c r="B42" s="50" t="s">
        <v>64</v>
      </c>
      <c r="C42" s="51"/>
      <c r="D42" s="51"/>
      <c r="E42" s="15" t="s">
        <v>45</v>
      </c>
      <c r="F42" s="66">
        <v>485</v>
      </c>
      <c r="G42" s="66">
        <v>885.9</v>
      </c>
      <c r="H42" s="66">
        <v>228</v>
      </c>
      <c r="I42" s="66">
        <v>168.9</v>
      </c>
      <c r="J42" s="66">
        <v>2200</v>
      </c>
      <c r="K42" s="66">
        <v>1904.8</v>
      </c>
      <c r="L42" s="66"/>
      <c r="M42" s="134"/>
      <c r="N42" s="66"/>
      <c r="O42" s="123"/>
      <c r="P42" s="134"/>
      <c r="Q42" s="134"/>
      <c r="R42" s="134"/>
      <c r="S42" s="134"/>
      <c r="T42" s="136"/>
      <c r="U42" s="136"/>
      <c r="V42" s="134"/>
      <c r="W42" s="134"/>
      <c r="X42" s="134"/>
      <c r="Y42" s="134"/>
    </row>
    <row r="43" spans="1:25" ht="15.75" customHeight="1">
      <c r="A43" s="248"/>
      <c r="B43" s="10"/>
      <c r="C43" s="30" t="s">
        <v>78</v>
      </c>
      <c r="D43" s="43"/>
      <c r="E43" s="93"/>
      <c r="F43" s="70">
        <v>432</v>
      </c>
      <c r="G43" s="70">
        <v>452.9</v>
      </c>
      <c r="H43" s="70">
        <v>0</v>
      </c>
      <c r="I43" s="70">
        <v>0</v>
      </c>
      <c r="J43" s="70">
        <v>646</v>
      </c>
      <c r="K43" s="138">
        <v>639.8</v>
      </c>
      <c r="L43" s="70"/>
      <c r="M43" s="112"/>
      <c r="N43" s="70"/>
      <c r="O43" s="118"/>
      <c r="P43" s="134"/>
      <c r="Q43" s="134"/>
      <c r="R43" s="136"/>
      <c r="S43" s="134"/>
      <c r="T43" s="136"/>
      <c r="U43" s="136"/>
      <c r="V43" s="134"/>
      <c r="W43" s="134"/>
      <c r="X43" s="136"/>
      <c r="Y43" s="136"/>
    </row>
    <row r="44" spans="1:25" ht="15.75" customHeight="1">
      <c r="A44" s="249"/>
      <c r="B44" s="47" t="s">
        <v>75</v>
      </c>
      <c r="C44" s="31"/>
      <c r="D44" s="31"/>
      <c r="E44" s="97" t="s">
        <v>166</v>
      </c>
      <c r="F44" s="120">
        <f aca="true" t="shared" si="5" ref="F44:O44">F40-F42</f>
        <v>-52</v>
      </c>
      <c r="G44" s="122">
        <f t="shared" si="5"/>
        <v>-74.5</v>
      </c>
      <c r="H44" s="120">
        <f t="shared" si="5"/>
        <v>-56</v>
      </c>
      <c r="I44" s="122">
        <f t="shared" si="5"/>
        <v>-42.2</v>
      </c>
      <c r="J44" s="120">
        <f t="shared" si="5"/>
        <v>-372</v>
      </c>
      <c r="K44" s="122">
        <f t="shared" si="5"/>
        <v>-217.20000000000005</v>
      </c>
      <c r="L44" s="120">
        <f t="shared" si="5"/>
        <v>0</v>
      </c>
      <c r="M44" s="121">
        <f t="shared" si="5"/>
        <v>0</v>
      </c>
      <c r="N44" s="120">
        <f t="shared" si="5"/>
        <v>0</v>
      </c>
      <c r="O44" s="121">
        <f t="shared" si="5"/>
        <v>0</v>
      </c>
      <c r="P44" s="136"/>
      <c r="Q44" s="136"/>
      <c r="R44" s="134"/>
      <c r="S44" s="134"/>
      <c r="T44" s="136"/>
      <c r="U44" s="136"/>
      <c r="V44" s="134"/>
      <c r="W44" s="134"/>
      <c r="X44" s="134"/>
      <c r="Y44" s="134"/>
    </row>
    <row r="45" spans="1:25" ht="15.75" customHeight="1">
      <c r="A45" s="252" t="s">
        <v>87</v>
      </c>
      <c r="B45" s="25" t="s">
        <v>79</v>
      </c>
      <c r="C45" s="20"/>
      <c r="D45" s="20"/>
      <c r="E45" s="96" t="s">
        <v>167</v>
      </c>
      <c r="F45" s="140">
        <f>F39+F44</f>
        <v>0</v>
      </c>
      <c r="G45" s="212">
        <v>-28.3</v>
      </c>
      <c r="H45" s="140">
        <f aca="true" t="shared" si="6" ref="H45:O45">H39+H44</f>
        <v>1</v>
      </c>
      <c r="I45" s="212">
        <f t="shared" si="6"/>
        <v>0</v>
      </c>
      <c r="J45" s="140">
        <f t="shared" si="6"/>
        <v>-201</v>
      </c>
      <c r="K45" s="212">
        <f t="shared" si="6"/>
        <v>-100.29999999999995</v>
      </c>
      <c r="L45" s="140">
        <f t="shared" si="6"/>
        <v>0</v>
      </c>
      <c r="M45" s="141">
        <f t="shared" si="6"/>
        <v>0</v>
      </c>
      <c r="N45" s="140">
        <f t="shared" si="6"/>
        <v>0</v>
      </c>
      <c r="O45" s="141">
        <f t="shared" si="6"/>
        <v>0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1:25" ht="15.75" customHeight="1">
      <c r="A46" s="253"/>
      <c r="B46" s="44" t="s">
        <v>80</v>
      </c>
      <c r="C46" s="43"/>
      <c r="D46" s="43"/>
      <c r="E46" s="43"/>
      <c r="F46" s="70">
        <v>0</v>
      </c>
      <c r="G46" s="138">
        <v>0</v>
      </c>
      <c r="H46" s="70"/>
      <c r="I46" s="228">
        <v>0</v>
      </c>
      <c r="J46" s="70">
        <v>0</v>
      </c>
      <c r="K46" s="138" t="s">
        <v>257</v>
      </c>
      <c r="L46" s="70"/>
      <c r="M46" s="112"/>
      <c r="N46" s="138"/>
      <c r="O46" s="119"/>
      <c r="P46" s="136"/>
      <c r="Q46" s="136"/>
      <c r="R46" s="136"/>
      <c r="S46" s="136"/>
      <c r="T46" s="136"/>
      <c r="U46" s="136"/>
      <c r="V46" s="136"/>
      <c r="W46" s="136"/>
      <c r="X46" s="136"/>
      <c r="Y46" s="136"/>
    </row>
    <row r="47" spans="1:25" ht="15.75" customHeight="1">
      <c r="A47" s="253"/>
      <c r="B47" s="44" t="s">
        <v>81</v>
      </c>
      <c r="C47" s="43"/>
      <c r="D47" s="43"/>
      <c r="E47" s="43"/>
      <c r="F47" s="70">
        <v>0</v>
      </c>
      <c r="G47" s="70">
        <v>0</v>
      </c>
      <c r="H47" s="70"/>
      <c r="I47" s="70">
        <v>0</v>
      </c>
      <c r="J47" s="70">
        <v>631</v>
      </c>
      <c r="K47" s="70">
        <v>832.1</v>
      </c>
      <c r="L47" s="70"/>
      <c r="M47" s="112"/>
      <c r="N47" s="70"/>
      <c r="O47" s="118"/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ht="15.75" customHeight="1">
      <c r="A48" s="254"/>
      <c r="B48" s="47" t="s">
        <v>82</v>
      </c>
      <c r="C48" s="31"/>
      <c r="D48" s="31"/>
      <c r="E48" s="31"/>
      <c r="F48" s="73">
        <v>0</v>
      </c>
      <c r="G48" s="73">
        <v>0</v>
      </c>
      <c r="H48" s="73"/>
      <c r="I48" s="73">
        <v>0</v>
      </c>
      <c r="J48" s="73">
        <v>0</v>
      </c>
      <c r="K48" s="73">
        <v>0</v>
      </c>
      <c r="L48" s="73"/>
      <c r="M48" s="142"/>
      <c r="N48" s="73"/>
      <c r="O48" s="126"/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view="pageBreakPreview" zoomScale="85" zoomScaleSheetLayoutView="85" zoomScalePageLayoutView="0" workbookViewId="0" topLeftCell="A1">
      <selection activeCell="C2" sqref="C2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46" t="s">
        <v>0</v>
      </c>
      <c r="B1" s="146"/>
      <c r="C1" s="189" t="str">
        <f>'1.普通会計予算'!E1</f>
        <v>島根県</v>
      </c>
      <c r="D1" s="190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191"/>
      <c r="B5" s="191" t="s">
        <v>245</v>
      </c>
      <c r="C5" s="191"/>
      <c r="D5" s="191"/>
      <c r="H5" s="37"/>
      <c r="L5" s="37"/>
      <c r="N5" s="37" t="s">
        <v>170</v>
      </c>
    </row>
    <row r="6" spans="1:14" ht="15" customHeight="1">
      <c r="A6" s="192"/>
      <c r="B6" s="193"/>
      <c r="C6" s="193"/>
      <c r="D6" s="193"/>
      <c r="E6" s="276" t="s">
        <v>259</v>
      </c>
      <c r="F6" s="277"/>
      <c r="G6" s="276" t="s">
        <v>260</v>
      </c>
      <c r="H6" s="277"/>
      <c r="I6" s="194"/>
      <c r="J6" s="195"/>
      <c r="K6" s="276"/>
      <c r="L6" s="277"/>
      <c r="M6" s="276"/>
      <c r="N6" s="277"/>
    </row>
    <row r="7" spans="1:14" ht="15" customHeight="1">
      <c r="A7" s="59"/>
      <c r="B7" s="60"/>
      <c r="C7" s="60"/>
      <c r="D7" s="60"/>
      <c r="E7" s="196" t="s">
        <v>261</v>
      </c>
      <c r="F7" s="197" t="s">
        <v>262</v>
      </c>
      <c r="G7" s="196" t="s">
        <v>261</v>
      </c>
      <c r="H7" s="197" t="s">
        <v>2</v>
      </c>
      <c r="I7" s="196" t="s">
        <v>244</v>
      </c>
      <c r="J7" s="197" t="s">
        <v>2</v>
      </c>
      <c r="K7" s="196" t="s">
        <v>244</v>
      </c>
      <c r="L7" s="197" t="s">
        <v>2</v>
      </c>
      <c r="M7" s="196" t="s">
        <v>244</v>
      </c>
      <c r="N7" s="197" t="s">
        <v>2</v>
      </c>
    </row>
    <row r="8" spans="1:14" ht="18" customHeight="1">
      <c r="A8" s="231" t="s">
        <v>171</v>
      </c>
      <c r="B8" s="198" t="s">
        <v>172</v>
      </c>
      <c r="C8" s="199"/>
      <c r="D8" s="199"/>
      <c r="E8" s="293">
        <v>1</v>
      </c>
      <c r="F8" s="294">
        <v>1</v>
      </c>
      <c r="G8" s="200">
        <v>1</v>
      </c>
      <c r="H8" s="295">
        <v>1</v>
      </c>
      <c r="I8" s="200"/>
      <c r="J8" s="201"/>
      <c r="K8" s="200"/>
      <c r="L8" s="202"/>
      <c r="M8" s="200"/>
      <c r="N8" s="202"/>
    </row>
    <row r="9" spans="1:14" ht="18" customHeight="1">
      <c r="A9" s="232"/>
      <c r="B9" s="231" t="s">
        <v>173</v>
      </c>
      <c r="C9" s="161" t="s">
        <v>174</v>
      </c>
      <c r="D9" s="162"/>
      <c r="E9" s="296">
        <v>30</v>
      </c>
      <c r="F9" s="297">
        <v>30</v>
      </c>
      <c r="G9" s="203">
        <v>10</v>
      </c>
      <c r="H9" s="298">
        <v>10</v>
      </c>
      <c r="I9" s="203"/>
      <c r="J9" s="204"/>
      <c r="K9" s="203"/>
      <c r="L9" s="205"/>
      <c r="M9" s="203"/>
      <c r="N9" s="205"/>
    </row>
    <row r="10" spans="1:14" ht="18" customHeight="1">
      <c r="A10" s="232"/>
      <c r="B10" s="232"/>
      <c r="C10" s="44" t="s">
        <v>175</v>
      </c>
      <c r="D10" s="43"/>
      <c r="E10" s="299">
        <v>30</v>
      </c>
      <c r="F10" s="300">
        <v>30</v>
      </c>
      <c r="G10" s="206">
        <v>10</v>
      </c>
      <c r="H10" s="301">
        <v>10</v>
      </c>
      <c r="I10" s="206"/>
      <c r="J10" s="207"/>
      <c r="K10" s="206"/>
      <c r="L10" s="208"/>
      <c r="M10" s="206"/>
      <c r="N10" s="208"/>
    </row>
    <row r="11" spans="1:14" ht="18" customHeight="1">
      <c r="A11" s="232"/>
      <c r="B11" s="232"/>
      <c r="C11" s="44" t="s">
        <v>176</v>
      </c>
      <c r="D11" s="43"/>
      <c r="E11" s="299">
        <v>0</v>
      </c>
      <c r="F11" s="300">
        <v>0</v>
      </c>
      <c r="G11" s="206">
        <v>0</v>
      </c>
      <c r="H11" s="302">
        <v>0</v>
      </c>
      <c r="I11" s="206"/>
      <c r="J11" s="207"/>
      <c r="K11" s="206"/>
      <c r="L11" s="208"/>
      <c r="M11" s="206"/>
      <c r="N11" s="208"/>
    </row>
    <row r="12" spans="1:14" ht="18" customHeight="1">
      <c r="A12" s="232"/>
      <c r="B12" s="232"/>
      <c r="C12" s="44" t="s">
        <v>177</v>
      </c>
      <c r="D12" s="43"/>
      <c r="E12" s="299">
        <v>0</v>
      </c>
      <c r="F12" s="300">
        <v>0</v>
      </c>
      <c r="G12" s="206">
        <v>0</v>
      </c>
      <c r="H12" s="302">
        <v>0</v>
      </c>
      <c r="I12" s="206"/>
      <c r="J12" s="207"/>
      <c r="K12" s="206"/>
      <c r="L12" s="208"/>
      <c r="M12" s="206"/>
      <c r="N12" s="208"/>
    </row>
    <row r="13" spans="1:14" ht="18" customHeight="1">
      <c r="A13" s="232"/>
      <c r="B13" s="232"/>
      <c r="C13" s="44" t="s">
        <v>178</v>
      </c>
      <c r="D13" s="43"/>
      <c r="E13" s="299">
        <v>0</v>
      </c>
      <c r="F13" s="300">
        <v>0</v>
      </c>
      <c r="G13" s="206">
        <v>0</v>
      </c>
      <c r="H13" s="302">
        <v>0</v>
      </c>
      <c r="I13" s="206"/>
      <c r="J13" s="207"/>
      <c r="K13" s="206"/>
      <c r="L13" s="208"/>
      <c r="M13" s="206"/>
      <c r="N13" s="208"/>
    </row>
    <row r="14" spans="1:14" ht="18" customHeight="1">
      <c r="A14" s="233"/>
      <c r="B14" s="233"/>
      <c r="C14" s="47" t="s">
        <v>179</v>
      </c>
      <c r="D14" s="31"/>
      <c r="E14" s="303">
        <v>0</v>
      </c>
      <c r="F14" s="304">
        <v>0</v>
      </c>
      <c r="G14" s="209">
        <v>0</v>
      </c>
      <c r="H14" s="305">
        <v>0</v>
      </c>
      <c r="I14" s="209"/>
      <c r="J14" s="210"/>
      <c r="K14" s="209"/>
      <c r="L14" s="211"/>
      <c r="M14" s="209"/>
      <c r="N14" s="211"/>
    </row>
    <row r="15" spans="1:14" ht="18" customHeight="1">
      <c r="A15" s="272" t="s">
        <v>180</v>
      </c>
      <c r="B15" s="231" t="s">
        <v>181</v>
      </c>
      <c r="C15" s="161" t="s">
        <v>182</v>
      </c>
      <c r="D15" s="162"/>
      <c r="E15" s="140">
        <v>12047</v>
      </c>
      <c r="F15" s="306">
        <v>12548</v>
      </c>
      <c r="G15" s="307">
        <v>2287</v>
      </c>
      <c r="H15" s="308">
        <v>2264</v>
      </c>
      <c r="I15" s="212"/>
      <c r="J15" s="213"/>
      <c r="K15" s="212"/>
      <c r="L15" s="141"/>
      <c r="M15" s="212"/>
      <c r="N15" s="141"/>
    </row>
    <row r="16" spans="1:14" ht="18" customHeight="1">
      <c r="A16" s="232"/>
      <c r="B16" s="232"/>
      <c r="C16" s="44" t="s">
        <v>183</v>
      </c>
      <c r="D16" s="43"/>
      <c r="E16" s="69">
        <v>1825</v>
      </c>
      <c r="F16" s="309">
        <v>1779</v>
      </c>
      <c r="G16" s="229">
        <v>9030</v>
      </c>
      <c r="H16" s="310">
        <v>9307</v>
      </c>
      <c r="I16" s="70"/>
      <c r="J16" s="113"/>
      <c r="K16" s="70"/>
      <c r="L16" s="118"/>
      <c r="M16" s="70"/>
      <c r="N16" s="118"/>
    </row>
    <row r="17" spans="1:14" ht="18" customHeight="1">
      <c r="A17" s="232"/>
      <c r="B17" s="232"/>
      <c r="C17" s="44" t="s">
        <v>184</v>
      </c>
      <c r="D17" s="43"/>
      <c r="E17" s="69">
        <v>0</v>
      </c>
      <c r="F17" s="309">
        <v>0</v>
      </c>
      <c r="G17" s="229">
        <v>0</v>
      </c>
      <c r="H17" s="311">
        <v>0</v>
      </c>
      <c r="I17" s="70"/>
      <c r="J17" s="113"/>
      <c r="K17" s="70"/>
      <c r="L17" s="118"/>
      <c r="M17" s="70"/>
      <c r="N17" s="118"/>
    </row>
    <row r="18" spans="1:14" ht="18" customHeight="1">
      <c r="A18" s="232"/>
      <c r="B18" s="233"/>
      <c r="C18" s="47" t="s">
        <v>185</v>
      </c>
      <c r="D18" s="31"/>
      <c r="E18" s="72">
        <v>13872</v>
      </c>
      <c r="F18" s="143">
        <v>14327</v>
      </c>
      <c r="G18" s="312">
        <f>SUM(G15:G17)</f>
        <v>11317</v>
      </c>
      <c r="H18" s="142">
        <v>11571</v>
      </c>
      <c r="I18" s="72"/>
      <c r="J18" s="214"/>
      <c r="K18" s="72"/>
      <c r="L18" s="214"/>
      <c r="M18" s="72"/>
      <c r="N18" s="214"/>
    </row>
    <row r="19" spans="1:14" ht="18" customHeight="1">
      <c r="A19" s="232"/>
      <c r="B19" s="231" t="s">
        <v>186</v>
      </c>
      <c r="C19" s="161" t="s">
        <v>187</v>
      </c>
      <c r="D19" s="162"/>
      <c r="E19" s="140">
        <v>5273</v>
      </c>
      <c r="F19" s="213">
        <v>5902</v>
      </c>
      <c r="G19" s="307">
        <v>502</v>
      </c>
      <c r="H19" s="313">
        <v>487</v>
      </c>
      <c r="I19" s="140"/>
      <c r="J19" s="141"/>
      <c r="K19" s="140"/>
      <c r="L19" s="141"/>
      <c r="M19" s="140"/>
      <c r="N19" s="141"/>
    </row>
    <row r="20" spans="1:14" ht="18" customHeight="1">
      <c r="A20" s="232"/>
      <c r="B20" s="232"/>
      <c r="C20" s="44" t="s">
        <v>188</v>
      </c>
      <c r="D20" s="43"/>
      <c r="E20" s="69">
        <v>6120</v>
      </c>
      <c r="F20" s="113">
        <v>5981</v>
      </c>
      <c r="G20" s="229">
        <v>5937</v>
      </c>
      <c r="H20" s="112">
        <v>6240</v>
      </c>
      <c r="I20" s="69"/>
      <c r="J20" s="118"/>
      <c r="K20" s="69"/>
      <c r="L20" s="118"/>
      <c r="M20" s="69"/>
      <c r="N20" s="118"/>
    </row>
    <row r="21" spans="1:14" s="219" customFormat="1" ht="18" customHeight="1">
      <c r="A21" s="232"/>
      <c r="B21" s="232"/>
      <c r="C21" s="215" t="s">
        <v>189</v>
      </c>
      <c r="D21" s="216"/>
      <c r="E21" s="217">
        <v>0</v>
      </c>
      <c r="F21" s="314">
        <v>0</v>
      </c>
      <c r="G21" s="229">
        <v>0</v>
      </c>
      <c r="H21" s="315">
        <v>0</v>
      </c>
      <c r="I21" s="217"/>
      <c r="J21" s="218"/>
      <c r="K21" s="217"/>
      <c r="L21" s="218"/>
      <c r="M21" s="217"/>
      <c r="N21" s="218"/>
    </row>
    <row r="22" spans="1:14" ht="18" customHeight="1">
      <c r="A22" s="232"/>
      <c r="B22" s="233"/>
      <c r="C22" s="11" t="s">
        <v>190</v>
      </c>
      <c r="D22" s="12"/>
      <c r="E22" s="72">
        <f>SUM(E19:E21)</f>
        <v>11393</v>
      </c>
      <c r="F22" s="143">
        <v>11883</v>
      </c>
      <c r="G22" s="312">
        <f>SUM(G19:G21)</f>
        <v>6439</v>
      </c>
      <c r="H22" s="142">
        <v>6727</v>
      </c>
      <c r="I22" s="72"/>
      <c r="J22" s="126"/>
      <c r="K22" s="72"/>
      <c r="L22" s="126"/>
      <c r="M22" s="72"/>
      <c r="N22" s="126"/>
    </row>
    <row r="23" spans="1:14" ht="18" customHeight="1">
      <c r="A23" s="232"/>
      <c r="B23" s="231" t="s">
        <v>191</v>
      </c>
      <c r="C23" s="161" t="s">
        <v>192</v>
      </c>
      <c r="D23" s="162"/>
      <c r="E23" s="140">
        <v>30</v>
      </c>
      <c r="F23" s="213">
        <v>30</v>
      </c>
      <c r="G23" s="307">
        <v>10</v>
      </c>
      <c r="H23" s="313">
        <v>10</v>
      </c>
      <c r="I23" s="140"/>
      <c r="J23" s="141"/>
      <c r="K23" s="140"/>
      <c r="L23" s="141"/>
      <c r="M23" s="140"/>
      <c r="N23" s="141"/>
    </row>
    <row r="24" spans="1:14" ht="18" customHeight="1">
      <c r="A24" s="232"/>
      <c r="B24" s="232"/>
      <c r="C24" s="44" t="s">
        <v>193</v>
      </c>
      <c r="D24" s="43"/>
      <c r="E24" s="69">
        <v>0</v>
      </c>
      <c r="F24" s="113">
        <v>0</v>
      </c>
      <c r="G24" s="229">
        <v>4868</v>
      </c>
      <c r="H24" s="112">
        <v>4835</v>
      </c>
      <c r="I24" s="69"/>
      <c r="J24" s="118"/>
      <c r="K24" s="69"/>
      <c r="L24" s="118"/>
      <c r="M24" s="69"/>
      <c r="N24" s="118"/>
    </row>
    <row r="25" spans="1:14" ht="18" customHeight="1">
      <c r="A25" s="232"/>
      <c r="B25" s="232"/>
      <c r="C25" s="44" t="s">
        <v>194</v>
      </c>
      <c r="D25" s="43"/>
      <c r="E25" s="69">
        <v>2449</v>
      </c>
      <c r="F25" s="113">
        <v>2414</v>
      </c>
      <c r="G25" s="229">
        <v>0</v>
      </c>
      <c r="H25" s="112">
        <v>0</v>
      </c>
      <c r="I25" s="69"/>
      <c r="J25" s="118"/>
      <c r="K25" s="69"/>
      <c r="L25" s="118"/>
      <c r="M25" s="69"/>
      <c r="N25" s="118"/>
    </row>
    <row r="26" spans="1:14" ht="18" customHeight="1">
      <c r="A26" s="232"/>
      <c r="B26" s="233"/>
      <c r="C26" s="45" t="s">
        <v>195</v>
      </c>
      <c r="D26" s="46"/>
      <c r="E26" s="71">
        <f>SUM(E23:E25)</f>
        <v>2479</v>
      </c>
      <c r="F26" s="143">
        <v>2444</v>
      </c>
      <c r="G26" s="316">
        <f>SUM(G23:G25)</f>
        <v>4878</v>
      </c>
      <c r="H26" s="142">
        <v>4845</v>
      </c>
      <c r="I26" s="143"/>
      <c r="J26" s="126"/>
      <c r="K26" s="71"/>
      <c r="L26" s="126"/>
      <c r="M26" s="71"/>
      <c r="N26" s="126"/>
    </row>
    <row r="27" spans="1:14" ht="18" customHeight="1">
      <c r="A27" s="233"/>
      <c r="B27" s="47" t="s">
        <v>196</v>
      </c>
      <c r="C27" s="31"/>
      <c r="D27" s="31"/>
      <c r="E27" s="220">
        <f>E22+E26</f>
        <v>13872</v>
      </c>
      <c r="F27" s="143">
        <v>14327</v>
      </c>
      <c r="G27" s="312">
        <f>G22+G26</f>
        <v>11317</v>
      </c>
      <c r="H27" s="142">
        <v>11572</v>
      </c>
      <c r="I27" s="220"/>
      <c r="J27" s="126"/>
      <c r="K27" s="72"/>
      <c r="L27" s="126"/>
      <c r="M27" s="72"/>
      <c r="N27" s="126"/>
    </row>
    <row r="28" spans="1:14" ht="18" customHeight="1">
      <c r="A28" s="231" t="s">
        <v>197</v>
      </c>
      <c r="B28" s="231" t="s">
        <v>198</v>
      </c>
      <c r="C28" s="161" t="s">
        <v>199</v>
      </c>
      <c r="D28" s="221" t="s">
        <v>41</v>
      </c>
      <c r="E28" s="140">
        <v>1219</v>
      </c>
      <c r="F28" s="213">
        <v>1832</v>
      </c>
      <c r="G28" s="307">
        <v>1926</v>
      </c>
      <c r="H28" s="313">
        <v>2772</v>
      </c>
      <c r="I28" s="140"/>
      <c r="J28" s="141"/>
      <c r="K28" s="140"/>
      <c r="L28" s="141"/>
      <c r="M28" s="140"/>
      <c r="N28" s="141"/>
    </row>
    <row r="29" spans="1:14" ht="18" customHeight="1">
      <c r="A29" s="232"/>
      <c r="B29" s="232"/>
      <c r="C29" s="44" t="s">
        <v>200</v>
      </c>
      <c r="D29" s="222" t="s">
        <v>42</v>
      </c>
      <c r="E29" s="69">
        <v>1151</v>
      </c>
      <c r="F29" s="113">
        <v>1769</v>
      </c>
      <c r="G29" s="229">
        <v>1857</v>
      </c>
      <c r="H29" s="112">
        <v>2700</v>
      </c>
      <c r="I29" s="69"/>
      <c r="J29" s="118"/>
      <c r="K29" s="69"/>
      <c r="L29" s="118"/>
      <c r="M29" s="69"/>
      <c r="N29" s="118"/>
    </row>
    <row r="30" spans="1:14" ht="18" customHeight="1">
      <c r="A30" s="232"/>
      <c r="B30" s="232"/>
      <c r="C30" s="44" t="s">
        <v>201</v>
      </c>
      <c r="D30" s="222" t="s">
        <v>202</v>
      </c>
      <c r="E30" s="317">
        <v>26</v>
      </c>
      <c r="F30" s="113">
        <v>32</v>
      </c>
      <c r="G30" s="229">
        <v>43</v>
      </c>
      <c r="H30" s="310">
        <v>55</v>
      </c>
      <c r="I30" s="69"/>
      <c r="J30" s="118"/>
      <c r="K30" s="69"/>
      <c r="L30" s="118"/>
      <c r="M30" s="69"/>
      <c r="N30" s="118"/>
    </row>
    <row r="31" spans="1:15" ht="18" customHeight="1">
      <c r="A31" s="232"/>
      <c r="B31" s="232"/>
      <c r="C31" s="11" t="s">
        <v>203</v>
      </c>
      <c r="D31" s="223" t="s">
        <v>204</v>
      </c>
      <c r="E31" s="72">
        <f>E28-E29-E30</f>
        <v>42</v>
      </c>
      <c r="F31" s="143">
        <v>31</v>
      </c>
      <c r="G31" s="312">
        <v>26</v>
      </c>
      <c r="H31" s="142">
        <v>18</v>
      </c>
      <c r="I31" s="72">
        <f aca="true" t="shared" si="0" ref="E31:N31">I28-I29-I30</f>
        <v>0</v>
      </c>
      <c r="J31" s="224">
        <f t="shared" si="0"/>
        <v>0</v>
      </c>
      <c r="K31" s="72">
        <f t="shared" si="0"/>
        <v>0</v>
      </c>
      <c r="L31" s="224">
        <f t="shared" si="0"/>
        <v>0</v>
      </c>
      <c r="M31" s="72">
        <f t="shared" si="0"/>
        <v>0</v>
      </c>
      <c r="N31" s="214">
        <f t="shared" si="0"/>
        <v>0</v>
      </c>
      <c r="O31" s="7"/>
    </row>
    <row r="32" spans="1:14" ht="18" customHeight="1">
      <c r="A32" s="232"/>
      <c r="B32" s="232"/>
      <c r="C32" s="161" t="s">
        <v>205</v>
      </c>
      <c r="D32" s="221" t="s">
        <v>206</v>
      </c>
      <c r="E32" s="140">
        <v>47</v>
      </c>
      <c r="F32" s="213">
        <v>45</v>
      </c>
      <c r="G32" s="307">
        <v>35</v>
      </c>
      <c r="H32" s="313">
        <v>32</v>
      </c>
      <c r="I32" s="140"/>
      <c r="J32" s="141"/>
      <c r="K32" s="140"/>
      <c r="L32" s="141"/>
      <c r="M32" s="140"/>
      <c r="N32" s="141"/>
    </row>
    <row r="33" spans="1:14" ht="18" customHeight="1">
      <c r="A33" s="232"/>
      <c r="B33" s="232"/>
      <c r="C33" s="44" t="s">
        <v>207</v>
      </c>
      <c r="D33" s="222" t="s">
        <v>208</v>
      </c>
      <c r="E33" s="69">
        <v>54</v>
      </c>
      <c r="F33" s="113">
        <v>53</v>
      </c>
      <c r="G33" s="229">
        <v>28</v>
      </c>
      <c r="H33" s="112">
        <v>18</v>
      </c>
      <c r="I33" s="69"/>
      <c r="J33" s="118"/>
      <c r="K33" s="69"/>
      <c r="L33" s="118"/>
      <c r="M33" s="69"/>
      <c r="N33" s="118"/>
    </row>
    <row r="34" spans="1:14" ht="18" customHeight="1">
      <c r="A34" s="232"/>
      <c r="B34" s="233"/>
      <c r="C34" s="11" t="s">
        <v>209</v>
      </c>
      <c r="D34" s="223" t="s">
        <v>210</v>
      </c>
      <c r="E34" s="72">
        <f>E31+E32-E33</f>
        <v>35</v>
      </c>
      <c r="F34" s="143">
        <v>23</v>
      </c>
      <c r="G34" s="312">
        <v>33</v>
      </c>
      <c r="H34" s="142">
        <v>32</v>
      </c>
      <c r="I34" s="72">
        <f aca="true" t="shared" si="1" ref="E34:N34">I31+I32-I33</f>
        <v>0</v>
      </c>
      <c r="J34" s="126">
        <f t="shared" si="1"/>
        <v>0</v>
      </c>
      <c r="K34" s="72">
        <f t="shared" si="1"/>
        <v>0</v>
      </c>
      <c r="L34" s="126">
        <f t="shared" si="1"/>
        <v>0</v>
      </c>
      <c r="M34" s="72">
        <f t="shared" si="1"/>
        <v>0</v>
      </c>
      <c r="N34" s="126">
        <f t="shared" si="1"/>
        <v>0</v>
      </c>
    </row>
    <row r="35" spans="1:14" ht="18" customHeight="1">
      <c r="A35" s="232"/>
      <c r="B35" s="231" t="s">
        <v>211</v>
      </c>
      <c r="C35" s="161" t="s">
        <v>212</v>
      </c>
      <c r="D35" s="221" t="s">
        <v>213</v>
      </c>
      <c r="E35" s="140"/>
      <c r="F35" s="213"/>
      <c r="G35" s="307"/>
      <c r="H35" s="313"/>
      <c r="I35" s="140"/>
      <c r="J35" s="141"/>
      <c r="K35" s="140"/>
      <c r="L35" s="141"/>
      <c r="M35" s="140"/>
      <c r="N35" s="141"/>
    </row>
    <row r="36" spans="1:14" ht="18" customHeight="1">
      <c r="A36" s="232"/>
      <c r="B36" s="232"/>
      <c r="C36" s="44" t="s">
        <v>214</v>
      </c>
      <c r="D36" s="222" t="s">
        <v>215</v>
      </c>
      <c r="E36" s="69"/>
      <c r="F36" s="113"/>
      <c r="G36" s="229"/>
      <c r="H36" s="112"/>
      <c r="I36" s="69"/>
      <c r="J36" s="118"/>
      <c r="K36" s="69"/>
      <c r="L36" s="118"/>
      <c r="M36" s="69"/>
      <c r="N36" s="118"/>
    </row>
    <row r="37" spans="1:14" ht="18" customHeight="1">
      <c r="A37" s="232"/>
      <c r="B37" s="232"/>
      <c r="C37" s="44" t="s">
        <v>216</v>
      </c>
      <c r="D37" s="222" t="s">
        <v>217</v>
      </c>
      <c r="E37" s="69">
        <f>E34+E35-E36</f>
        <v>35</v>
      </c>
      <c r="F37" s="113">
        <v>23</v>
      </c>
      <c r="G37" s="229">
        <f>G34+G35-G36</f>
        <v>33</v>
      </c>
      <c r="H37" s="112">
        <v>32</v>
      </c>
      <c r="I37" s="69">
        <f aca="true" t="shared" si="2" ref="E37:N37">I34+I35-I36</f>
        <v>0</v>
      </c>
      <c r="J37" s="118">
        <f t="shared" si="2"/>
        <v>0</v>
      </c>
      <c r="K37" s="69">
        <f t="shared" si="2"/>
        <v>0</v>
      </c>
      <c r="L37" s="118">
        <f t="shared" si="2"/>
        <v>0</v>
      </c>
      <c r="M37" s="69">
        <f t="shared" si="2"/>
        <v>0</v>
      </c>
      <c r="N37" s="118">
        <f t="shared" si="2"/>
        <v>0</v>
      </c>
    </row>
    <row r="38" spans="1:14" ht="18" customHeight="1">
      <c r="A38" s="232"/>
      <c r="B38" s="232"/>
      <c r="C38" s="44" t="s">
        <v>218</v>
      </c>
      <c r="D38" s="222" t="s">
        <v>219</v>
      </c>
      <c r="E38" s="69"/>
      <c r="F38" s="113"/>
      <c r="G38" s="229"/>
      <c r="H38" s="112"/>
      <c r="I38" s="69"/>
      <c r="J38" s="118"/>
      <c r="K38" s="69"/>
      <c r="L38" s="118"/>
      <c r="M38" s="69"/>
      <c r="N38" s="118"/>
    </row>
    <row r="39" spans="1:14" ht="18" customHeight="1">
      <c r="A39" s="232"/>
      <c r="B39" s="232"/>
      <c r="C39" s="44" t="s">
        <v>220</v>
      </c>
      <c r="D39" s="222" t="s">
        <v>221</v>
      </c>
      <c r="E39" s="69"/>
      <c r="F39" s="113"/>
      <c r="G39" s="229"/>
      <c r="H39" s="112"/>
      <c r="I39" s="69"/>
      <c r="J39" s="118"/>
      <c r="K39" s="69"/>
      <c r="L39" s="118"/>
      <c r="M39" s="69"/>
      <c r="N39" s="118"/>
    </row>
    <row r="40" spans="1:14" ht="18" customHeight="1">
      <c r="A40" s="232"/>
      <c r="B40" s="232"/>
      <c r="C40" s="44" t="s">
        <v>222</v>
      </c>
      <c r="D40" s="222" t="s">
        <v>223</v>
      </c>
      <c r="E40" s="69"/>
      <c r="F40" s="113"/>
      <c r="G40" s="229"/>
      <c r="H40" s="112"/>
      <c r="I40" s="69"/>
      <c r="J40" s="118"/>
      <c r="K40" s="69"/>
      <c r="L40" s="118"/>
      <c r="M40" s="69"/>
      <c r="N40" s="118"/>
    </row>
    <row r="41" spans="1:14" ht="18" customHeight="1">
      <c r="A41" s="232"/>
      <c r="B41" s="232"/>
      <c r="C41" s="172" t="s">
        <v>224</v>
      </c>
      <c r="D41" s="222" t="s">
        <v>225</v>
      </c>
      <c r="E41" s="69">
        <f>E34+E35-E36-E40</f>
        <v>35</v>
      </c>
      <c r="F41" s="113">
        <v>23</v>
      </c>
      <c r="G41" s="229">
        <f>G34+G35-G36-G40</f>
        <v>33</v>
      </c>
      <c r="H41" s="112">
        <v>32</v>
      </c>
      <c r="I41" s="69">
        <f aca="true" t="shared" si="3" ref="E41:N41">I34+I35-I36-I40</f>
        <v>0</v>
      </c>
      <c r="J41" s="118">
        <f t="shared" si="3"/>
        <v>0</v>
      </c>
      <c r="K41" s="69">
        <f t="shared" si="3"/>
        <v>0</v>
      </c>
      <c r="L41" s="118">
        <f t="shared" si="3"/>
        <v>0</v>
      </c>
      <c r="M41" s="69">
        <f t="shared" si="3"/>
        <v>0</v>
      </c>
      <c r="N41" s="118">
        <f t="shared" si="3"/>
        <v>0</v>
      </c>
    </row>
    <row r="42" spans="1:14" ht="18" customHeight="1">
      <c r="A42" s="232"/>
      <c r="B42" s="232"/>
      <c r="C42" s="274" t="s">
        <v>226</v>
      </c>
      <c r="D42" s="275"/>
      <c r="E42" s="69">
        <f>E37+E38-E39-E40</f>
        <v>35</v>
      </c>
      <c r="F42" s="309">
        <v>23</v>
      </c>
      <c r="G42" s="229">
        <f>G37+G38-G39-G40</f>
        <v>33</v>
      </c>
      <c r="H42" s="310">
        <v>32</v>
      </c>
      <c r="I42" s="70">
        <f aca="true" t="shared" si="4" ref="E42:N42">I37+I38-I39-I40</f>
        <v>0</v>
      </c>
      <c r="J42" s="112">
        <f t="shared" si="4"/>
        <v>0</v>
      </c>
      <c r="K42" s="70">
        <f t="shared" si="4"/>
        <v>0</v>
      </c>
      <c r="L42" s="112">
        <f t="shared" si="4"/>
        <v>0</v>
      </c>
      <c r="M42" s="70">
        <f t="shared" si="4"/>
        <v>0</v>
      </c>
      <c r="N42" s="118">
        <f t="shared" si="4"/>
        <v>0</v>
      </c>
    </row>
    <row r="43" spans="1:14" ht="18" customHeight="1">
      <c r="A43" s="232"/>
      <c r="B43" s="232"/>
      <c r="C43" s="44" t="s">
        <v>227</v>
      </c>
      <c r="D43" s="222" t="s">
        <v>228</v>
      </c>
      <c r="E43" s="69"/>
      <c r="F43" s="113"/>
      <c r="G43" s="229"/>
      <c r="H43" s="112"/>
      <c r="I43" s="69"/>
      <c r="J43" s="118"/>
      <c r="K43" s="69"/>
      <c r="L43" s="118"/>
      <c r="M43" s="69"/>
      <c r="N43" s="118"/>
    </row>
    <row r="44" spans="1:14" ht="18" customHeight="1">
      <c r="A44" s="233"/>
      <c r="B44" s="233"/>
      <c r="C44" s="11" t="s">
        <v>229</v>
      </c>
      <c r="D44" s="97" t="s">
        <v>230</v>
      </c>
      <c r="E44" s="72">
        <f>E41+E43</f>
        <v>35</v>
      </c>
      <c r="F44" s="143">
        <v>23</v>
      </c>
      <c r="G44" s="73">
        <f>G41+G43</f>
        <v>33</v>
      </c>
      <c r="H44" s="142">
        <v>32</v>
      </c>
      <c r="I44" s="72">
        <f aca="true" t="shared" si="5" ref="E44:N44">I41+I43</f>
        <v>0</v>
      </c>
      <c r="J44" s="126">
        <f t="shared" si="5"/>
        <v>0</v>
      </c>
      <c r="K44" s="72">
        <f t="shared" si="5"/>
        <v>0</v>
      </c>
      <c r="L44" s="126">
        <f t="shared" si="5"/>
        <v>0</v>
      </c>
      <c r="M44" s="72">
        <f t="shared" si="5"/>
        <v>0</v>
      </c>
      <c r="N44" s="126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25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6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 島根県</cp:lastModifiedBy>
  <cp:lastPrinted>2016-08-27T14:22:01Z</cp:lastPrinted>
  <dcterms:created xsi:type="dcterms:W3CDTF">1999-07-06T05:17:05Z</dcterms:created>
  <dcterms:modified xsi:type="dcterms:W3CDTF">2016-08-27T14:22:03Z</dcterms:modified>
  <cp:category/>
  <cp:version/>
  <cp:contentType/>
  <cp:contentStatus/>
</cp:coreProperties>
</file>